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xr:revisionPtr revIDLastSave="0" documentId="13_ncr:1_{386182A5-5F5F-416E-8E95-3FF25019DB43}" xr6:coauthVersionLast="47" xr6:coauthVersionMax="47" xr10:uidLastSave="{00000000-0000-0000-0000-000000000000}"/>
  <bookViews>
    <workbookView xWindow="-120" yWindow="-120" windowWidth="29040" windowHeight="15720" tabRatio="627" xr2:uid="{00000000-000D-0000-FFFF-FFFF00000000}"/>
  </bookViews>
  <sheets>
    <sheet name="使用方法" sheetId="41" r:id="rId1"/>
    <sheet name="作業１" sheetId="34" r:id="rId2"/>
    <sheet name="作業２" sheetId="35" r:id="rId3"/>
    <sheet name="作業３" sheetId="45" r:id="rId4"/>
    <sheet name="S007" sheetId="47" r:id="rId5"/>
  </sheets>
  <definedNames>
    <definedName name="_xlnm.Print_Area" localSheetId="1">作業１!$B$4:$I$14</definedName>
    <definedName name="_xlnm.Print_Area" localSheetId="2">作業２!$B$5:$H$55</definedName>
    <definedName name="_xlnm.Print_Area" localSheetId="3">作業３!$B$15:$I$79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00" i="35" l="1"/>
  <c r="G100" i="35"/>
  <c r="F100" i="35"/>
  <c r="G28" i="35"/>
  <c r="H47" i="35" l="1"/>
  <c r="H28" i="35" s="1"/>
  <c r="G47" i="35"/>
  <c r="F47" i="35"/>
  <c r="F28" i="35" s="1"/>
  <c r="E47" i="35"/>
  <c r="E28" i="35" s="1"/>
  <c r="B28" i="35" l="1"/>
  <c r="A64" i="45" l="1"/>
  <c r="A61" i="45"/>
  <c r="A58" i="45"/>
  <c r="A52" i="45"/>
  <c r="A49" i="45"/>
  <c r="A46" i="45"/>
  <c r="A43" i="45"/>
  <c r="I85" i="45" l="1"/>
  <c r="H85" i="45"/>
  <c r="G85" i="45"/>
  <c r="F85" i="45"/>
  <c r="F18" i="34"/>
  <c r="G18" i="34"/>
  <c r="G8" i="34" l="1"/>
  <c r="K7" i="34" l="1"/>
  <c r="H45" i="35" l="1"/>
  <c r="G45" i="35"/>
  <c r="F45" i="35"/>
  <c r="E45" i="35"/>
  <c r="G19" i="34" l="1"/>
  <c r="B10" i="35" l="1"/>
  <c r="AA74" i="47" l="1"/>
  <c r="AA81" i="47"/>
  <c r="AA80" i="47"/>
  <c r="AA79" i="47"/>
  <c r="AA78" i="47"/>
  <c r="AA77" i="47"/>
  <c r="AA76" i="47"/>
  <c r="AA75" i="47"/>
  <c r="BG75" i="47" l="1"/>
  <c r="BF75" i="47"/>
  <c r="BG77" i="47"/>
  <c r="BC77" i="47"/>
  <c r="AY77" i="47"/>
  <c r="AU77" i="47"/>
  <c r="AQ77" i="47"/>
  <c r="AM77" i="47"/>
  <c r="AI77" i="47"/>
  <c r="AE77" i="47"/>
  <c r="BF77" i="47"/>
  <c r="BB77" i="47"/>
  <c r="AX77" i="47"/>
  <c r="AT77" i="47"/>
  <c r="AP77" i="47"/>
  <c r="AL77" i="47"/>
  <c r="AH77" i="47"/>
  <c r="AD77" i="47"/>
  <c r="BD77" i="47"/>
  <c r="AR77" i="47"/>
  <c r="AJ77" i="47"/>
  <c r="AF77" i="47"/>
  <c r="BE77" i="47"/>
  <c r="BA77" i="47"/>
  <c r="AW77" i="47"/>
  <c r="AS77" i="47"/>
  <c r="AO77" i="47"/>
  <c r="AK77" i="47"/>
  <c r="AG77" i="47"/>
  <c r="AZ77" i="47"/>
  <c r="AV77" i="47"/>
  <c r="AN77" i="47"/>
  <c r="BG81" i="47"/>
  <c r="BF81" i="47"/>
  <c r="BE81" i="47"/>
  <c r="BD81" i="47"/>
  <c r="BD79" i="47"/>
  <c r="BG79" i="47"/>
  <c r="BE79" i="47"/>
  <c r="BF79" i="47"/>
  <c r="BE80" i="47"/>
  <c r="BA80" i="47"/>
  <c r="AW80" i="47"/>
  <c r="AS80" i="47"/>
  <c r="AO80" i="47"/>
  <c r="AK80" i="47"/>
  <c r="AG80" i="47"/>
  <c r="BD80" i="47"/>
  <c r="AZ80" i="47"/>
  <c r="AV80" i="47"/>
  <c r="AR80" i="47"/>
  <c r="AN80" i="47"/>
  <c r="AJ80" i="47"/>
  <c r="AF80" i="47"/>
  <c r="BF80" i="47"/>
  <c r="AX80" i="47"/>
  <c r="AP80" i="47"/>
  <c r="AH80" i="47"/>
  <c r="BG80" i="47"/>
  <c r="BC80" i="47"/>
  <c r="AY80" i="47"/>
  <c r="AU80" i="47"/>
  <c r="AQ80" i="47"/>
  <c r="AM80" i="47"/>
  <c r="AI80" i="47"/>
  <c r="AE80" i="47"/>
  <c r="BB80" i="47"/>
  <c r="AT80" i="47"/>
  <c r="AL80" i="47"/>
  <c r="BD74" i="47"/>
  <c r="AZ74" i="47"/>
  <c r="AV74" i="47"/>
  <c r="AR74" i="47"/>
  <c r="BG74" i="47"/>
  <c r="BC74" i="47"/>
  <c r="AY74" i="47"/>
  <c r="AU74" i="47"/>
  <c r="AQ74" i="47"/>
  <c r="BA74" i="47"/>
  <c r="AS74" i="47"/>
  <c r="BF74" i="47"/>
  <c r="BB74" i="47"/>
  <c r="AX74" i="47"/>
  <c r="AT74" i="47"/>
  <c r="BE74" i="47"/>
  <c r="AW74" i="47"/>
  <c r="K49" i="47"/>
  <c r="K48" i="47"/>
  <c r="K47" i="47"/>
  <c r="K46" i="47"/>
  <c r="K45" i="47"/>
  <c r="K44" i="47"/>
  <c r="K43" i="47"/>
  <c r="K41" i="47"/>
  <c r="K40" i="47"/>
  <c r="K39" i="47"/>
  <c r="K38" i="47"/>
  <c r="K37" i="47"/>
  <c r="K36" i="47"/>
  <c r="K35" i="47"/>
  <c r="K33" i="47"/>
  <c r="K32" i="47"/>
  <c r="K31" i="47"/>
  <c r="K30" i="47"/>
  <c r="K29" i="47"/>
  <c r="K28" i="47"/>
  <c r="K27" i="47"/>
  <c r="K25" i="47"/>
  <c r="K24" i="47"/>
  <c r="K23" i="47"/>
  <c r="K22" i="47"/>
  <c r="K21" i="47"/>
  <c r="K20" i="47"/>
  <c r="K19" i="47"/>
  <c r="O34" i="34"/>
  <c r="C16" i="35"/>
  <c r="C15" i="35" a="1"/>
  <c r="C15" i="35" s="1"/>
  <c r="D15" i="35" s="1"/>
  <c r="D16" i="35"/>
  <c r="L16" i="35"/>
  <c r="E49" i="47"/>
  <c r="E48" i="47"/>
  <c r="E47" i="47"/>
  <c r="E46" i="47"/>
  <c r="E45" i="47"/>
  <c r="E44" i="47"/>
  <c r="E43" i="47"/>
  <c r="E42" i="47"/>
  <c r="E41" i="47"/>
  <c r="E40" i="47"/>
  <c r="E39" i="47"/>
  <c r="E38" i="47"/>
  <c r="E37" i="47"/>
  <c r="E36" i="47"/>
  <c r="E35" i="47"/>
  <c r="E34" i="47"/>
  <c r="E33" i="47"/>
  <c r="E32" i="47"/>
  <c r="E31" i="47"/>
  <c r="E30" i="47"/>
  <c r="E29" i="47"/>
  <c r="E28" i="47"/>
  <c r="E27" i="47"/>
  <c r="E26" i="47"/>
  <c r="E25" i="47"/>
  <c r="E24" i="47"/>
  <c r="E23" i="47"/>
  <c r="E22" i="47"/>
  <c r="E21" i="47"/>
  <c r="E20" i="47"/>
  <c r="E19" i="47"/>
  <c r="E18" i="47"/>
  <c r="Z42" i="47"/>
  <c r="Z34" i="47"/>
  <c r="Z26" i="47"/>
  <c r="Z18" i="47"/>
  <c r="AA49" i="47"/>
  <c r="F49" i="47" s="1"/>
  <c r="AA48" i="47"/>
  <c r="AA47" i="47"/>
  <c r="AA41" i="47"/>
  <c r="F41" i="47" s="1"/>
  <c r="AA40" i="47"/>
  <c r="AA39" i="47"/>
  <c r="AA33" i="47"/>
  <c r="AA32" i="47"/>
  <c r="AA31" i="47"/>
  <c r="BI31" i="47" s="1"/>
  <c r="AA25" i="47"/>
  <c r="AA24" i="47"/>
  <c r="AA23" i="47"/>
  <c r="AA46" i="47"/>
  <c r="AC46" i="47" s="1"/>
  <c r="AA45" i="47"/>
  <c r="AA44" i="47"/>
  <c r="AA38" i="47"/>
  <c r="AA37" i="47"/>
  <c r="AA36" i="47"/>
  <c r="BB36" i="47" s="1"/>
  <c r="AA30" i="47"/>
  <c r="AA29" i="47"/>
  <c r="AA28" i="47"/>
  <c r="AA22" i="47"/>
  <c r="AA21" i="47"/>
  <c r="F21" i="47" s="1"/>
  <c r="AA20" i="47"/>
  <c r="AO20" i="47" s="1"/>
  <c r="AA43" i="47"/>
  <c r="AA42" i="47"/>
  <c r="AA35" i="47"/>
  <c r="AA34" i="47"/>
  <c r="AA27" i="47"/>
  <c r="AA26" i="47"/>
  <c r="AA18" i="47"/>
  <c r="AA19" i="47"/>
  <c r="H46" i="35"/>
  <c r="G46" i="35"/>
  <c r="F46" i="35"/>
  <c r="E46" i="35"/>
  <c r="H61" i="35"/>
  <c r="G61" i="35"/>
  <c r="F61" i="35"/>
  <c r="H60" i="35"/>
  <c r="G60" i="35"/>
  <c r="F60" i="35"/>
  <c r="H59" i="35"/>
  <c r="G59" i="35"/>
  <c r="F59" i="35"/>
  <c r="H58" i="35"/>
  <c r="G58" i="35"/>
  <c r="F58" i="35"/>
  <c r="H57" i="35"/>
  <c r="G57" i="35"/>
  <c r="F57" i="35"/>
  <c r="E61" i="35"/>
  <c r="E60" i="35"/>
  <c r="E59" i="35"/>
  <c r="E58" i="35"/>
  <c r="E57" i="35"/>
  <c r="AJ43" i="47" l="1"/>
  <c r="AC43" i="47"/>
  <c r="AE43" i="47"/>
  <c r="U34" i="47"/>
  <c r="V34" i="47" a="1"/>
  <c r="V34" i="47" s="1"/>
  <c r="W34" i="47"/>
  <c r="X34" i="47"/>
  <c r="BC23" i="47"/>
  <c r="BI23" i="47"/>
  <c r="AC19" i="47"/>
  <c r="AE19" i="47"/>
  <c r="U18" i="47"/>
  <c r="V18" i="47"/>
  <c r="W18" i="47"/>
  <c r="X18" i="47"/>
  <c r="AF18" i="47"/>
  <c r="AE18" i="47"/>
  <c r="AC35" i="47"/>
  <c r="AE35" i="47"/>
  <c r="BB47" i="47"/>
  <c r="BB49" i="47" s="1"/>
  <c r="BI47" i="47"/>
  <c r="AC27" i="47"/>
  <c r="AE27" i="47"/>
  <c r="U26" i="47"/>
  <c r="V26" i="47"/>
  <c r="W26" i="47"/>
  <c r="AE26" i="47"/>
  <c r="X26" i="47"/>
  <c r="AF26" i="47"/>
  <c r="X42" i="47"/>
  <c r="W42" i="47"/>
  <c r="V42" i="47"/>
  <c r="U42" i="47"/>
  <c r="AG39" i="47"/>
  <c r="AG41" i="47" s="1"/>
  <c r="BI39" i="47"/>
  <c r="AE34" i="47"/>
  <c r="AF34" i="47"/>
  <c r="AE42" i="47"/>
  <c r="AF42" i="47"/>
  <c r="AG42" i="47"/>
  <c r="AH42" i="47"/>
  <c r="Y42" i="47" s="1"/>
  <c r="AJ42" i="47"/>
  <c r="Z43" i="47"/>
  <c r="Z27" i="47"/>
  <c r="Z19" i="47"/>
  <c r="AJ34" i="47"/>
  <c r="AG34" i="47"/>
  <c r="AH34" i="47"/>
  <c r="Y34" i="47" s="1"/>
  <c r="AG18" i="47"/>
  <c r="AH18" i="47"/>
  <c r="Y18" i="47" s="1"/>
  <c r="AJ18" i="47"/>
  <c r="Z35" i="47"/>
  <c r="AG26" i="47"/>
  <c r="AH26" i="47"/>
  <c r="Y26" i="47" s="1"/>
  <c r="AJ26" i="47"/>
  <c r="BB44" i="47"/>
  <c r="BB46" i="47" s="1"/>
  <c r="BF44" i="47"/>
  <c r="AF19" i="47"/>
  <c r="AI19" i="47"/>
  <c r="AK27" i="47"/>
  <c r="AH43" i="47"/>
  <c r="AJ19" i="47"/>
  <c r="AM18" i="47" s="1"/>
  <c r="BE19" i="47"/>
  <c r="F20" i="47"/>
  <c r="AZ20" i="47"/>
  <c r="AD19" i="47"/>
  <c r="AD20" i="47"/>
  <c r="AN20" i="47"/>
  <c r="AS35" i="47"/>
  <c r="AS27" i="47"/>
  <c r="AG28" i="47"/>
  <c r="AG30" i="47" s="1"/>
  <c r="AL42" i="47"/>
  <c r="AM47" i="47"/>
  <c r="AM49" i="47" s="1"/>
  <c r="AN44" i="47"/>
  <c r="AN46" i="47" s="1"/>
  <c r="AL47" i="47"/>
  <c r="AL49" i="47" s="1"/>
  <c r="AC40" i="47"/>
  <c r="F40" i="47"/>
  <c r="AF20" i="47"/>
  <c r="AF22" i="47" s="1"/>
  <c r="BF20" i="47"/>
  <c r="AV20" i="47"/>
  <c r="AV22" i="47" s="1"/>
  <c r="AS43" i="47"/>
  <c r="AK43" i="47"/>
  <c r="AC47" i="47"/>
  <c r="AX47" i="47"/>
  <c r="AX49" i="47" s="1"/>
  <c r="AZ35" i="47"/>
  <c r="F19" i="47"/>
  <c r="AH20" i="47"/>
  <c r="AH22" i="47" s="1"/>
  <c r="BD20" i="47"/>
  <c r="AT20" i="47"/>
  <c r="AT22" i="47" s="1"/>
  <c r="AJ20" i="47"/>
  <c r="AJ22" i="47" s="1"/>
  <c r="BB20" i="47"/>
  <c r="BB22" i="47" s="1"/>
  <c r="AS19" i="47"/>
  <c r="BD19" i="47"/>
  <c r="AU28" i="47"/>
  <c r="AU30" i="47" s="1"/>
  <c r="AR31" i="47"/>
  <c r="AR33" i="47" s="1"/>
  <c r="AF28" i="47"/>
  <c r="AF30" i="47" s="1"/>
  <c r="BD28" i="47"/>
  <c r="BD30" i="47" s="1"/>
  <c r="AU31" i="47"/>
  <c r="AU33" i="47" s="1"/>
  <c r="AI28" i="47"/>
  <c r="AI30" i="47" s="1"/>
  <c r="AO31" i="47"/>
  <c r="AX31" i="47"/>
  <c r="AX33" i="47" s="1"/>
  <c r="AS28" i="47"/>
  <c r="AS30" i="47" s="1"/>
  <c r="AQ31" i="47"/>
  <c r="AQ33" i="47" s="1"/>
  <c r="AY28" i="47"/>
  <c r="AY30" i="47" s="1"/>
  <c r="AC28" i="47"/>
  <c r="AD28" i="47"/>
  <c r="AN28" i="47"/>
  <c r="AN30" i="47" s="1"/>
  <c r="BB28" i="47"/>
  <c r="BB30" i="47" s="1"/>
  <c r="AL31" i="47"/>
  <c r="AV31" i="47"/>
  <c r="AV33" i="47" s="1"/>
  <c r="BA31" i="47"/>
  <c r="BA33" i="47" s="1"/>
  <c r="AO22" i="47"/>
  <c r="AU23" i="47"/>
  <c r="AU25" i="47" s="1"/>
  <c r="AD23" i="47"/>
  <c r="AR23" i="47"/>
  <c r="AR25" i="47" s="1"/>
  <c r="BA23" i="47"/>
  <c r="BA25" i="47" s="1"/>
  <c r="AK19" i="47"/>
  <c r="AN18" i="47" s="1"/>
  <c r="BC19" i="47"/>
  <c r="AZ19" i="47"/>
  <c r="F25" i="47"/>
  <c r="AC20" i="47"/>
  <c r="AH23" i="47"/>
  <c r="AH25" i="47" s="1"/>
  <c r="AO23" i="47"/>
  <c r="AO25" i="47" s="1"/>
  <c r="AS23" i="47"/>
  <c r="AX23" i="47"/>
  <c r="BB23" i="47"/>
  <c r="AL18" i="47"/>
  <c r="F18" i="47"/>
  <c r="AC24" i="47"/>
  <c r="AJ27" i="47"/>
  <c r="AK35" i="47"/>
  <c r="AC25" i="47"/>
  <c r="AG23" i="47"/>
  <c r="AG25" i="47" s="1"/>
  <c r="AI23" i="47"/>
  <c r="AK23" i="47"/>
  <c r="AK25" i="47" s="1"/>
  <c r="AN23" i="47"/>
  <c r="AN25" i="47" s="1"/>
  <c r="AQ23" i="47"/>
  <c r="AQ25" i="47" s="1"/>
  <c r="AW23" i="47"/>
  <c r="AL19" i="47"/>
  <c r="AO18" i="47" s="1"/>
  <c r="BA19" i="47"/>
  <c r="F22" i="47"/>
  <c r="F23" i="47"/>
  <c r="F24" i="47"/>
  <c r="AC21" i="47"/>
  <c r="AG20" i="47"/>
  <c r="AG22" i="47" s="1"/>
  <c r="AI20" i="47"/>
  <c r="AI22" i="47" s="1"/>
  <c r="AK20" i="47"/>
  <c r="AK22" i="47" s="1"/>
  <c r="AM20" i="47"/>
  <c r="AM22" i="47" s="1"/>
  <c r="BE20" i="47"/>
  <c r="BA20" i="47"/>
  <c r="BA22" i="47" s="1"/>
  <c r="AY20" i="47"/>
  <c r="AY22" i="47" s="1"/>
  <c r="AW20" i="47"/>
  <c r="AU20" i="47"/>
  <c r="AS20" i="47"/>
  <c r="AS22" i="47" s="1"/>
  <c r="AQ20" i="47"/>
  <c r="AC23" i="47"/>
  <c r="AL23" i="47"/>
  <c r="AL25" i="47" s="1"/>
  <c r="AM23" i="47"/>
  <c r="AP23" i="47"/>
  <c r="AV23" i="47"/>
  <c r="AV25" i="47" s="1"/>
  <c r="AZ23" i="47"/>
  <c r="AZ25" i="47" s="1"/>
  <c r="AH19" i="47"/>
  <c r="AC22" i="47"/>
  <c r="AH36" i="47"/>
  <c r="AH38" i="47" s="1"/>
  <c r="AH28" i="47"/>
  <c r="AH30" i="47" s="1"/>
  <c r="AM28" i="47"/>
  <c r="AM30" i="47" s="1"/>
  <c r="AT28" i="47"/>
  <c r="AT30" i="47" s="1"/>
  <c r="BA28" i="47"/>
  <c r="BA30" i="47" s="1"/>
  <c r="BF28" i="47"/>
  <c r="AI36" i="47"/>
  <c r="AI38" i="47" s="1"/>
  <c r="AM36" i="47"/>
  <c r="AM38" i="47" s="1"/>
  <c r="AT36" i="47"/>
  <c r="AT38" i="47" s="1"/>
  <c r="BF36" i="47"/>
  <c r="BF38" i="47" s="1"/>
  <c r="AJ44" i="47"/>
  <c r="AJ46" i="47" s="1"/>
  <c r="AC41" i="47"/>
  <c r="AL33" i="47"/>
  <c r="AM31" i="47"/>
  <c r="AM33" i="47" s="1"/>
  <c r="AN31" i="47"/>
  <c r="AN33" i="47" s="1"/>
  <c r="AP47" i="47"/>
  <c r="AP49" i="47" s="1"/>
  <c r="AQ47" i="47"/>
  <c r="AU47" i="47"/>
  <c r="BB31" i="47"/>
  <c r="BB33" i="47" s="1"/>
  <c r="BD43" i="47"/>
  <c r="F28" i="47"/>
  <c r="F31" i="47"/>
  <c r="F43" i="47"/>
  <c r="AD36" i="47"/>
  <c r="AS36" i="47"/>
  <c r="AS38" i="47" s="1"/>
  <c r="BD36" i="47"/>
  <c r="BD38" i="47" s="1"/>
  <c r="AC36" i="47"/>
  <c r="AF36" i="47"/>
  <c r="AF38" i="47" s="1"/>
  <c r="AJ36" i="47"/>
  <c r="AJ38" i="47" s="1"/>
  <c r="AO36" i="47"/>
  <c r="AO38" i="47" s="1"/>
  <c r="AV36" i="47"/>
  <c r="AH39" i="47"/>
  <c r="AH41" i="47" s="1"/>
  <c r="AH35" i="47"/>
  <c r="F39" i="47"/>
  <c r="AK28" i="47"/>
  <c r="AK30" i="47" s="1"/>
  <c r="AQ28" i="47"/>
  <c r="AQ30" i="47" s="1"/>
  <c r="AV28" i="47"/>
  <c r="AV30" i="47" s="1"/>
  <c r="AC37" i="47"/>
  <c r="AG36" i="47"/>
  <c r="AG38" i="47" s="1"/>
  <c r="AK36" i="47"/>
  <c r="AK38" i="47" s="1"/>
  <c r="AQ36" i="47"/>
  <c r="AQ38" i="47" s="1"/>
  <c r="AD43" i="47"/>
  <c r="AC31" i="47"/>
  <c r="AC49" i="47"/>
  <c r="AI31" i="47"/>
  <c r="AI33" i="47" s="1"/>
  <c r="AP31" i="47"/>
  <c r="AP33" i="47" s="1"/>
  <c r="AS31" i="47"/>
  <c r="AS33" i="47" s="1"/>
  <c r="AW31" i="47"/>
  <c r="AW33" i="47" s="1"/>
  <c r="AZ31" i="47"/>
  <c r="AZ33" i="47" s="1"/>
  <c r="BD27" i="47"/>
  <c r="F37" i="47"/>
  <c r="AX19" i="47"/>
  <c r="BB19" i="47"/>
  <c r="AZ27" i="47"/>
  <c r="BE43" i="47"/>
  <c r="AY19" i="47"/>
  <c r="F34" i="47"/>
  <c r="BB38" i="47"/>
  <c r="AV38" i="47"/>
  <c r="F35" i="47"/>
  <c r="BC35" i="47"/>
  <c r="AY35" i="47"/>
  <c r="BB35" i="47"/>
  <c r="AX35" i="47"/>
  <c r="BA35" i="47"/>
  <c r="AC30" i="47"/>
  <c r="F44" i="47"/>
  <c r="BE44" i="47"/>
  <c r="BE46" i="47" s="1"/>
  <c r="BA44" i="47"/>
  <c r="AY44" i="47"/>
  <c r="AW44" i="47"/>
  <c r="AW46" i="47" s="1"/>
  <c r="AU44" i="47"/>
  <c r="AU46" i="47" s="1"/>
  <c r="AS44" i="47"/>
  <c r="AQ44" i="47"/>
  <c r="AQ46" i="47" s="1"/>
  <c r="AO44" i="47"/>
  <c r="AO46" i="47" s="1"/>
  <c r="AM44" i="47"/>
  <c r="AK44" i="47"/>
  <c r="AI44" i="47"/>
  <c r="AG44" i="47"/>
  <c r="AE44" i="47"/>
  <c r="AH44" i="47"/>
  <c r="AC44" i="47"/>
  <c r="AC29" i="47"/>
  <c r="BF30" i="47"/>
  <c r="AD44" i="47"/>
  <c r="AV44" i="47"/>
  <c r="BD35" i="47"/>
  <c r="F30" i="47"/>
  <c r="AZ44" i="47"/>
  <c r="AZ46" i="47" s="1"/>
  <c r="BD44" i="47"/>
  <c r="BD46" i="47" s="1"/>
  <c r="F32" i="47"/>
  <c r="AC32" i="47"/>
  <c r="AL35" i="47"/>
  <c r="BE35" i="47"/>
  <c r="F29" i="47"/>
  <c r="F38" i="47"/>
  <c r="F27" i="47"/>
  <c r="BC27" i="47"/>
  <c r="AY27" i="47"/>
  <c r="AH27" i="47"/>
  <c r="BB27" i="47"/>
  <c r="AX27" i="47"/>
  <c r="BA27" i="47"/>
  <c r="AL27" i="47"/>
  <c r="BC43" i="47"/>
  <c r="AY43" i="47"/>
  <c r="AL43" i="47"/>
  <c r="BB43" i="47"/>
  <c r="AX43" i="47"/>
  <c r="BA43" i="47"/>
  <c r="F46" i="47"/>
  <c r="AJ28" i="47"/>
  <c r="AJ30" i="47" s="1"/>
  <c r="AO28" i="47"/>
  <c r="AO30" i="47" s="1"/>
  <c r="AW28" i="47"/>
  <c r="AW30" i="47" s="1"/>
  <c r="AZ28" i="47"/>
  <c r="AZ30" i="47" s="1"/>
  <c r="BE28" i="47"/>
  <c r="BE30" i="47" s="1"/>
  <c r="AC38" i="47"/>
  <c r="AC78" i="47" s="1"/>
  <c r="AF44" i="47"/>
  <c r="AT44" i="47"/>
  <c r="F33" i="47"/>
  <c r="AK47" i="47"/>
  <c r="F47" i="47"/>
  <c r="AH47" i="47"/>
  <c r="AG47" i="47"/>
  <c r="AC33" i="47"/>
  <c r="AI47" i="47"/>
  <c r="AI49" i="47" s="1"/>
  <c r="AN47" i="47"/>
  <c r="AO47" i="47"/>
  <c r="AR47" i="47"/>
  <c r="AS47" i="47"/>
  <c r="AS49" i="47" s="1"/>
  <c r="AV47" i="47"/>
  <c r="AW47" i="47"/>
  <c r="AW49" i="47" s="1"/>
  <c r="AZ47" i="47"/>
  <c r="BA47" i="47"/>
  <c r="AL34" i="47"/>
  <c r="BE27" i="47"/>
  <c r="AZ43" i="47"/>
  <c r="AL26" i="47"/>
  <c r="F26" i="47"/>
  <c r="BE36" i="47"/>
  <c r="BE38" i="47" s="1"/>
  <c r="BA36" i="47"/>
  <c r="BA38" i="47" s="1"/>
  <c r="AY36" i="47"/>
  <c r="AY38" i="47" s="1"/>
  <c r="AW36" i="47"/>
  <c r="AW38" i="47" s="1"/>
  <c r="AU36" i="47"/>
  <c r="AU38" i="47" s="1"/>
  <c r="F45" i="47"/>
  <c r="AC45" i="47"/>
  <c r="AN36" i="47"/>
  <c r="AN38" i="47" s="1"/>
  <c r="AZ36" i="47"/>
  <c r="AZ38" i="47" s="1"/>
  <c r="BB39" i="47"/>
  <c r="BB41" i="47" s="1"/>
  <c r="BA39" i="47"/>
  <c r="BA41" i="47" s="1"/>
  <c r="AZ39" i="47"/>
  <c r="AZ41" i="47" s="1"/>
  <c r="AX39" i="47"/>
  <c r="AX41" i="47" s="1"/>
  <c r="AW39" i="47"/>
  <c r="AW41" i="47" s="1"/>
  <c r="AV39" i="47"/>
  <c r="AV41" i="47" s="1"/>
  <c r="AU39" i="47"/>
  <c r="AU41" i="47" s="1"/>
  <c r="AS39" i="47"/>
  <c r="AS41" i="47" s="1"/>
  <c r="AR39" i="47"/>
  <c r="AR41" i="47" s="1"/>
  <c r="AQ39" i="47"/>
  <c r="AQ41" i="47" s="1"/>
  <c r="AP39" i="47"/>
  <c r="AP41" i="47" s="1"/>
  <c r="AO39" i="47"/>
  <c r="AO41" i="47" s="1"/>
  <c r="AN39" i="47"/>
  <c r="AN41" i="47" s="1"/>
  <c r="AM39" i="47"/>
  <c r="AM41" i="47" s="1"/>
  <c r="AL39" i="47"/>
  <c r="AL41" i="47" s="1"/>
  <c r="AI39" i="47"/>
  <c r="AI41" i="47" s="1"/>
  <c r="AC39" i="47"/>
  <c r="F48" i="47"/>
  <c r="AC48" i="47"/>
  <c r="AK39" i="47"/>
  <c r="AK41" i="47" s="1"/>
  <c r="F36" i="47"/>
  <c r="F42" i="47"/>
  <c r="AG31" i="47"/>
  <c r="AG33" i="47" s="1"/>
  <c r="AH31" i="47"/>
  <c r="AH33" i="47" s="1"/>
  <c r="AK31" i="47"/>
  <c r="AK33" i="47" s="1"/>
  <c r="AJ35" i="47"/>
  <c r="I22" i="47"/>
  <c r="H22" i="47"/>
  <c r="Q22" i="47" s="1"/>
  <c r="I25" i="47"/>
  <c r="H25" i="47"/>
  <c r="Q25" i="47" s="1"/>
  <c r="I21" i="47"/>
  <c r="H21" i="47"/>
  <c r="Q21" i="47" s="1"/>
  <c r="I24" i="47"/>
  <c r="H24" i="47"/>
  <c r="Q24" i="47" s="1"/>
  <c r="I20" i="47"/>
  <c r="H20" i="47"/>
  <c r="Q20" i="47" s="1"/>
  <c r="I23" i="47"/>
  <c r="H23" i="47"/>
  <c r="Q23" i="47" s="1"/>
  <c r="I19" i="47"/>
  <c r="H19" i="47"/>
  <c r="Q19" i="47" s="1"/>
  <c r="BC75" i="47" l="1"/>
  <c r="AC76" i="47"/>
  <c r="BB75" i="47"/>
  <c r="AX75" i="47"/>
  <c r="AJ75" i="47"/>
  <c r="AL75" i="47"/>
  <c r="AC81" i="47"/>
  <c r="BA75" i="47"/>
  <c r="AC77" i="47"/>
  <c r="AN49" i="47"/>
  <c r="AN81" i="47" s="1"/>
  <c r="AN79" i="47"/>
  <c r="AL74" i="47"/>
  <c r="BA49" i="47"/>
  <c r="BA81" i="47" s="1"/>
  <c r="BA79" i="47"/>
  <c r="AJ78" i="47"/>
  <c r="AH46" i="47"/>
  <c r="AH78" i="47" s="1"/>
  <c r="AH76" i="47"/>
  <c r="AK46" i="47"/>
  <c r="AK78" i="47" s="1"/>
  <c r="AK76" i="47"/>
  <c r="AS46" i="47"/>
  <c r="AS78" i="47" s="1"/>
  <c r="AS76" i="47"/>
  <c r="BA46" i="47"/>
  <c r="BA78" i="47" s="1"/>
  <c r="BA76" i="47"/>
  <c r="BE75" i="47"/>
  <c r="AQ49" i="47"/>
  <c r="AQ81" i="47" s="1"/>
  <c r="AQ79" i="47"/>
  <c r="AL81" i="47"/>
  <c r="AK75" i="47"/>
  <c r="AL79" i="47"/>
  <c r="AH49" i="47"/>
  <c r="AH81" i="47" s="1"/>
  <c r="AH79" i="47"/>
  <c r="AU49" i="47"/>
  <c r="AU81" i="47" s="1"/>
  <c r="AU79" i="47"/>
  <c r="BB78" i="47"/>
  <c r="AD49" i="47"/>
  <c r="BB76" i="47"/>
  <c r="AC80" i="47"/>
  <c r="AZ75" i="47"/>
  <c r="AZ49" i="47"/>
  <c r="AZ81" i="47" s="1"/>
  <c r="AZ79" i="47"/>
  <c r="AR49" i="47"/>
  <c r="AR81" i="47" s="1"/>
  <c r="AR79" i="47"/>
  <c r="AK49" i="47"/>
  <c r="AK81" i="47" s="1"/>
  <c r="AK79" i="47"/>
  <c r="AT46" i="47"/>
  <c r="AT78" i="47" s="1"/>
  <c r="AT76" i="47"/>
  <c r="AV46" i="47"/>
  <c r="AV78" i="47" s="1"/>
  <c r="AV76" i="47"/>
  <c r="AE46" i="47"/>
  <c r="AM46" i="47"/>
  <c r="AM78" i="47" s="1"/>
  <c r="AM76" i="47"/>
  <c r="BD75" i="47"/>
  <c r="AC79" i="47"/>
  <c r="AH75" i="47"/>
  <c r="AV49" i="47"/>
  <c r="AV81" i="47" s="1"/>
  <c r="AV79" i="47"/>
  <c r="AI46" i="47"/>
  <c r="AI78" i="47" s="1"/>
  <c r="AI76" i="47"/>
  <c r="AY46" i="47"/>
  <c r="AY78" i="47" s="1"/>
  <c r="AY76" i="47"/>
  <c r="AO49" i="47"/>
  <c r="AO79" i="47"/>
  <c r="AG49" i="47"/>
  <c r="AG81" i="47" s="1"/>
  <c r="AG79" i="47"/>
  <c r="AF46" i="47"/>
  <c r="AF78" i="47" s="1"/>
  <c r="AF76" i="47"/>
  <c r="AY75" i="47"/>
  <c r="AD76" i="47"/>
  <c r="AG46" i="47"/>
  <c r="AG78" i="47" s="1"/>
  <c r="AG76" i="47"/>
  <c r="AJ76" i="47"/>
  <c r="AS75" i="47"/>
  <c r="AZ22" i="47"/>
  <c r="AZ78" i="47" s="1"/>
  <c r="AZ76" i="47"/>
  <c r="AW22" i="47"/>
  <c r="AW78" i="47" s="1"/>
  <c r="AW76" i="47"/>
  <c r="AU22" i="47"/>
  <c r="AU78" i="47" s="1"/>
  <c r="AU76" i="47"/>
  <c r="AQ22" i="47"/>
  <c r="AQ78" i="47" s="1"/>
  <c r="AQ76" i="47"/>
  <c r="AO78" i="47"/>
  <c r="AO76" i="47"/>
  <c r="AN76" i="47"/>
  <c r="AN22" i="47"/>
  <c r="AN78" i="47" s="1"/>
  <c r="BB25" i="47"/>
  <c r="BB81" i="47" s="1"/>
  <c r="BB79" i="47"/>
  <c r="AX25" i="47"/>
  <c r="AX81" i="47" s="1"/>
  <c r="AX79" i="47"/>
  <c r="AW25" i="47"/>
  <c r="AW81" i="47" s="1"/>
  <c r="AW79" i="47"/>
  <c r="AS25" i="47"/>
  <c r="AS81" i="47" s="1"/>
  <c r="AS79" i="47"/>
  <c r="AP25" i="47"/>
  <c r="AP81" i="47" s="1"/>
  <c r="AP79" i="47"/>
  <c r="AM25" i="47"/>
  <c r="AM81" i="47" s="1"/>
  <c r="AM79" i="47"/>
  <c r="AI25" i="47"/>
  <c r="AI81" i="47" s="1"/>
  <c r="AI79" i="47"/>
  <c r="BF76" i="47"/>
  <c r="BF22" i="47"/>
  <c r="BE22" i="47"/>
  <c r="BE78" i="47" s="1"/>
  <c r="BE76" i="47"/>
  <c r="BD22" i="47"/>
  <c r="BD78" i="47" s="1"/>
  <c r="BD76" i="47"/>
  <c r="AO33" i="47"/>
  <c r="AD46" i="47"/>
  <c r="O35" i="34"/>
  <c r="AO81" i="47" l="1"/>
  <c r="AI27" i="47" l="1"/>
  <c r="AG27" i="47"/>
  <c r="AF27" i="47"/>
  <c r="AD27" i="47"/>
  <c r="AO26" i="47"/>
  <c r="AN26" i="47"/>
  <c r="AM26" i="47"/>
  <c r="AK26" i="47"/>
  <c r="AN34" i="47"/>
  <c r="AM34" i="47"/>
  <c r="AK34" i="47"/>
  <c r="AO42" i="47"/>
  <c r="AN42" i="47"/>
  <c r="AM42" i="47"/>
  <c r="AK42" i="47"/>
  <c r="AG19" i="47"/>
  <c r="AK18" i="47"/>
  <c r="AD35" i="47"/>
  <c r="AC75" i="47"/>
  <c r="AO34" i="47"/>
  <c r="AI35" i="47"/>
  <c r="AG35" i="47"/>
  <c r="AF35" i="47"/>
  <c r="AI43" i="47"/>
  <c r="AG43" i="47"/>
  <c r="AF43" i="47"/>
  <c r="AD75" i="47" l="1"/>
  <c r="AK74" i="47"/>
  <c r="AI75" i="47"/>
  <c r="AM74" i="47"/>
  <c r="AE75" i="47"/>
  <c r="AN74" i="47"/>
  <c r="AF75" i="47"/>
  <c r="AH74" i="47"/>
  <c r="AG75" i="47"/>
  <c r="AJ74" i="47"/>
  <c r="AO74" i="47"/>
  <c r="AG74" i="47"/>
  <c r="BF46" i="47"/>
  <c r="BF78" i="47" s="1"/>
  <c r="AD25" i="47"/>
  <c r="AD22" i="47"/>
  <c r="AD30" i="47"/>
  <c r="AD33" i="47"/>
  <c r="AD38" i="47"/>
  <c r="AD41" i="47"/>
  <c r="AD81" i="47" l="1"/>
  <c r="AD78" i="47"/>
  <c r="AC60" i="47" l="1"/>
  <c r="AD32" i="47"/>
  <c r="AD24" i="47"/>
  <c r="I44" i="47" l="1"/>
  <c r="AP34" i="47"/>
  <c r="AD31" i="47"/>
  <c r="H32" i="47"/>
  <c r="Q32" i="47" s="1"/>
  <c r="AP42" i="47"/>
  <c r="H31" i="47"/>
  <c r="Q31" i="47" s="1"/>
  <c r="I35" i="47"/>
  <c r="AP26" i="47"/>
  <c r="AP18" i="47"/>
  <c r="AD40" i="47"/>
  <c r="AD47" i="47"/>
  <c r="AD39" i="47"/>
  <c r="AD48" i="47"/>
  <c r="AD80" i="47" l="1"/>
  <c r="B35" i="47"/>
  <c r="D35" i="47" s="1"/>
  <c r="B48" i="47"/>
  <c r="D48" i="47" s="1"/>
  <c r="B36" i="47"/>
  <c r="D36" i="47" s="1"/>
  <c r="B38" i="47"/>
  <c r="D38" i="47" s="1"/>
  <c r="B42" i="47"/>
  <c r="D42" i="47" s="1"/>
  <c r="B43" i="47"/>
  <c r="D43" i="47" s="1"/>
  <c r="B49" i="47"/>
  <c r="D49" i="47" s="1"/>
  <c r="B37" i="47"/>
  <c r="D37" i="47" s="1"/>
  <c r="B40" i="47"/>
  <c r="D40" i="47" s="1"/>
  <c r="B47" i="47"/>
  <c r="D47" i="47" s="1"/>
  <c r="B41" i="47"/>
  <c r="D41" i="47" s="1"/>
  <c r="B46" i="47"/>
  <c r="D46" i="47" s="1"/>
  <c r="B39" i="47"/>
  <c r="D39" i="47" s="1"/>
  <c r="B45" i="47"/>
  <c r="D45" i="47" s="1"/>
  <c r="B34" i="47"/>
  <c r="D34" i="47" s="1"/>
  <c r="B44" i="47"/>
  <c r="D44" i="47" s="1"/>
  <c r="AD79" i="47"/>
  <c r="AP74" i="47"/>
  <c r="B31" i="47"/>
  <c r="D31" i="47" s="1"/>
  <c r="B33" i="47"/>
  <c r="D33" i="47" s="1"/>
  <c r="B29" i="47"/>
  <c r="D29" i="47" s="1"/>
  <c r="B28" i="47"/>
  <c r="D28" i="47" s="1"/>
  <c r="B26" i="47"/>
  <c r="D26" i="47" s="1"/>
  <c r="B30" i="47"/>
  <c r="D30" i="47" s="1"/>
  <c r="B32" i="47"/>
  <c r="D32" i="47" s="1"/>
  <c r="B27" i="47"/>
  <c r="D27" i="47" s="1"/>
  <c r="B22" i="47"/>
  <c r="D22" i="47" s="1"/>
  <c r="B18" i="47"/>
  <c r="D18" i="47" s="1"/>
  <c r="B24" i="47"/>
  <c r="D24" i="47" s="1"/>
  <c r="B23" i="47"/>
  <c r="D23" i="47" s="1"/>
  <c r="B19" i="47"/>
  <c r="D19" i="47" s="1"/>
  <c r="B25" i="47"/>
  <c r="D25" i="47" s="1"/>
  <c r="B20" i="47"/>
  <c r="D20" i="47" s="1"/>
  <c r="B21" i="47"/>
  <c r="D21" i="47" s="1"/>
  <c r="H35" i="47"/>
  <c r="Q35" i="47" s="1"/>
  <c r="I37" i="47"/>
  <c r="H37" i="47"/>
  <c r="Q37" i="47" s="1"/>
  <c r="I29" i="47"/>
  <c r="H29" i="47"/>
  <c r="Q29" i="47" s="1"/>
  <c r="H44" i="47"/>
  <c r="Q44" i="47" s="1"/>
  <c r="H27" i="47"/>
  <c r="Q27" i="47" s="1"/>
  <c r="I27" i="47"/>
  <c r="I31" i="47"/>
  <c r="I32" i="47"/>
  <c r="I39" i="47"/>
  <c r="H39" i="47"/>
  <c r="Q39" i="47" s="1"/>
  <c r="I45" i="47"/>
  <c r="H45" i="47"/>
  <c r="Q45" i="47" s="1"/>
  <c r="I48" i="47"/>
  <c r="H48" i="47"/>
  <c r="Q48" i="47" s="1"/>
  <c r="I43" i="47"/>
  <c r="H43" i="47"/>
  <c r="Q43" i="47" s="1"/>
  <c r="I47" i="47"/>
  <c r="H47" i="47"/>
  <c r="Q47" i="47" s="1"/>
  <c r="I40" i="47"/>
  <c r="H40" i="47"/>
  <c r="Q40" i="47" s="1"/>
  <c r="I36" i="47"/>
  <c r="H36" i="47"/>
  <c r="Q36" i="47" s="1"/>
  <c r="I28" i="47"/>
  <c r="H28" i="47"/>
  <c r="Q28" i="47" s="1"/>
  <c r="F22" i="34" l="1"/>
  <c r="AC34" i="47" l="1"/>
  <c r="AC42" i="47"/>
  <c r="AC26" i="47"/>
  <c r="AC18" i="47"/>
  <c r="B14" i="34"/>
  <c r="AC74" i="47" l="1"/>
  <c r="E67" i="35" l="1"/>
  <c r="AT19" i="47" s="1"/>
  <c r="AN19" i="47" l="1"/>
  <c r="AU19" i="47"/>
  <c r="AM19" i="47"/>
  <c r="AP19" i="47"/>
  <c r="AR19" i="47"/>
  <c r="AO19" i="47"/>
  <c r="F6" i="34"/>
  <c r="AE74" i="47" l="1"/>
  <c r="E68" i="35"/>
  <c r="E65" i="35"/>
  <c r="AV19" i="47" l="1"/>
  <c r="AQ19" i="47"/>
  <c r="AW19" i="47"/>
  <c r="E79" i="35"/>
  <c r="D90" i="35" l="1"/>
  <c r="D89" i="35"/>
  <c r="D87" i="35"/>
  <c r="F21" i="34"/>
  <c r="AD18" i="47" s="1"/>
  <c r="AD42" i="47" l="1"/>
  <c r="AD34" i="47"/>
  <c r="AD26" i="47"/>
  <c r="H35" i="35"/>
  <c r="G35" i="35"/>
  <c r="F35" i="35"/>
  <c r="AD74" i="47" l="1"/>
  <c r="H68" i="35"/>
  <c r="G68" i="35"/>
  <c r="F68" i="35"/>
  <c r="H67" i="35"/>
  <c r="G67" i="35"/>
  <c r="F67" i="35"/>
  <c r="H79" i="35"/>
  <c r="G79" i="35"/>
  <c r="F79" i="35"/>
  <c r="H83" i="35"/>
  <c r="H84" i="35" s="1"/>
  <c r="H85" i="35" s="1"/>
  <c r="H86" i="35" s="1"/>
  <c r="G83" i="35"/>
  <c r="G84" i="35" s="1"/>
  <c r="G85" i="35" s="1"/>
  <c r="G86" i="35" s="1"/>
  <c r="F83" i="35"/>
  <c r="F84" i="35" s="1"/>
  <c r="F85" i="35" s="1"/>
  <c r="F86" i="35" s="1"/>
  <c r="E83" i="35"/>
  <c r="E84" i="35" s="1"/>
  <c r="E73" i="35"/>
  <c r="H73" i="35"/>
  <c r="G73" i="35"/>
  <c r="F73" i="35"/>
  <c r="D88" i="35"/>
  <c r="D86" i="35"/>
  <c r="D85" i="35"/>
  <c r="D84" i="35"/>
  <c r="AT43" i="47" l="1"/>
  <c r="AU43" i="47" s="1"/>
  <c r="AO43" i="47"/>
  <c r="AR43" i="47"/>
  <c r="AN43" i="47"/>
  <c r="AM43" i="47"/>
  <c r="AP43" i="47"/>
  <c r="AT35" i="47"/>
  <c r="AU35" i="47" s="1"/>
  <c r="AO35" i="47"/>
  <c r="AN35" i="47"/>
  <c r="AR35" i="47"/>
  <c r="AM35" i="47"/>
  <c r="AP35" i="47"/>
  <c r="AT27" i="47"/>
  <c r="AO27" i="47"/>
  <c r="AN27" i="47"/>
  <c r="AR27" i="47"/>
  <c r="AM27" i="47"/>
  <c r="AP27" i="47"/>
  <c r="I67" i="35"/>
  <c r="I68" i="35"/>
  <c r="E85" i="35"/>
  <c r="E86" i="35" s="1"/>
  <c r="F18" i="45"/>
  <c r="G18" i="45"/>
  <c r="H18" i="45"/>
  <c r="I18" i="45"/>
  <c r="G70" i="35"/>
  <c r="G80" i="35" s="1"/>
  <c r="AN75" i="47" l="1"/>
  <c r="AP75" i="47"/>
  <c r="AO75" i="47"/>
  <c r="AR75" i="47"/>
  <c r="AM75" i="47"/>
  <c r="AT75" i="47"/>
  <c r="J55" i="35"/>
  <c r="B55" i="35"/>
  <c r="AU27" i="47"/>
  <c r="AU75" i="47" s="1"/>
  <c r="H7" i="35"/>
  <c r="G7" i="35"/>
  <c r="F7" i="35"/>
  <c r="E7" i="35"/>
  <c r="K19" i="45"/>
  <c r="F19" i="45" s="1"/>
  <c r="AE20" i="47" s="1"/>
  <c r="L19" i="45"/>
  <c r="G19" i="45" s="1"/>
  <c r="AE28" i="47" s="1"/>
  <c r="M19" i="45"/>
  <c r="H19" i="45" s="1"/>
  <c r="AE36" i="47" s="1"/>
  <c r="AE38" i="47" s="1"/>
  <c r="N19" i="45"/>
  <c r="I19" i="45" s="1"/>
  <c r="K26" i="45"/>
  <c r="F26" i="45" s="1"/>
  <c r="AL20" i="47" s="1"/>
  <c r="L26" i="45"/>
  <c r="G26" i="45" s="1"/>
  <c r="AL28" i="47" s="1"/>
  <c r="AL30" i="47" s="1"/>
  <c r="M26" i="45"/>
  <c r="H26" i="45" s="1"/>
  <c r="AL36" i="47" s="1"/>
  <c r="AL38" i="47" s="1"/>
  <c r="N26" i="45"/>
  <c r="I26" i="45" s="1"/>
  <c r="AL44" i="47" s="1"/>
  <c r="AL46" i="47" s="1"/>
  <c r="K32" i="45"/>
  <c r="F32" i="45" s="1"/>
  <c r="AR20" i="47" s="1"/>
  <c r="AR22" i="47" s="1"/>
  <c r="L32" i="45"/>
  <c r="G32" i="45" s="1"/>
  <c r="AR28" i="47" s="1"/>
  <c r="M32" i="45"/>
  <c r="H32" i="45" s="1"/>
  <c r="AR36" i="47" s="1"/>
  <c r="AR38" i="47" s="1"/>
  <c r="N32" i="45"/>
  <c r="I32" i="45" s="1"/>
  <c r="AR44" i="47" s="1"/>
  <c r="K38" i="45"/>
  <c r="F38" i="45" s="1"/>
  <c r="AX20" i="47" s="1"/>
  <c r="L38" i="45"/>
  <c r="G38" i="45" s="1"/>
  <c r="AX28" i="47" s="1"/>
  <c r="M38" i="45"/>
  <c r="H38" i="45" s="1"/>
  <c r="AX36" i="47" s="1"/>
  <c r="AX38" i="47" s="1"/>
  <c r="N38" i="45"/>
  <c r="I38" i="45" s="1"/>
  <c r="AX44" i="47" s="1"/>
  <c r="AX46" i="47" s="1"/>
  <c r="K43" i="45"/>
  <c r="F43" i="45" s="1"/>
  <c r="BC20" i="47" s="1"/>
  <c r="L43" i="45"/>
  <c r="G43" i="45" s="1"/>
  <c r="BC28" i="47" s="1"/>
  <c r="BC30" i="47" s="1"/>
  <c r="M43" i="45"/>
  <c r="H43" i="45" s="1"/>
  <c r="BC36" i="47" s="1"/>
  <c r="BC38" i="47" s="1"/>
  <c r="N43" i="45"/>
  <c r="I43" i="45" s="1"/>
  <c r="BC44" i="47" s="1"/>
  <c r="BC46" i="47" s="1"/>
  <c r="K56" i="45"/>
  <c r="F56" i="45" s="1"/>
  <c r="AF23" i="47" s="1"/>
  <c r="L56" i="45"/>
  <c r="G56" i="45" s="1"/>
  <c r="AF31" i="47" s="1"/>
  <c r="M56" i="45"/>
  <c r="H56" i="45" s="1"/>
  <c r="AF39" i="47" s="1"/>
  <c r="AF41" i="47" s="1"/>
  <c r="N56" i="45"/>
  <c r="I56" i="45" s="1"/>
  <c r="AF47" i="47" s="1"/>
  <c r="AF49" i="47" s="1"/>
  <c r="K60" i="45"/>
  <c r="F60" i="45" s="1"/>
  <c r="AJ23" i="47" s="1"/>
  <c r="L60" i="45"/>
  <c r="G60" i="45" s="1"/>
  <c r="AJ31" i="47" s="1"/>
  <c r="AJ33" i="47" s="1"/>
  <c r="M60" i="45"/>
  <c r="H60" i="45" s="1"/>
  <c r="AJ39" i="47" s="1"/>
  <c r="AJ41" i="47" s="1"/>
  <c r="N60" i="45"/>
  <c r="I60" i="45" s="1"/>
  <c r="AJ47" i="47" s="1"/>
  <c r="AJ49" i="47" s="1"/>
  <c r="K70" i="45"/>
  <c r="F70" i="45" s="1"/>
  <c r="AT23" i="47" s="1"/>
  <c r="L70" i="45"/>
  <c r="G70" i="45" s="1"/>
  <c r="AT31" i="47" s="1"/>
  <c r="M70" i="45"/>
  <c r="H70" i="45" s="1"/>
  <c r="AT39" i="47" s="1"/>
  <c r="AT41" i="47" s="1"/>
  <c r="N70" i="45"/>
  <c r="I70" i="45" s="1"/>
  <c r="AT47" i="47" s="1"/>
  <c r="AT49" i="47" s="1"/>
  <c r="K75" i="45"/>
  <c r="F75" i="45" s="1"/>
  <c r="L75" i="45"/>
  <c r="M75" i="45"/>
  <c r="N75" i="45"/>
  <c r="K84" i="45"/>
  <c r="F84" i="45" s="1"/>
  <c r="AY47" i="47" l="1"/>
  <c r="AY49" i="47" s="1"/>
  <c r="I75" i="45"/>
  <c r="H75" i="45"/>
  <c r="AY39" i="47" s="1"/>
  <c r="AY41" i="47" s="1"/>
  <c r="G75" i="45"/>
  <c r="AY31" i="47" s="1"/>
  <c r="AY33" i="47" s="1"/>
  <c r="AR46" i="47"/>
  <c r="AR76" i="47"/>
  <c r="AE30" i="47"/>
  <c r="AE76" i="47"/>
  <c r="AX22" i="47"/>
  <c r="AX76" i="47"/>
  <c r="AL76" i="47"/>
  <c r="AY23" i="47"/>
  <c r="AT25" i="47"/>
  <c r="AT79" i="47"/>
  <c r="AJ79" i="47"/>
  <c r="AF25" i="47"/>
  <c r="AF79" i="47"/>
  <c r="BC76" i="47"/>
  <c r="BC22" i="47"/>
  <c r="BC78" i="47" s="1"/>
  <c r="AL22" i="47"/>
  <c r="AL78" i="47" s="1"/>
  <c r="AE22" i="47"/>
  <c r="AT33" i="47"/>
  <c r="AF33" i="47"/>
  <c r="AX30" i="47"/>
  <c r="AR30" i="47"/>
  <c r="AJ25" i="47"/>
  <c r="AJ81" i="47" s="1"/>
  <c r="N30" i="45"/>
  <c r="I30" i="45" s="1"/>
  <c r="AP44" i="47" s="1"/>
  <c r="AP46" i="47" s="1"/>
  <c r="M30" i="45"/>
  <c r="H30" i="45" s="1"/>
  <c r="AP36" i="47" s="1"/>
  <c r="AP38" i="47" s="1"/>
  <c r="L30" i="45"/>
  <c r="G30" i="45" s="1"/>
  <c r="AP28" i="47" s="1"/>
  <c r="K30" i="45"/>
  <c r="F30" i="45" s="1"/>
  <c r="AP20" i="47" s="1"/>
  <c r="F53" i="45"/>
  <c r="G53" i="45"/>
  <c r="H53" i="45"/>
  <c r="I53" i="45"/>
  <c r="M55" i="45"/>
  <c r="H55" i="45" s="1"/>
  <c r="L55" i="45"/>
  <c r="G55" i="45" s="1"/>
  <c r="N55" i="45"/>
  <c r="I55" i="45" s="1"/>
  <c r="N47" i="45"/>
  <c r="I47" i="45" s="1"/>
  <c r="BG44" i="47" s="1"/>
  <c r="BG46" i="47" s="1"/>
  <c r="K55" i="45"/>
  <c r="F55" i="45" s="1"/>
  <c r="AE23" i="47" s="1"/>
  <c r="AY79" i="47" l="1"/>
  <c r="AE78" i="47"/>
  <c r="AR78" i="47"/>
  <c r="AY25" i="47"/>
  <c r="AY81" i="47" s="1"/>
  <c r="AX78" i="47"/>
  <c r="AP22" i="47"/>
  <c r="AP76" i="47"/>
  <c r="AT81" i="47"/>
  <c r="AF81" i="47"/>
  <c r="AE25" i="47"/>
  <c r="AP30" i="47"/>
  <c r="N79" i="45"/>
  <c r="I79" i="45" s="1"/>
  <c r="AE47" i="47"/>
  <c r="AE49" i="47" s="1"/>
  <c r="L79" i="45"/>
  <c r="G79" i="45" s="1"/>
  <c r="AE31" i="47"/>
  <c r="M79" i="45"/>
  <c r="H79" i="45" s="1"/>
  <c r="AE39" i="47"/>
  <c r="AE41" i="47" s="1"/>
  <c r="L47" i="45"/>
  <c r="G47" i="45" s="1"/>
  <c r="BG28" i="47" s="1"/>
  <c r="M47" i="45"/>
  <c r="H47" i="45" s="1"/>
  <c r="BG36" i="47" s="1"/>
  <c r="BG38" i="47" s="1"/>
  <c r="K79" i="45"/>
  <c r="F79" i="45" s="1"/>
  <c r="K47" i="45"/>
  <c r="F47" i="45" s="1"/>
  <c r="BG20" i="47" s="1"/>
  <c r="AP78" i="47" l="1"/>
  <c r="AE79" i="47"/>
  <c r="BC25" i="47"/>
  <c r="BG22" i="47"/>
  <c r="BG76" i="47"/>
  <c r="AE33" i="47"/>
  <c r="AE81" i="47" s="1"/>
  <c r="BG30" i="47"/>
  <c r="G87" i="45"/>
  <c r="G88" i="45" s="1"/>
  <c r="BC31" i="47"/>
  <c r="H87" i="45"/>
  <c r="H88" i="45" s="1"/>
  <c r="BC39" i="47"/>
  <c r="BC41" i="47" s="1"/>
  <c r="I87" i="45"/>
  <c r="I88" i="45" s="1"/>
  <c r="BC47" i="47"/>
  <c r="BC49" i="47" s="1"/>
  <c r="F87" i="45"/>
  <c r="F88" i="45" s="1"/>
  <c r="BC79" i="47" l="1"/>
  <c r="BG78" i="47"/>
  <c r="BC33" i="47"/>
  <c r="BC81" i="47" s="1"/>
  <c r="E87" i="45"/>
  <c r="H63" i="35"/>
  <c r="AI42" i="47" s="1"/>
  <c r="G63" i="35"/>
  <c r="AI34" i="47" s="1"/>
  <c r="F63" i="35"/>
  <c r="AI26" i="47" s="1"/>
  <c r="E63" i="35"/>
  <c r="AI18" i="47" s="1"/>
  <c r="E89" i="45" l="1"/>
  <c r="E91" i="45"/>
  <c r="E92" i="45"/>
  <c r="E35" i="35"/>
  <c r="AI74" i="47" l="1"/>
  <c r="B34" i="35"/>
  <c r="F65" i="35"/>
  <c r="G65" i="35"/>
  <c r="H65" i="35"/>
  <c r="AW43" i="47" l="1"/>
  <c r="AQ43" i="47"/>
  <c r="AV43" i="47"/>
  <c r="AQ35" i="47"/>
  <c r="AV35" i="47"/>
  <c r="AW35" i="47"/>
  <c r="AV27" i="47"/>
  <c r="AW27" i="47"/>
  <c r="AQ27" i="47"/>
  <c r="B31" i="35"/>
  <c r="B37" i="35"/>
  <c r="B36" i="35"/>
  <c r="J36" i="35" s="1"/>
  <c r="AV75" i="47" l="1"/>
  <c r="AQ75" i="47"/>
  <c r="AW75" i="47"/>
  <c r="B38" i="35"/>
  <c r="J37" i="35"/>
  <c r="J41" i="35" l="1"/>
  <c r="J38" i="35"/>
  <c r="J40" i="35"/>
  <c r="J39" i="35"/>
  <c r="H3" i="35" l="1"/>
  <c r="G3" i="35"/>
  <c r="F3" i="35"/>
  <c r="E3" i="35"/>
  <c r="I3" i="35" l="1"/>
  <c r="E75" i="35" l="1"/>
  <c r="E74" i="35"/>
  <c r="E70" i="35"/>
  <c r="F75" i="35"/>
  <c r="F74" i="35"/>
  <c r="F70" i="35"/>
  <c r="G75" i="35"/>
  <c r="G74" i="35"/>
  <c r="G71" i="35"/>
  <c r="H75" i="35"/>
  <c r="H74" i="35"/>
  <c r="H70" i="35"/>
  <c r="H80" i="35" s="1"/>
  <c r="G99" i="35" l="1"/>
  <c r="G72" i="35"/>
  <c r="E76" i="35"/>
  <c r="E100" i="35" s="1"/>
  <c r="H71" i="35"/>
  <c r="F71" i="35"/>
  <c r="F80" i="35"/>
  <c r="E71" i="35"/>
  <c r="E88" i="35" s="1"/>
  <c r="E80" i="35"/>
  <c r="F76" i="35"/>
  <c r="G76" i="35"/>
  <c r="H76" i="35"/>
  <c r="E99" i="35" l="1"/>
  <c r="C68" i="35"/>
  <c r="C71" i="35"/>
  <c r="E72" i="35"/>
  <c r="E77" i="35" s="1"/>
  <c r="E78" i="35" s="1"/>
  <c r="E89" i="35"/>
  <c r="E91" i="35"/>
  <c r="E93" i="35" s="1"/>
  <c r="H99" i="35"/>
  <c r="H72" i="35"/>
  <c r="H77" i="35" s="1"/>
  <c r="H78" i="35" s="1"/>
  <c r="F99" i="35"/>
  <c r="F72" i="35"/>
  <c r="F77" i="35" s="1"/>
  <c r="F78" i="35" s="1"/>
  <c r="G77" i="35"/>
  <c r="G78" i="35" s="1"/>
  <c r="B50" i="35" l="1"/>
  <c r="J91" i="35"/>
  <c r="H9" i="34"/>
  <c r="E92" i="35"/>
  <c r="E94" i="35" s="1"/>
  <c r="E95" i="35" s="1"/>
  <c r="J92" i="35"/>
  <c r="D7" i="34"/>
  <c r="D8" i="34"/>
  <c r="E101" i="35"/>
  <c r="E98" i="35" s="1"/>
  <c r="F101" i="35"/>
  <c r="F98" i="35" s="1"/>
  <c r="H101" i="35"/>
  <c r="H98" i="35" s="1"/>
  <c r="G101" i="35"/>
  <c r="G98" i="35" s="1"/>
  <c r="I16" i="45"/>
  <c r="I50" i="45" s="1"/>
  <c r="G88" i="35"/>
  <c r="G91" i="35" s="1"/>
  <c r="G93" i="35" s="1"/>
  <c r="H88" i="35"/>
  <c r="H91" i="35" s="1"/>
  <c r="H93" i="35" s="1"/>
  <c r="H89" i="35"/>
  <c r="H92" i="35" s="1"/>
  <c r="H94" i="35" s="1"/>
  <c r="G89" i="35"/>
  <c r="G92" i="35" s="1"/>
  <c r="G94" i="35" s="1"/>
  <c r="F89" i="35"/>
  <c r="F92" i="35" s="1"/>
  <c r="F94" i="35" s="1"/>
  <c r="F88" i="35"/>
  <c r="F91" i="35" s="1"/>
  <c r="F93" i="35" s="1"/>
  <c r="E56" i="35" l="1"/>
  <c r="F19" i="34"/>
  <c r="G95" i="35"/>
  <c r="G56" i="35" s="1"/>
  <c r="H95" i="35"/>
  <c r="H56" i="35" s="1"/>
  <c r="F95" i="35"/>
  <c r="F56" i="35" s="1"/>
  <c r="A34" i="47" l="1"/>
  <c r="A42" i="47"/>
  <c r="A49" i="47" l="1"/>
  <c r="A45" i="47"/>
  <c r="A48" i="47"/>
  <c r="A44" i="47"/>
  <c r="A43" i="47"/>
  <c r="A47" i="47"/>
  <c r="A46" i="47"/>
  <c r="A40" i="47"/>
  <c r="A36" i="47"/>
  <c r="A39" i="47"/>
  <c r="A35" i="47"/>
  <c r="A38" i="47"/>
  <c r="A41" i="47"/>
  <c r="A37" i="47"/>
  <c r="AF74" i="47"/>
  <c r="A26" i="47"/>
  <c r="A18" i="47"/>
  <c r="A30" i="47" l="1"/>
  <c r="A29" i="47"/>
  <c r="A32" i="47"/>
  <c r="A28" i="47"/>
  <c r="A31" i="47"/>
  <c r="A27" i="47"/>
  <c r="A33" i="47"/>
  <c r="A19" i="47"/>
  <c r="A22" i="47"/>
  <c r="A25" i="47"/>
  <c r="A21" i="47"/>
  <c r="A20" i="47"/>
  <c r="A24" i="47"/>
  <c r="A23" i="47"/>
  <c r="G18" i="47"/>
  <c r="K18" i="47" l="1"/>
  <c r="L18" i="47" s="1"/>
  <c r="L19" i="47" s="1"/>
  <c r="L20" i="47" s="1"/>
  <c r="L21" i="47" s="1"/>
  <c r="L22" i="47" s="1"/>
  <c r="L23" i="47" s="1"/>
  <c r="L24" i="47" s="1"/>
  <c r="L25" i="47" s="1"/>
  <c r="G42" i="47"/>
  <c r="G34" i="47"/>
  <c r="I18" i="47"/>
  <c r="J18" i="47" s="1"/>
  <c r="J19" i="47" s="1"/>
  <c r="J20" i="47" s="1"/>
  <c r="J21" i="47" s="1"/>
  <c r="J22" i="47" s="1"/>
  <c r="J23" i="47" s="1"/>
  <c r="J24" i="47" s="1"/>
  <c r="J25" i="47" s="1"/>
  <c r="H18" i="47"/>
  <c r="G26" i="47"/>
  <c r="Q18" i="47" l="1"/>
  <c r="K34" i="47"/>
  <c r="K26" i="47"/>
  <c r="L26" i="47" s="1"/>
  <c r="K42" i="47"/>
  <c r="H34" i="47"/>
  <c r="I34" i="47"/>
  <c r="H42" i="47"/>
  <c r="I42" i="47"/>
  <c r="I26" i="47"/>
  <c r="J26" i="47" s="1"/>
  <c r="H26" i="47"/>
  <c r="I30" i="47"/>
  <c r="H30" i="47"/>
  <c r="Q30" i="47" s="1"/>
  <c r="I41" i="47"/>
  <c r="H41" i="47"/>
  <c r="Q41" i="47" s="1"/>
  <c r="H46" i="47"/>
  <c r="Q46" i="47" s="1"/>
  <c r="I46" i="47"/>
  <c r="H33" i="47"/>
  <c r="Q33" i="47" s="1"/>
  <c r="I33" i="47"/>
  <c r="I49" i="47"/>
  <c r="H49" i="47"/>
  <c r="Q49" i="47" s="1"/>
  <c r="I38" i="47"/>
  <c r="H38" i="47"/>
  <c r="Q38" i="47" s="1"/>
  <c r="Q26" i="47" l="1"/>
  <c r="L27" i="47"/>
  <c r="L28" i="47" s="1"/>
  <c r="L29" i="47" s="1"/>
  <c r="L30" i="47" s="1"/>
  <c r="L31" i="47" s="1"/>
  <c r="L32" i="47" s="1"/>
  <c r="L33" i="47" s="1"/>
  <c r="L34" i="47" s="1"/>
  <c r="L35" i="47" l="1"/>
  <c r="L36" i="47" s="1"/>
  <c r="L37" i="47" s="1"/>
  <c r="L38" i="47" s="1"/>
  <c r="L39" i="47" s="1"/>
  <c r="L40" i="47" s="1"/>
  <c r="L41" i="47" s="1"/>
  <c r="L42" i="47" s="1"/>
  <c r="J27" i="47"/>
  <c r="J28" i="47" s="1"/>
  <c r="J29" i="47" s="1"/>
  <c r="J30" i="47" s="1"/>
  <c r="J31" i="47" s="1"/>
  <c r="J32" i="47" s="1"/>
  <c r="J33" i="47" s="1"/>
  <c r="J34" i="47" s="1"/>
  <c r="J35" i="47" l="1"/>
  <c r="J36" i="47" s="1"/>
  <c r="J37" i="47" s="1"/>
  <c r="J38" i="47" s="1"/>
  <c r="J39" i="47" s="1"/>
  <c r="J40" i="47" s="1"/>
  <c r="J41" i="47" s="1"/>
  <c r="J42" i="47" s="1"/>
  <c r="Q42" i="47" s="1"/>
  <c r="Q34" i="47"/>
  <c r="L43" i="47"/>
  <c r="L44" i="47" s="1"/>
  <c r="L45" i="47" s="1"/>
  <c r="L46" i="47" s="1"/>
  <c r="L47" i="47" s="1"/>
  <c r="L48" i="47" s="1"/>
  <c r="L49" i="47" s="1"/>
  <c r="J43" i="47" l="1"/>
  <c r="J44" i="47" s="1"/>
  <c r="J45" i="47" s="1"/>
  <c r="J46" i="47" s="1"/>
  <c r="J47" i="47" s="1"/>
  <c r="J48" i="47" s="1"/>
  <c r="J49" i="47" s="1"/>
  <c r="K16" i="3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96" authorId="0" shapeId="0" xr:uid="{B2C021D9-C409-4F79-A606-AD2E2C5238D2}">
      <text>
        <r>
          <rPr>
            <b/>
            <sz val="9"/>
            <color indexed="81"/>
            <rFont val="MS P ゴシック"/>
            <family val="3"/>
            <charset val="128"/>
          </rPr>
          <t>調査票様式の中身が大きく変わるとき、バー所運を変更します（旧いものと区別できるようにするため）</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7" authorId="0" shapeId="0" xr:uid="{67BE800A-6F45-4EA3-98CC-8F784A61AEB6}">
      <text>
        <r>
          <rPr>
            <b/>
            <sz val="9"/>
            <color indexed="81"/>
            <rFont val="MS P ゴシック"/>
            <family val="3"/>
            <charset val="128"/>
          </rPr>
          <t>紙ベースの調査票に置き換える際に使う数値
千の位　　　　　調査票区分
百の位、十の位　調査票枚目
一の位　　　　　調査票内の場所　団または列</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<sst xmlns="http://schemas.openxmlformats.org/spreadsheetml/2006/main" count="938" uniqueCount="599">
  <si>
    <t>（2）</t>
  </si>
  <si>
    <t>（3）</t>
  </si>
  <si>
    <t>電話番号</t>
    <rPh sb="0" eb="2">
      <t>デンワ</t>
    </rPh>
    <rPh sb="2" eb="4">
      <t>バンゴウ</t>
    </rPh>
    <phoneticPr fontId="7"/>
  </si>
  <si>
    <t>（4）</t>
  </si>
  <si>
    <t>（5）</t>
  </si>
  <si>
    <t>（6）</t>
  </si>
  <si>
    <t>　</t>
    <phoneticPr fontId="7"/>
  </si>
  <si>
    <t xml:space="preserve"> </t>
    <phoneticPr fontId="7"/>
  </si>
  <si>
    <t>姓</t>
    <rPh sb="0" eb="1">
      <t>セイ</t>
    </rPh>
    <phoneticPr fontId="7"/>
  </si>
  <si>
    <t>名</t>
    <rPh sb="0" eb="1">
      <t>ナ</t>
    </rPh>
    <phoneticPr fontId="7"/>
  </si>
  <si>
    <t>名称</t>
    <phoneticPr fontId="7"/>
  </si>
  <si>
    <t>都道府県</t>
    <rPh sb="0" eb="4">
      <t>トドウフケン</t>
    </rPh>
    <phoneticPr fontId="7"/>
  </si>
  <si>
    <t>郵便番号</t>
    <rPh sb="0" eb="4">
      <t>ユウビンバンゴウ</t>
    </rPh>
    <phoneticPr fontId="7"/>
  </si>
  <si>
    <t>認可クラス数</t>
    <rPh sb="0" eb="2">
      <t>ニンカ</t>
    </rPh>
    <rPh sb="5" eb="6">
      <t>カズ</t>
    </rPh>
    <phoneticPr fontId="7"/>
  </si>
  <si>
    <t>〒</t>
    <phoneticPr fontId="7"/>
  </si>
  <si>
    <t>ﾌﾘｶﾞﾅ</t>
    <phoneticPr fontId="7"/>
  </si>
  <si>
    <t>(人)</t>
    <rPh sb="1" eb="2">
      <t>ニン</t>
    </rPh>
    <phoneticPr fontId="7"/>
  </si>
  <si>
    <t>(ｸﾗｽ)</t>
    <phoneticPr fontId="7"/>
  </si>
  <si>
    <t>男女校種別</t>
    <rPh sb="0" eb="2">
      <t>ダンジョ</t>
    </rPh>
    <rPh sb="2" eb="3">
      <t>コウ</t>
    </rPh>
    <rPh sb="3" eb="5">
      <t>シュベツ</t>
    </rPh>
    <phoneticPr fontId="7"/>
  </si>
  <si>
    <t>3.男女共学</t>
  </si>
  <si>
    <t>(元号)</t>
    <rPh sb="1" eb="3">
      <t>ゲンゴウ</t>
    </rPh>
    <phoneticPr fontId="7"/>
  </si>
  <si>
    <t>(年)</t>
    <rPh sb="1" eb="2">
      <t>トシ</t>
    </rPh>
    <phoneticPr fontId="7"/>
  </si>
  <si>
    <t>(月)</t>
    <rPh sb="1" eb="2">
      <t>ツキ</t>
    </rPh>
    <phoneticPr fontId="7"/>
  </si>
  <si>
    <t>(日)</t>
    <rPh sb="1" eb="2">
      <t>ヒ</t>
    </rPh>
    <phoneticPr fontId="7"/>
  </si>
  <si>
    <t>私学</t>
    <rPh sb="0" eb="2">
      <t>シガク</t>
    </rPh>
    <phoneticPr fontId="7"/>
  </si>
  <si>
    <t>トウキョウト</t>
    <phoneticPr fontId="7"/>
  </si>
  <si>
    <t>東京都</t>
    <rPh sb="0" eb="3">
      <t>トウキョウト</t>
    </rPh>
    <phoneticPr fontId="7"/>
  </si>
  <si>
    <t>03-3230-1321</t>
    <phoneticPr fontId="7"/>
  </si>
  <si>
    <t>2.休校・募集停止</t>
  </si>
  <si>
    <t>FAX</t>
    <phoneticPr fontId="7"/>
  </si>
  <si>
    <t>役職</t>
    <rPh sb="0" eb="2">
      <t>ヤクショク</t>
    </rPh>
    <phoneticPr fontId="7"/>
  </si>
  <si>
    <t>氏名</t>
    <rPh sb="0" eb="2">
      <t>シメイ</t>
    </rPh>
    <phoneticPr fontId="7"/>
  </si>
  <si>
    <t>事務担当</t>
    <rPh sb="0" eb="4">
      <t>ジムタントウ</t>
    </rPh>
    <phoneticPr fontId="7"/>
  </si>
  <si>
    <t>私学 花子</t>
    <rPh sb="0" eb="2">
      <t>シガク</t>
    </rPh>
    <rPh sb="3" eb="5">
      <t>ハナコ</t>
    </rPh>
    <phoneticPr fontId="7"/>
  </si>
  <si>
    <t>授業料収入</t>
  </si>
  <si>
    <t>入学金収入</t>
  </si>
  <si>
    <t>施設設備資金収入</t>
  </si>
  <si>
    <t>入学検定料収入</t>
  </si>
  <si>
    <t>国庫補助金収入</t>
  </si>
  <si>
    <t>長期借入金収入</t>
  </si>
  <si>
    <t>短期借入金収入</t>
  </si>
  <si>
    <t>学校債収入</t>
  </si>
  <si>
    <t>入力例</t>
    <rPh sb="0" eb="2">
      <t>ニュウリョク</t>
    </rPh>
    <rPh sb="2" eb="3">
      <t>レイ</t>
    </rPh>
    <phoneticPr fontId="7"/>
  </si>
  <si>
    <t>A）本務教員</t>
    <rPh sb="2" eb="4">
      <t>ホンム</t>
    </rPh>
    <rPh sb="4" eb="6">
      <t>キョウイン</t>
    </rPh>
    <phoneticPr fontId="7"/>
  </si>
  <si>
    <t>B）兼務教員</t>
    <rPh sb="2" eb="4">
      <t>ケンム</t>
    </rPh>
    <rPh sb="4" eb="6">
      <t>キョウイン</t>
    </rPh>
    <phoneticPr fontId="7"/>
  </si>
  <si>
    <t>C)本務職員</t>
    <rPh sb="2" eb="4">
      <t>ホンム</t>
    </rPh>
    <rPh sb="4" eb="6">
      <t>ショクイン</t>
    </rPh>
    <phoneticPr fontId="7"/>
  </si>
  <si>
    <t>人数（下表参照）</t>
    <rPh sb="0" eb="2">
      <t>ニンズウ</t>
    </rPh>
    <rPh sb="3" eb="4">
      <t>シタ</t>
    </rPh>
    <rPh sb="4" eb="5">
      <t>ヒョウ</t>
    </rPh>
    <rPh sb="5" eb="7">
      <t>サンショウ</t>
    </rPh>
    <phoneticPr fontId="7"/>
  </si>
  <si>
    <t>D）収容定員数</t>
    <rPh sb="2" eb="4">
      <t>シュウヨウ</t>
    </rPh>
    <rPh sb="4" eb="6">
      <t>テイイン</t>
    </rPh>
    <rPh sb="6" eb="7">
      <t>スウ</t>
    </rPh>
    <phoneticPr fontId="7"/>
  </si>
  <si>
    <t>E）生徒・園児数</t>
    <rPh sb="2" eb="4">
      <t>セイト</t>
    </rPh>
    <rPh sb="5" eb="7">
      <t>エンジ</t>
    </rPh>
    <rPh sb="7" eb="8">
      <t>カズ</t>
    </rPh>
    <phoneticPr fontId="7"/>
  </si>
  <si>
    <t>102-8145</t>
    <phoneticPr fontId="7"/>
  </si>
  <si>
    <t>調
査
担
当
者</t>
    <rPh sb="0" eb="1">
      <t>チョウ</t>
    </rPh>
    <rPh sb="2" eb="3">
      <t>サ</t>
    </rPh>
    <rPh sb="4" eb="5">
      <t>タン</t>
    </rPh>
    <rPh sb="6" eb="7">
      <t>トウ</t>
    </rPh>
    <rPh sb="8" eb="9">
      <t>シャ</t>
    </rPh>
    <phoneticPr fontId="7"/>
  </si>
  <si>
    <t>北海道</t>
  </si>
  <si>
    <t>ホッカイドウ</t>
  </si>
  <si>
    <t>青森県</t>
  </si>
  <si>
    <t>アオモリケン</t>
  </si>
  <si>
    <t>宮城県</t>
  </si>
  <si>
    <t>ミヤギケン</t>
  </si>
  <si>
    <t>秋田県</t>
  </si>
  <si>
    <t>アキタケン</t>
  </si>
  <si>
    <t>山形県</t>
  </si>
  <si>
    <t>ヤマガタケン</t>
  </si>
  <si>
    <t>福島県</t>
  </si>
  <si>
    <t>フクシマケン</t>
  </si>
  <si>
    <t>茨城県</t>
  </si>
  <si>
    <t>イバラキケン</t>
  </si>
  <si>
    <t>栃木県</t>
  </si>
  <si>
    <t>トチギケン</t>
  </si>
  <si>
    <t>群馬県</t>
  </si>
  <si>
    <t>グンマケン</t>
  </si>
  <si>
    <t>埼玉県</t>
  </si>
  <si>
    <t>サイタマケン</t>
  </si>
  <si>
    <t>千葉県</t>
  </si>
  <si>
    <t>チバケン</t>
  </si>
  <si>
    <t>東京都</t>
  </si>
  <si>
    <t>トウキョウト</t>
  </si>
  <si>
    <t>神奈川県</t>
  </si>
  <si>
    <t>カナガワケン</t>
  </si>
  <si>
    <t>新潟県</t>
  </si>
  <si>
    <t>ニイガタケン</t>
  </si>
  <si>
    <t>富山県</t>
  </si>
  <si>
    <t>トヤマケン</t>
  </si>
  <si>
    <t>石川県</t>
  </si>
  <si>
    <t>イシカワケン</t>
  </si>
  <si>
    <t>福井県</t>
  </si>
  <si>
    <t>フクイケン</t>
  </si>
  <si>
    <t>山梨県</t>
  </si>
  <si>
    <t>ヤマナシケン</t>
  </si>
  <si>
    <t>長野県</t>
  </si>
  <si>
    <t>ナガノケン</t>
  </si>
  <si>
    <t>岐阜県</t>
  </si>
  <si>
    <t>ギフケン</t>
  </si>
  <si>
    <t>静岡県</t>
  </si>
  <si>
    <t>シズオカケン</t>
  </si>
  <si>
    <t>愛知県</t>
  </si>
  <si>
    <t>アイチケン</t>
  </si>
  <si>
    <t>三重県</t>
  </si>
  <si>
    <t>ミエケン</t>
  </si>
  <si>
    <t>滋賀県</t>
  </si>
  <si>
    <t>シガケン</t>
  </si>
  <si>
    <t>京都府</t>
  </si>
  <si>
    <t>キョウトフ</t>
  </si>
  <si>
    <t>大阪府</t>
  </si>
  <si>
    <t>オオサカフ</t>
  </si>
  <si>
    <t>兵庫県</t>
  </si>
  <si>
    <t>ヒョウゴケン</t>
  </si>
  <si>
    <t>奈良県</t>
  </si>
  <si>
    <t>ナラケン</t>
  </si>
  <si>
    <t>和歌山県</t>
  </si>
  <si>
    <t>ワカヤマケン</t>
  </si>
  <si>
    <t>鳥取県</t>
  </si>
  <si>
    <t>トットリケン</t>
  </si>
  <si>
    <t>島根県</t>
  </si>
  <si>
    <t>シマネケン</t>
  </si>
  <si>
    <t>岡山県</t>
  </si>
  <si>
    <t>オカヤマケン</t>
  </si>
  <si>
    <t>広島県</t>
  </si>
  <si>
    <t>ヒロシマケン</t>
  </si>
  <si>
    <t>山口県</t>
  </si>
  <si>
    <t>ヤマグチケン</t>
  </si>
  <si>
    <t>徳島県</t>
  </si>
  <si>
    <t>トクシマケン</t>
  </si>
  <si>
    <t>香川県</t>
  </si>
  <si>
    <t>カガワケン</t>
  </si>
  <si>
    <t>愛媛県</t>
  </si>
  <si>
    <t>エヒメケン</t>
  </si>
  <si>
    <t>高知県</t>
  </si>
  <si>
    <t>コウチケン</t>
  </si>
  <si>
    <t>福岡県</t>
  </si>
  <si>
    <t>フクオカケン</t>
  </si>
  <si>
    <t>佐賀県</t>
  </si>
  <si>
    <t>サガケン</t>
  </si>
  <si>
    <t>長崎県</t>
  </si>
  <si>
    <t>ナガサキケン</t>
  </si>
  <si>
    <t>熊本県</t>
  </si>
  <si>
    <t>クマモトケン</t>
  </si>
  <si>
    <t>大分県</t>
  </si>
  <si>
    <t>オオイタケン</t>
  </si>
  <si>
    <t>宮崎県</t>
  </si>
  <si>
    <t>ミヤザキケン</t>
  </si>
  <si>
    <t>鹿児島県</t>
  </si>
  <si>
    <t>カゴシマケン</t>
  </si>
  <si>
    <t>沖縄県</t>
  </si>
  <si>
    <t>オキナワケン</t>
  </si>
  <si>
    <t>地方公共団体補助金収入</t>
    <phoneticPr fontId="7"/>
  </si>
  <si>
    <t>太郎</t>
    <rPh sb="0" eb="2">
      <t>タロウ</t>
    </rPh>
    <phoneticPr fontId="7"/>
  </si>
  <si>
    <t>シガク</t>
    <phoneticPr fontId="7"/>
  </si>
  <si>
    <t>タロウ</t>
    <phoneticPr fontId="7"/>
  </si>
  <si>
    <t>特定非営利活動法人</t>
  </si>
  <si>
    <t>特定医療法人</t>
  </si>
  <si>
    <t>特殊法人</t>
  </si>
  <si>
    <t>宗教法人</t>
  </si>
  <si>
    <t>社会福祉法人</t>
  </si>
  <si>
    <t>社会医療法人</t>
  </si>
  <si>
    <t>公益社団法人</t>
  </si>
  <si>
    <t>公益財団法人</t>
  </si>
  <si>
    <t>一般社団法人</t>
  </si>
  <si>
    <t>一般財団法人</t>
  </si>
  <si>
    <t>医療法人</t>
  </si>
  <si>
    <t>　</t>
    <phoneticPr fontId="7"/>
  </si>
  <si>
    <t>H 特別支援学校</t>
    <rPh sb="2" eb="8">
      <t>トクベツシエンガッコウ</t>
    </rPh>
    <phoneticPr fontId="7"/>
  </si>
  <si>
    <t>１：幼稚園（私学助成のみ）</t>
    <rPh sb="2" eb="5">
      <t>ヨウチエン</t>
    </rPh>
    <rPh sb="6" eb="10">
      <t>シガクジョセイ</t>
    </rPh>
    <phoneticPr fontId="7"/>
  </si>
  <si>
    <t>２：幼稚園（施設型給付）</t>
    <rPh sb="2" eb="5">
      <t>ヨウチエン</t>
    </rPh>
    <rPh sb="6" eb="9">
      <t>シセツガタ</t>
    </rPh>
    <rPh sb="9" eb="11">
      <t>キュウフ</t>
    </rPh>
    <phoneticPr fontId="7"/>
  </si>
  <si>
    <t>３：認定こども園（幼稚園型）</t>
    <rPh sb="2" eb="4">
      <t>ニンテイ</t>
    </rPh>
    <rPh sb="7" eb="8">
      <t>エン</t>
    </rPh>
    <rPh sb="9" eb="13">
      <t>ヨウチエンカタ</t>
    </rPh>
    <phoneticPr fontId="7"/>
  </si>
  <si>
    <t>４：認定こども園（幼保連携型）</t>
    <rPh sb="2" eb="4">
      <t>ニンテイ</t>
    </rPh>
    <rPh sb="7" eb="8">
      <t>エン</t>
    </rPh>
    <rPh sb="9" eb="14">
      <t>ヨウホレンケイガタ</t>
    </rPh>
    <phoneticPr fontId="7"/>
  </si>
  <si>
    <t>G 幼稚園・認定こども園</t>
    <rPh sb="2" eb="5">
      <t>ヨウチエン</t>
    </rPh>
    <rPh sb="6" eb="8">
      <t>ニンテイ</t>
    </rPh>
    <rPh sb="11" eb="12">
      <t>エン</t>
    </rPh>
    <phoneticPr fontId="7"/>
  </si>
  <si>
    <t>N 専修学校専門課程</t>
    <rPh sb="2" eb="6">
      <t>センシュウガッコウ</t>
    </rPh>
    <rPh sb="6" eb="10">
      <t>センモンカテイ</t>
    </rPh>
    <phoneticPr fontId="7"/>
  </si>
  <si>
    <t>P 専修学校高等課程</t>
    <rPh sb="2" eb="6">
      <t>センシュウガッコウ</t>
    </rPh>
    <rPh sb="6" eb="10">
      <t>コウトウカテイ</t>
    </rPh>
    <phoneticPr fontId="7"/>
  </si>
  <si>
    <t>R 各種学校</t>
    <rPh sb="2" eb="6">
      <t>カクシュガッコウ</t>
    </rPh>
    <phoneticPr fontId="7"/>
  </si>
  <si>
    <t>Q 専修学校一般課程</t>
    <rPh sb="2" eb="4">
      <t>センシュウ</t>
    </rPh>
    <rPh sb="4" eb="6">
      <t>ガッコウ</t>
    </rPh>
    <rPh sb="6" eb="8">
      <t>イッパン</t>
    </rPh>
    <rPh sb="8" eb="10">
      <t>カテイ</t>
    </rPh>
    <phoneticPr fontId="7"/>
  </si>
  <si>
    <t>01：工業</t>
    <rPh sb="3" eb="5">
      <t>コウギョウ</t>
    </rPh>
    <phoneticPr fontId="7"/>
  </si>
  <si>
    <t>02：農業</t>
    <rPh sb="3" eb="5">
      <t>ノウギョウ</t>
    </rPh>
    <phoneticPr fontId="7"/>
  </si>
  <si>
    <t>03：医療</t>
    <rPh sb="3" eb="5">
      <t>イリョウ</t>
    </rPh>
    <phoneticPr fontId="7"/>
  </si>
  <si>
    <t>04：衛生</t>
    <rPh sb="3" eb="5">
      <t>エイセイ</t>
    </rPh>
    <phoneticPr fontId="7"/>
  </si>
  <si>
    <t>05：教育・社会福祉</t>
    <rPh sb="3" eb="5">
      <t>キョウイク</t>
    </rPh>
    <rPh sb="6" eb="10">
      <t>シャカイフクシ</t>
    </rPh>
    <phoneticPr fontId="7"/>
  </si>
  <si>
    <t>06：商業実務</t>
    <rPh sb="3" eb="7">
      <t>ショウギョウジツム</t>
    </rPh>
    <phoneticPr fontId="7"/>
  </si>
  <si>
    <t>07：服飾・家政</t>
    <rPh sb="3" eb="5">
      <t>フクショク</t>
    </rPh>
    <rPh sb="6" eb="8">
      <t>カセイ</t>
    </rPh>
    <phoneticPr fontId="7"/>
  </si>
  <si>
    <t>08：文化・教養</t>
    <rPh sb="3" eb="5">
      <t>ブンカ</t>
    </rPh>
    <rPh sb="6" eb="8">
      <t>キョウヨウ</t>
    </rPh>
    <phoneticPr fontId="7"/>
  </si>
  <si>
    <t>5 認定こども園（分園）</t>
    <rPh sb="2" eb="4">
      <t>ニンテイ</t>
    </rPh>
    <rPh sb="7" eb="8">
      <t>エン</t>
    </rPh>
    <rPh sb="9" eb="10">
      <t>ブン</t>
    </rPh>
    <rPh sb="10" eb="11">
      <t>エン</t>
    </rPh>
    <phoneticPr fontId="7"/>
  </si>
  <si>
    <t>１：職業実践専門課程有</t>
    <rPh sb="2" eb="4">
      <t>ショクギョウ</t>
    </rPh>
    <rPh sb="4" eb="10">
      <t>ジッセンセンモンカテイ</t>
    </rPh>
    <rPh sb="10" eb="11">
      <t>アリ</t>
    </rPh>
    <phoneticPr fontId="7"/>
  </si>
  <si>
    <t>２：職業実践専門課程一部有</t>
    <rPh sb="2" eb="4">
      <t>ショクギョウ</t>
    </rPh>
    <rPh sb="4" eb="10">
      <t>ジッセンセンモンカテイ</t>
    </rPh>
    <rPh sb="10" eb="12">
      <t>イチブ</t>
    </rPh>
    <rPh sb="12" eb="13">
      <t>アリ</t>
    </rPh>
    <phoneticPr fontId="7"/>
  </si>
  <si>
    <t>３：職業実践専門課程無</t>
    <rPh sb="2" eb="4">
      <t>ショクギョウ</t>
    </rPh>
    <rPh sb="4" eb="10">
      <t>ジッセンセンモンカテイ</t>
    </rPh>
    <rPh sb="10" eb="11">
      <t>ナシ</t>
    </rPh>
    <phoneticPr fontId="7"/>
  </si>
  <si>
    <t>6 保育園</t>
    <rPh sb="2" eb="5">
      <t>ホイクエン</t>
    </rPh>
    <phoneticPr fontId="7"/>
  </si>
  <si>
    <t>チヨダクイイダチョウフジミ23-1-7-5</t>
    <phoneticPr fontId="7"/>
  </si>
  <si>
    <t>千代田区飯田町富士見２３-1-7-5</t>
    <rPh sb="0" eb="4">
      <t>チヨダク</t>
    </rPh>
    <rPh sb="4" eb="7">
      <t>イイダマチ</t>
    </rPh>
    <rPh sb="7" eb="10">
      <t>フジミ</t>
    </rPh>
    <phoneticPr fontId="7"/>
  </si>
  <si>
    <t>岩手県</t>
    <rPh sb="0" eb="3">
      <t>イワテケン</t>
    </rPh>
    <phoneticPr fontId="7"/>
  </si>
  <si>
    <t>イワテケン</t>
    <phoneticPr fontId="7"/>
  </si>
  <si>
    <t>一般社団法人</t>
    <phoneticPr fontId="7"/>
  </si>
  <si>
    <r>
      <t xml:space="preserve">収 支 差 額
</t>
    </r>
    <r>
      <rPr>
        <b/>
        <sz val="11"/>
        <color indexed="10"/>
        <rFont val="ＭＳ Ｐゴシック"/>
        <family val="3"/>
        <charset val="128"/>
      </rPr>
      <t>（その他の法人・個人のみ）</t>
    </r>
    <phoneticPr fontId="7"/>
  </si>
  <si>
    <t xml:space="preserve"> 支出の部合計</t>
    <rPh sb="1" eb="3">
      <t>シシュツ</t>
    </rPh>
    <phoneticPr fontId="7"/>
  </si>
  <si>
    <t xml:space="preserve"> k 翌年度繰越支払資金</t>
    <rPh sb="3" eb="4">
      <t>ヨク</t>
    </rPh>
    <phoneticPr fontId="7"/>
  </si>
  <si>
    <t xml:space="preserve"> ｊ 資金支出調整勘定</t>
    <phoneticPr fontId="7"/>
  </si>
  <si>
    <t xml:space="preserve"> ｉ その他の支出</t>
    <rPh sb="5" eb="6">
      <t>タ</t>
    </rPh>
    <rPh sb="7" eb="9">
      <t>シシュツ</t>
    </rPh>
    <phoneticPr fontId="7"/>
  </si>
  <si>
    <r>
      <t xml:space="preserve">　 </t>
    </r>
    <r>
      <rPr>
        <b/>
        <u/>
        <sz val="10"/>
        <rFont val="ＭＳ Ｐゴシック"/>
        <family val="3"/>
        <charset val="128"/>
      </rPr>
      <t>学校法人は必ず記入してください。</t>
    </r>
    <r>
      <rPr>
        <b/>
        <sz val="10"/>
        <rFont val="ＭＳ Ｐゴシック"/>
        <family val="3"/>
        <charset val="128"/>
      </rPr>
      <t xml:space="preserve">
　 </t>
    </r>
    <r>
      <rPr>
        <b/>
        <u/>
        <sz val="10"/>
        <rFont val="ＭＳ Ｐゴシック"/>
        <family val="3"/>
        <charset val="128"/>
      </rPr>
      <t>その他の法人及び個人については特に記入する必要はありません。</t>
    </r>
    <rPh sb="23" eb="24">
      <t>タ</t>
    </rPh>
    <rPh sb="25" eb="27">
      <t>ホウジン</t>
    </rPh>
    <rPh sb="27" eb="28">
      <t>オヨ</t>
    </rPh>
    <rPh sb="29" eb="31">
      <t>コジン</t>
    </rPh>
    <rPh sb="36" eb="37">
      <t>トク</t>
    </rPh>
    <rPh sb="38" eb="40">
      <t>キニュウ</t>
    </rPh>
    <rPh sb="42" eb="44">
      <t>ヒツヨウ</t>
    </rPh>
    <phoneticPr fontId="7"/>
  </si>
  <si>
    <t xml:space="preserve"> h 資産運用支出</t>
    <phoneticPr fontId="7"/>
  </si>
  <si>
    <t xml:space="preserve"> g　　　　　　　計</t>
    <phoneticPr fontId="7"/>
  </si>
  <si>
    <t>その他　((1)(2)以外の支出）</t>
    <phoneticPr fontId="7"/>
  </si>
  <si>
    <t>（3）</t>
    <phoneticPr fontId="7"/>
  </si>
  <si>
    <t>図書支出</t>
    <phoneticPr fontId="7"/>
  </si>
  <si>
    <t>（2）</t>
    <phoneticPr fontId="7"/>
  </si>
  <si>
    <t>教育研究用機器備品支出</t>
    <phoneticPr fontId="7"/>
  </si>
  <si>
    <t>（1）</t>
    <phoneticPr fontId="7"/>
  </si>
  <si>
    <t>内　訳</t>
    <rPh sb="0" eb="1">
      <t>ウチ</t>
    </rPh>
    <rPh sb="2" eb="3">
      <t>ヤク</t>
    </rPh>
    <phoneticPr fontId="7"/>
  </si>
  <si>
    <t xml:space="preserve"> f 設備関係支出</t>
    <phoneticPr fontId="7"/>
  </si>
  <si>
    <t>（4）</t>
    <phoneticPr fontId="7"/>
  </si>
  <si>
    <t>構築物支出</t>
    <phoneticPr fontId="7"/>
  </si>
  <si>
    <t>建物支出</t>
    <phoneticPr fontId="7"/>
  </si>
  <si>
    <t>土地支出</t>
    <phoneticPr fontId="7"/>
  </si>
  <si>
    <t>内　　訳</t>
    <rPh sb="0" eb="1">
      <t>ウチ</t>
    </rPh>
    <rPh sb="3" eb="4">
      <t>ヤク</t>
    </rPh>
    <phoneticPr fontId="7"/>
  </si>
  <si>
    <t xml:space="preserve"> e 施設関係支出</t>
    <rPh sb="3" eb="5">
      <t>シセツ</t>
    </rPh>
    <rPh sb="5" eb="7">
      <t>カンケイ</t>
    </rPh>
    <rPh sb="7" eb="9">
      <t>シシュツ</t>
    </rPh>
    <phoneticPr fontId="7"/>
  </si>
  <si>
    <t xml:space="preserve"> d 借入金等返済支出</t>
    <rPh sb="3" eb="5">
      <t>カリイレ</t>
    </rPh>
    <rPh sb="5" eb="6">
      <t>キン</t>
    </rPh>
    <rPh sb="6" eb="7">
      <t>トウ</t>
    </rPh>
    <rPh sb="7" eb="9">
      <t>ヘンサイ</t>
    </rPh>
    <rPh sb="9" eb="11">
      <t>シシュツ</t>
    </rPh>
    <phoneticPr fontId="7"/>
  </si>
  <si>
    <t xml:space="preserve"> c 借入金等利息支出</t>
    <rPh sb="3" eb="5">
      <t>カリイレ</t>
    </rPh>
    <rPh sb="5" eb="6">
      <t>キン</t>
    </rPh>
    <rPh sb="6" eb="7">
      <t>トウ</t>
    </rPh>
    <rPh sb="7" eb="9">
      <t>リソク</t>
    </rPh>
    <rPh sb="9" eb="11">
      <t>シシュツ</t>
    </rPh>
    <phoneticPr fontId="7"/>
  </si>
  <si>
    <t xml:space="preserve"> b 教育研究（管理）経費支出</t>
    <phoneticPr fontId="7"/>
  </si>
  <si>
    <t>（5）</t>
    <phoneticPr fontId="7"/>
  </si>
  <si>
    <t>退職金支出</t>
    <phoneticPr fontId="7"/>
  </si>
  <si>
    <t>役員報酬支出</t>
    <phoneticPr fontId="7"/>
  </si>
  <si>
    <t>兼 務 職 員</t>
    <rPh sb="0" eb="1">
      <t>ケン</t>
    </rPh>
    <rPh sb="4" eb="5">
      <t>ショク</t>
    </rPh>
    <phoneticPr fontId="7"/>
  </si>
  <si>
    <t>（うち所定福利費）</t>
    <rPh sb="3" eb="5">
      <t>ショテイ</t>
    </rPh>
    <rPh sb="5" eb="7">
      <t>フクリ</t>
    </rPh>
    <rPh sb="7" eb="8">
      <t>ヒ</t>
    </rPh>
    <phoneticPr fontId="7"/>
  </si>
  <si>
    <t>本 務 職 員</t>
    <rPh sb="4" eb="5">
      <t>ショク</t>
    </rPh>
    <rPh sb="6" eb="7">
      <t>イン</t>
    </rPh>
    <phoneticPr fontId="7"/>
  </si>
  <si>
    <t>職員人件費支出</t>
    <rPh sb="0" eb="2">
      <t>ショクイン</t>
    </rPh>
    <rPh sb="2" eb="5">
      <t>ジンケンヒ</t>
    </rPh>
    <rPh sb="5" eb="7">
      <t>シシュツ</t>
    </rPh>
    <phoneticPr fontId="7"/>
  </si>
  <si>
    <t>兼 務 教 員</t>
    <rPh sb="0" eb="1">
      <t>ケン</t>
    </rPh>
    <phoneticPr fontId="7"/>
  </si>
  <si>
    <t>本 務 教 員</t>
    <phoneticPr fontId="7"/>
  </si>
  <si>
    <t>教員人件費支出</t>
    <rPh sb="0" eb="2">
      <t>キョウイン</t>
    </rPh>
    <rPh sb="2" eb="5">
      <t>ジンケンヒ</t>
    </rPh>
    <rPh sb="5" eb="7">
      <t>シシュツ</t>
    </rPh>
    <phoneticPr fontId="7"/>
  </si>
  <si>
    <t>内　　　　　　訳</t>
    <rPh sb="0" eb="1">
      <t>ウチ</t>
    </rPh>
    <rPh sb="7" eb="8">
      <t>ヤク</t>
    </rPh>
    <phoneticPr fontId="7"/>
  </si>
  <si>
    <t xml:space="preserve"> a 人件費支出</t>
    <rPh sb="3" eb="6">
      <t>ジンケンヒ</t>
    </rPh>
    <rPh sb="6" eb="8">
      <t>シシュツ</t>
    </rPh>
    <phoneticPr fontId="7"/>
  </si>
  <si>
    <t>資　金　収　支　計　算　書　（　支　出　の　部　）</t>
    <rPh sb="0" eb="1">
      <t>シ</t>
    </rPh>
    <rPh sb="2" eb="3">
      <t>キン</t>
    </rPh>
    <rPh sb="4" eb="5">
      <t>オサム</t>
    </rPh>
    <rPh sb="6" eb="7">
      <t>ササ</t>
    </rPh>
    <rPh sb="8" eb="9">
      <t>ケイ</t>
    </rPh>
    <rPh sb="10" eb="11">
      <t>ザン</t>
    </rPh>
    <rPh sb="12" eb="13">
      <t>ショ</t>
    </rPh>
    <rPh sb="16" eb="17">
      <t>ササ</t>
    </rPh>
    <rPh sb="22" eb="23">
      <t>ブ</t>
    </rPh>
    <phoneticPr fontId="7"/>
  </si>
  <si>
    <t>学校債収入</t>
    <phoneticPr fontId="7"/>
  </si>
  <si>
    <t>短期借入金収入</t>
    <phoneticPr fontId="7"/>
  </si>
  <si>
    <t>長期借入金収入</t>
    <phoneticPr fontId="7"/>
  </si>
  <si>
    <t>その他（（1）以外の収入）</t>
    <phoneticPr fontId="7"/>
  </si>
  <si>
    <t>② ①以外の地方公共団体補助金収入</t>
    <rPh sb="3" eb="5">
      <t>イガイ</t>
    </rPh>
    <rPh sb="6" eb="8">
      <t>チホウ</t>
    </rPh>
    <rPh sb="8" eb="10">
      <t>コウキョウ</t>
    </rPh>
    <rPh sb="10" eb="12">
      <t>ダンタイ</t>
    </rPh>
    <rPh sb="12" eb="15">
      <t>ホジョキン</t>
    </rPh>
    <rPh sb="15" eb="17">
      <t>シュウニュウ</t>
    </rPh>
    <phoneticPr fontId="7"/>
  </si>
  <si>
    <t>(2)内訳</t>
    <rPh sb="3" eb="5">
      <t>ウチワケ</t>
    </rPh>
    <phoneticPr fontId="7"/>
  </si>
  <si>
    <t>国庫補助金収入</t>
    <phoneticPr fontId="7"/>
  </si>
  <si>
    <t>入学検定料収入</t>
    <phoneticPr fontId="7"/>
  </si>
  <si>
    <t>施設設備資金収入</t>
    <phoneticPr fontId="7"/>
  </si>
  <si>
    <t>入学金収入</t>
    <phoneticPr fontId="7"/>
  </si>
  <si>
    <t>授業料収入</t>
    <phoneticPr fontId="7"/>
  </si>
  <si>
    <t>資　金　収　支　計　算　書　（　収　入　の　部　）</t>
    <rPh sb="0" eb="1">
      <t>シ</t>
    </rPh>
    <rPh sb="2" eb="3">
      <t>キン</t>
    </rPh>
    <rPh sb="4" eb="5">
      <t>オサム</t>
    </rPh>
    <rPh sb="6" eb="7">
      <t>ササ</t>
    </rPh>
    <rPh sb="8" eb="9">
      <t>ケイ</t>
    </rPh>
    <rPh sb="10" eb="11">
      <t>ザン</t>
    </rPh>
    <rPh sb="12" eb="13">
      <t>ショ</t>
    </rPh>
    <rPh sb="16" eb="17">
      <t>オサム</t>
    </rPh>
    <rPh sb="18" eb="19">
      <t>イリ</t>
    </rPh>
    <rPh sb="22" eb="23">
      <t>ブ</t>
    </rPh>
    <phoneticPr fontId="7"/>
  </si>
  <si>
    <t>校(園)＝教育施設数</t>
    <rPh sb="0" eb="1">
      <t>コウ</t>
    </rPh>
    <rPh sb="2" eb="3">
      <t>エン</t>
    </rPh>
    <rPh sb="5" eb="7">
      <t>キョウイク</t>
    </rPh>
    <rPh sb="7" eb="9">
      <t>シセツ</t>
    </rPh>
    <rPh sb="9" eb="10">
      <t>カズ</t>
    </rPh>
    <phoneticPr fontId="7"/>
  </si>
  <si>
    <t xml:space="preserve"> </t>
    <phoneticPr fontId="7"/>
  </si>
  <si>
    <t>３.昭和</t>
    <rPh sb="2" eb="4">
      <t>ショウワ</t>
    </rPh>
    <phoneticPr fontId="7"/>
  </si>
  <si>
    <t>医療法人財団</t>
  </si>
  <si>
    <t>医療法人社団</t>
  </si>
  <si>
    <t>職業訓練法人</t>
    <rPh sb="0" eb="2">
      <t>ショクギョウ</t>
    </rPh>
    <rPh sb="2" eb="6">
      <t>クンレンホウジン</t>
    </rPh>
    <phoneticPr fontId="6"/>
  </si>
  <si>
    <t>株式会社</t>
  </si>
  <si>
    <t>有限会社</t>
    <rPh sb="0" eb="4">
      <t>ユウゲンガイシャ</t>
    </rPh>
    <phoneticPr fontId="6"/>
  </si>
  <si>
    <t>合名会社</t>
  </si>
  <si>
    <t>協同組合</t>
  </si>
  <si>
    <t>定型外</t>
    <rPh sb="0" eb="3">
      <t>テイケイガイ</t>
    </rPh>
    <phoneticPr fontId="6"/>
  </si>
  <si>
    <t>イッパンシャダンホウジン</t>
  </si>
  <si>
    <t>イリョウホウジン</t>
  </si>
  <si>
    <t>シャカイイリョウホウジン</t>
  </si>
  <si>
    <t>トクテイイリョウホウジン</t>
  </si>
  <si>
    <t>コウエキザイダンホウジン</t>
  </si>
  <si>
    <t>イッパンザイダンホウジン</t>
  </si>
  <si>
    <t>シュウキョウホウジン</t>
  </si>
  <si>
    <t>シャカイフクシホウジン</t>
  </si>
  <si>
    <t>コウエキシャダンホウジン</t>
  </si>
  <si>
    <t>トクシュホウジン</t>
  </si>
  <si>
    <t>ショクギョウクンレンホウジン</t>
  </si>
  <si>
    <t>トクテイヒエイリカツドウホウジン</t>
  </si>
  <si>
    <t>イリョウホウジンザイダン</t>
  </si>
  <si>
    <t>カブシキガイシャ</t>
  </si>
  <si>
    <t>ユウゲンガイシャ</t>
  </si>
  <si>
    <t>ゴウメイガイシャ</t>
  </si>
  <si>
    <t>キョウドウクミアイ</t>
  </si>
  <si>
    <r>
      <t xml:space="preserve">      理事長名
</t>
    </r>
    <r>
      <rPr>
        <sz val="11"/>
        <rFont val="BIZ UDPゴシック"/>
        <family val="3"/>
        <charset val="128"/>
      </rPr>
      <t>　 （個人は代表者名）</t>
    </r>
    <rPh sb="6" eb="9">
      <t>リジチョウ</t>
    </rPh>
    <rPh sb="9" eb="10">
      <t>ナ</t>
    </rPh>
    <rPh sb="14" eb="16">
      <t>コジン</t>
    </rPh>
    <rPh sb="17" eb="21">
      <t>ダイヒョウシャメイ</t>
    </rPh>
    <phoneticPr fontId="7"/>
  </si>
  <si>
    <t>学校法人</t>
    <rPh sb="0" eb="4">
      <t>ガッコウホウジン</t>
    </rPh>
    <phoneticPr fontId="7"/>
  </si>
  <si>
    <t>4.平成</t>
  </si>
  <si>
    <t>今日の日付</t>
    <rPh sb="0" eb="2">
      <t>キョウ</t>
    </rPh>
    <rPh sb="3" eb="5">
      <t>ヒヅケ</t>
    </rPh>
    <phoneticPr fontId="7"/>
  </si>
  <si>
    <t>今日の西暦</t>
    <rPh sb="0" eb="2">
      <t>キョウ</t>
    </rPh>
    <rPh sb="3" eb="5">
      <t>セイレキ</t>
    </rPh>
    <phoneticPr fontId="7"/>
  </si>
  <si>
    <t>今年の4月30日を数値で表したもの</t>
    <rPh sb="0" eb="2">
      <t>コトシ</t>
    </rPh>
    <rPh sb="4" eb="5">
      <t>ガツ</t>
    </rPh>
    <rPh sb="7" eb="8">
      <t>ニチ</t>
    </rPh>
    <rPh sb="9" eb="11">
      <t>スウチ</t>
    </rPh>
    <rPh sb="12" eb="13">
      <t>アラワ</t>
    </rPh>
    <phoneticPr fontId="7"/>
  </si>
  <si>
    <t>合併分離～の（年）マイナス１に365日を乗じる</t>
    <rPh sb="0" eb="4">
      <t>ガッペイブンリ</t>
    </rPh>
    <rPh sb="7" eb="8">
      <t>ネン</t>
    </rPh>
    <rPh sb="18" eb="19">
      <t>ニチ</t>
    </rPh>
    <rPh sb="20" eb="21">
      <t>ジョウ</t>
    </rPh>
    <phoneticPr fontId="7"/>
  </si>
  <si>
    <t>合併分離～の（月）が何月かによって、毎月1日の前日（前月末日）が1/1から何日目かを表示する（うるう年対応はしていない）</t>
    <rPh sb="0" eb="4">
      <t>ガッペイブンリ</t>
    </rPh>
    <rPh sb="7" eb="8">
      <t>ツキ</t>
    </rPh>
    <rPh sb="10" eb="12">
      <t>ナンガツ</t>
    </rPh>
    <rPh sb="18" eb="20">
      <t>マイツキ</t>
    </rPh>
    <rPh sb="20" eb="22">
      <t>ツイタチ</t>
    </rPh>
    <rPh sb="23" eb="25">
      <t>ゼンジツ</t>
    </rPh>
    <rPh sb="26" eb="28">
      <t>ゼンゲツ</t>
    </rPh>
    <rPh sb="28" eb="30">
      <t>マツジツ</t>
    </rPh>
    <rPh sb="37" eb="40">
      <t>ナンニチメ</t>
    </rPh>
    <rPh sb="42" eb="44">
      <t>ヒョウジ</t>
    </rPh>
    <rPh sb="50" eb="53">
      <t>ドシタイオウ</t>
    </rPh>
    <phoneticPr fontId="7"/>
  </si>
  <si>
    <t>合併分離～の年月の前月最終日の日付（数値）が表示される</t>
    <rPh sb="0" eb="4">
      <t>ガッペイブンリ</t>
    </rPh>
    <rPh sb="6" eb="8">
      <t>ネンゲツ</t>
    </rPh>
    <rPh sb="9" eb="14">
      <t>ゼンゲツサイシュウビ</t>
    </rPh>
    <rPh sb="15" eb="17">
      <t>ヒヅケ</t>
    </rPh>
    <rPh sb="18" eb="20">
      <t>スウチ</t>
    </rPh>
    <rPh sb="22" eb="24">
      <t>ヒョウジ</t>
    </rPh>
    <phoneticPr fontId="7"/>
  </si>
  <si>
    <t>合併分離～の年月の前月最終日の日付が、今年の4月30日より前か後かを計算（マイナスだと前。プラスだと後を意味する）</t>
    <rPh sb="19" eb="21">
      <t>コトシ</t>
    </rPh>
    <rPh sb="23" eb="24">
      <t>ガツ</t>
    </rPh>
    <rPh sb="26" eb="27">
      <t>ニチ</t>
    </rPh>
    <rPh sb="29" eb="30">
      <t>マエ</t>
    </rPh>
    <rPh sb="31" eb="32">
      <t>アト</t>
    </rPh>
    <rPh sb="34" eb="36">
      <t>ケイサン</t>
    </rPh>
    <rPh sb="43" eb="44">
      <t>マエ</t>
    </rPh>
    <rPh sb="50" eb="51">
      <t>アト</t>
    </rPh>
    <rPh sb="52" eb="54">
      <t>イミ</t>
    </rPh>
    <phoneticPr fontId="7"/>
  </si>
  <si>
    <t xml:space="preserve"> </t>
    <phoneticPr fontId="7"/>
  </si>
  <si>
    <t xml:space="preserve"> 　（②のうち、学費負担 軽減目的補助金）</t>
    <rPh sb="8" eb="10">
      <t>ガクヒ</t>
    </rPh>
    <rPh sb="10" eb="12">
      <t>フタン</t>
    </rPh>
    <rPh sb="13" eb="15">
      <t>ケイゲン</t>
    </rPh>
    <rPh sb="15" eb="17">
      <t>モクテキ</t>
    </rPh>
    <rPh sb="17" eb="20">
      <t>ホジョキン</t>
    </rPh>
    <phoneticPr fontId="7"/>
  </si>
  <si>
    <t>その他　((1)(2)(3)(4)以外の支出）</t>
    <phoneticPr fontId="7"/>
  </si>
  <si>
    <t>その他　（(1)(2)(3)以外の支出）</t>
    <rPh sb="17" eb="19">
      <t>シシュツ</t>
    </rPh>
    <phoneticPr fontId="7"/>
  </si>
  <si>
    <t xml:space="preserve"> a 学生生徒等納付金収入</t>
    <rPh sb="3" eb="5">
      <t>ガクセイ</t>
    </rPh>
    <rPh sb="5" eb="7">
      <t>セイト</t>
    </rPh>
    <rPh sb="7" eb="8">
      <t>トウ</t>
    </rPh>
    <rPh sb="8" eb="11">
      <t>ノウフキン</t>
    </rPh>
    <rPh sb="11" eb="13">
      <t>シュウニュウ</t>
    </rPh>
    <phoneticPr fontId="7"/>
  </si>
  <si>
    <t xml:space="preserve"> b 手数料収入</t>
    <rPh sb="3" eb="6">
      <t>テスウリョウ</t>
    </rPh>
    <rPh sb="6" eb="8">
      <t>シュウニュウ</t>
    </rPh>
    <phoneticPr fontId="7"/>
  </si>
  <si>
    <t xml:space="preserve"> c 寄付金収入</t>
    <rPh sb="3" eb="6">
      <t>キフキン</t>
    </rPh>
    <rPh sb="6" eb="8">
      <t>シュウニュウ</t>
    </rPh>
    <phoneticPr fontId="7"/>
  </si>
  <si>
    <t xml:space="preserve"> d 補助金収入</t>
    <phoneticPr fontId="7"/>
  </si>
  <si>
    <t xml:space="preserve"> e 資産売却収入</t>
    <rPh sb="3" eb="5">
      <t>シサン</t>
    </rPh>
    <rPh sb="5" eb="7">
      <t>バイキャク</t>
    </rPh>
    <rPh sb="7" eb="9">
      <t>シュウニュウ</t>
    </rPh>
    <phoneticPr fontId="7"/>
  </si>
  <si>
    <t xml:space="preserve"> g 受取利息・配当金収入</t>
    <rPh sb="3" eb="5">
      <t>ウケトリ</t>
    </rPh>
    <rPh sb="5" eb="7">
      <t>リソク</t>
    </rPh>
    <rPh sb="8" eb="10">
      <t>ハイトウ</t>
    </rPh>
    <rPh sb="10" eb="11">
      <t>キン</t>
    </rPh>
    <rPh sb="11" eb="13">
      <t>シュウニュウ</t>
    </rPh>
    <phoneticPr fontId="7"/>
  </si>
  <si>
    <t xml:space="preserve"> h 雑収入</t>
    <rPh sb="3" eb="6">
      <t>ザッシュウニュウ</t>
    </rPh>
    <phoneticPr fontId="7"/>
  </si>
  <si>
    <t xml:space="preserve"> i 借入金等収入</t>
    <phoneticPr fontId="7"/>
  </si>
  <si>
    <t xml:space="preserve"> j　　　　　　計</t>
    <phoneticPr fontId="7"/>
  </si>
  <si>
    <r>
      <t xml:space="preserve"> f </t>
    </r>
    <r>
      <rPr>
        <b/>
        <sz val="11"/>
        <rFont val="BIZ UDPゴシック"/>
        <family val="3"/>
        <charset val="128"/>
      </rPr>
      <t>付随事業・収益事業収入</t>
    </r>
    <rPh sb="3" eb="5">
      <t>フズイ</t>
    </rPh>
    <rPh sb="5" eb="7">
      <t>ジギョウ</t>
    </rPh>
    <rPh sb="8" eb="10">
      <t>シュウエキ</t>
    </rPh>
    <rPh sb="10" eb="12">
      <t>ジギョウ</t>
    </rPh>
    <rPh sb="12" eb="14">
      <t>シュウニュウ</t>
    </rPh>
    <phoneticPr fontId="7"/>
  </si>
  <si>
    <t>今日の元号付き標記</t>
    <rPh sb="0" eb="2">
      <t>キョウ</t>
    </rPh>
    <phoneticPr fontId="7"/>
  </si>
  <si>
    <t>学校種、課程を数字に変換（Ｇ＝１，Ｎ＝１５、Ｐ＝５、Ｑ＝５）</t>
    <rPh sb="0" eb="3">
      <t>ガッコウシュ</t>
    </rPh>
    <rPh sb="4" eb="6">
      <t>カテイ</t>
    </rPh>
    <rPh sb="7" eb="9">
      <t>スウジ</t>
    </rPh>
    <rPh sb="10" eb="12">
      <t>ヘンカン</t>
    </rPh>
    <phoneticPr fontId="7"/>
  </si>
  <si>
    <t>今年の元号</t>
    <rPh sb="0" eb="2">
      <t>コトシ</t>
    </rPh>
    <rPh sb="3" eb="5">
      <t>ゲンゴウ</t>
    </rPh>
    <phoneticPr fontId="7"/>
  </si>
  <si>
    <t>去年の元号</t>
    <rPh sb="0" eb="2">
      <t>キョネン</t>
    </rPh>
    <rPh sb="3" eb="5">
      <t>ゲンゴウ</t>
    </rPh>
    <phoneticPr fontId="7"/>
  </si>
  <si>
    <t>令和</t>
    <rPh sb="0" eb="2">
      <t>レイワ</t>
    </rPh>
    <phoneticPr fontId="7"/>
  </si>
  <si>
    <t>紫欄は手入力（変更時のみ）</t>
    <rPh sb="0" eb="1">
      <t>ムラサキ</t>
    </rPh>
    <rPh sb="1" eb="2">
      <t>ラン</t>
    </rPh>
    <rPh sb="3" eb="6">
      <t>テニュウリョク</t>
    </rPh>
    <rPh sb="7" eb="9">
      <t>ヘンコウ</t>
    </rPh>
    <rPh sb="9" eb="10">
      <t>トキ</t>
    </rPh>
    <phoneticPr fontId="7"/>
  </si>
  <si>
    <t>　　（当該元号の初年西暦）</t>
    <phoneticPr fontId="7"/>
  </si>
  <si>
    <t>今年の元号の年</t>
    <rPh sb="0" eb="2">
      <t>コトシ</t>
    </rPh>
    <rPh sb="3" eb="5">
      <t>ゲンゴウ</t>
    </rPh>
    <rPh sb="6" eb="7">
      <t>トシ</t>
    </rPh>
    <phoneticPr fontId="7"/>
  </si>
  <si>
    <t>昨年の元号の年</t>
    <rPh sb="0" eb="2">
      <t>サクネン</t>
    </rPh>
    <rPh sb="3" eb="5">
      <t>ゲンゴウ</t>
    </rPh>
    <rPh sb="6" eb="7">
      <t>トシ</t>
    </rPh>
    <phoneticPr fontId="7"/>
  </si>
  <si>
    <t>区　分　　　　　　　　　　　　　　　学校名</t>
    <rPh sb="0" eb="1">
      <t>ク</t>
    </rPh>
    <rPh sb="2" eb="3">
      <t>ブン</t>
    </rPh>
    <rPh sb="18" eb="21">
      <t>ガッコウメイ</t>
    </rPh>
    <phoneticPr fontId="7"/>
  </si>
  <si>
    <t>明治</t>
    <rPh sb="0" eb="2">
      <t>メイジ</t>
    </rPh>
    <phoneticPr fontId="7"/>
  </si>
  <si>
    <t>大正</t>
    <rPh sb="0" eb="2">
      <t>タイショウ</t>
    </rPh>
    <phoneticPr fontId="7"/>
  </si>
  <si>
    <t>昭和</t>
    <rPh sb="0" eb="2">
      <t>ショウワ</t>
    </rPh>
    <phoneticPr fontId="7"/>
  </si>
  <si>
    <t>平成</t>
    <rPh sb="0" eb="2">
      <t>ヘイセイ</t>
    </rPh>
    <phoneticPr fontId="7"/>
  </si>
  <si>
    <t>令和</t>
    <rPh sb="0" eb="2">
      <t>レイワ</t>
    </rPh>
    <phoneticPr fontId="7"/>
  </si>
  <si>
    <t>元号が変わったら、</t>
    <rPh sb="0" eb="2">
      <t>ゲンゴウ</t>
    </rPh>
    <rPh sb="3" eb="4">
      <t>カ</t>
    </rPh>
    <phoneticPr fontId="7"/>
  </si>
  <si>
    <t>紫に入力し、</t>
    <rPh sb="0" eb="1">
      <t>ムラサキ</t>
    </rPh>
    <rPh sb="2" eb="4">
      <t>ニュウリョク</t>
    </rPh>
    <phoneticPr fontId="7"/>
  </si>
  <si>
    <t>入力範囲を広げてください</t>
    <rPh sb="0" eb="4">
      <t>ニュウリョクハンイ</t>
    </rPh>
    <rPh sb="5" eb="6">
      <t>ヒロ</t>
    </rPh>
    <phoneticPr fontId="7"/>
  </si>
  <si>
    <t>表の元号セルのプルダウン</t>
    <rPh sb="0" eb="1">
      <t>ヒョウ</t>
    </rPh>
    <rPh sb="2" eb="4">
      <t>ゲンゴウ</t>
    </rPh>
    <phoneticPr fontId="7"/>
  </si>
  <si>
    <t>認可年の元号の初年の1/1の数値</t>
    <rPh sb="0" eb="2">
      <t>ニンカ</t>
    </rPh>
    <rPh sb="2" eb="3">
      <t>トシ</t>
    </rPh>
    <rPh sb="4" eb="6">
      <t>ゲンゴウ</t>
    </rPh>
    <rPh sb="7" eb="9">
      <t>ショネン</t>
    </rPh>
    <rPh sb="14" eb="16">
      <t>スウチ</t>
    </rPh>
    <phoneticPr fontId="7"/>
  </si>
  <si>
    <t>認可年の元号の初年の西暦</t>
    <rPh sb="0" eb="2">
      <t>ニンカ</t>
    </rPh>
    <rPh sb="2" eb="3">
      <t>トシ</t>
    </rPh>
    <rPh sb="4" eb="6">
      <t>ゲンゴウ</t>
    </rPh>
    <rPh sb="7" eb="9">
      <t>ショネン</t>
    </rPh>
    <rPh sb="10" eb="12">
      <t>セイレキ</t>
    </rPh>
    <phoneticPr fontId="7"/>
  </si>
  <si>
    <t>認可年を西暦に直したもの</t>
    <rPh sb="0" eb="3">
      <t>ニンカネン</t>
    </rPh>
    <rPh sb="4" eb="6">
      <t>セイレキ</t>
    </rPh>
    <rPh sb="7" eb="8">
      <t>ナオ</t>
    </rPh>
    <phoneticPr fontId="7"/>
  </si>
  <si>
    <t>認可年月日を数値にしたもの</t>
    <rPh sb="0" eb="5">
      <t>ニンカネンガッピ</t>
    </rPh>
    <rPh sb="6" eb="8">
      <t>スウチ</t>
    </rPh>
    <phoneticPr fontId="7"/>
  </si>
  <si>
    <t>幼稚園・認定こども園が区分２、３記入不要を示す場合「０パンチ」を表示</t>
    <rPh sb="0" eb="3">
      <t>ヨウチエン</t>
    </rPh>
    <rPh sb="4" eb="6">
      <t>ニンテイ</t>
    </rPh>
    <rPh sb="9" eb="10">
      <t>エン</t>
    </rPh>
    <rPh sb="11" eb="13">
      <t>クブン</t>
    </rPh>
    <rPh sb="16" eb="20">
      <t>キニュウフヨウ</t>
    </rPh>
    <rPh sb="21" eb="22">
      <t>シメ</t>
    </rPh>
    <rPh sb="23" eb="25">
      <t>バアイ</t>
    </rPh>
    <rPh sb="32" eb="34">
      <t>ヒョウジ</t>
    </rPh>
    <phoneticPr fontId="7"/>
  </si>
  <si>
    <t>幼稚園・認定こども以外の学校が、区分２、３記入不要を示す場合「０パンチ」を表示</t>
    <rPh sb="0" eb="3">
      <t>ヨウチエン</t>
    </rPh>
    <rPh sb="4" eb="6">
      <t>ニンテイ</t>
    </rPh>
    <rPh sb="9" eb="11">
      <t>イガイ</t>
    </rPh>
    <rPh sb="12" eb="14">
      <t>ガッコウ</t>
    </rPh>
    <rPh sb="16" eb="18">
      <t>クブン</t>
    </rPh>
    <rPh sb="21" eb="25">
      <t>キニュウフヨウ</t>
    </rPh>
    <rPh sb="26" eb="27">
      <t>シメ</t>
    </rPh>
    <rPh sb="28" eb="30">
      <t>バアイ</t>
    </rPh>
    <rPh sb="37" eb="39">
      <t>ヒョウジ</t>
    </rPh>
    <phoneticPr fontId="7"/>
  </si>
  <si>
    <t>区分２，３記入不要の場合、「１」を表示　　記入要の場合は「０」を表示</t>
    <rPh sb="0" eb="2">
      <t>クブン</t>
    </rPh>
    <rPh sb="5" eb="9">
      <t>キニュウフヨウ</t>
    </rPh>
    <rPh sb="10" eb="12">
      <t>バアイ</t>
    </rPh>
    <rPh sb="17" eb="19">
      <t>ヒョウジ</t>
    </rPh>
    <rPh sb="21" eb="23">
      <t>キニュウ</t>
    </rPh>
    <rPh sb="23" eb="24">
      <t>ヨウ</t>
    </rPh>
    <rPh sb="25" eb="27">
      <t>バアイ</t>
    </rPh>
    <rPh sb="32" eb="34">
      <t>ヒョウジ</t>
    </rPh>
    <phoneticPr fontId="7"/>
  </si>
  <si>
    <t>その他（(1)～(5)以外の収入）</t>
    <phoneticPr fontId="7"/>
  </si>
  <si>
    <t>校長（園長）名</t>
    <rPh sb="0" eb="2">
      <t>コウチョウ</t>
    </rPh>
    <rPh sb="3" eb="5">
      <t>エンチョウ</t>
    </rPh>
    <rPh sb="6" eb="7">
      <t>ナ</t>
    </rPh>
    <phoneticPr fontId="7"/>
  </si>
  <si>
    <t>学校（園）の住所</t>
    <rPh sb="0" eb="2">
      <t>ガッコウ</t>
    </rPh>
    <rPh sb="3" eb="4">
      <t>エン</t>
    </rPh>
    <rPh sb="6" eb="7">
      <t>スミ</t>
    </rPh>
    <rPh sb="7" eb="8">
      <t>ショ</t>
    </rPh>
    <phoneticPr fontId="7"/>
  </si>
  <si>
    <t>合併分離の場合、１０が表示される。名称変更の場合は５０が表示される</t>
    <rPh sb="0" eb="2">
      <t>ガッペイ</t>
    </rPh>
    <rPh sb="2" eb="4">
      <t>ブンリ</t>
    </rPh>
    <rPh sb="5" eb="7">
      <t>バアイ</t>
    </rPh>
    <rPh sb="11" eb="13">
      <t>ヒョウジ</t>
    </rPh>
    <rPh sb="17" eb="19">
      <t>メイショウ</t>
    </rPh>
    <rPh sb="19" eb="21">
      <t>ヘンコウ</t>
    </rPh>
    <rPh sb="22" eb="24">
      <t>バアイ</t>
    </rPh>
    <rPh sb="28" eb="30">
      <t>ヒョウジ</t>
    </rPh>
    <phoneticPr fontId="7"/>
  </si>
  <si>
    <t>名称変更した場合のみ「５」と表示される　　1校でも該当があるとI列に「2」が表示される</t>
    <rPh sb="0" eb="4">
      <t>メイショウヘンコウ</t>
    </rPh>
    <rPh sb="6" eb="8">
      <t>バアイ</t>
    </rPh>
    <rPh sb="14" eb="16">
      <t>ヒョウジ</t>
    </rPh>
    <rPh sb="22" eb="23">
      <t>コウ</t>
    </rPh>
    <rPh sb="25" eb="27">
      <t>ガイトウ</t>
    </rPh>
    <rPh sb="32" eb="33">
      <t>レツ</t>
    </rPh>
    <rPh sb="38" eb="40">
      <t>ヒョウジ</t>
    </rPh>
    <phoneticPr fontId="7"/>
  </si>
  <si>
    <t>合併・分離、休校、廃止等とその事由の番号のみ抽出　1校でも合併分離があるとI列に「１」が表示される</t>
    <rPh sb="18" eb="20">
      <t>バンゴウ</t>
    </rPh>
    <rPh sb="22" eb="24">
      <t>チュウシュツ</t>
    </rPh>
    <rPh sb="26" eb="27">
      <t>コウ</t>
    </rPh>
    <rPh sb="29" eb="33">
      <t>ガッペイブンリ</t>
    </rPh>
    <rPh sb="38" eb="39">
      <t>レツ</t>
    </rPh>
    <rPh sb="44" eb="46">
      <t>ヒョウジ</t>
    </rPh>
    <phoneticPr fontId="7"/>
  </si>
  <si>
    <t>認可年月日</t>
    <phoneticPr fontId="7"/>
  </si>
  <si>
    <t>様式名（バージョン表記）</t>
    <rPh sb="0" eb="3">
      <t>ヨウシキメイ</t>
    </rPh>
    <rPh sb="9" eb="11">
      <t>ヒョウキ</t>
    </rPh>
    <phoneticPr fontId="7"/>
  </si>
  <si>
    <t>各用紙の右下の記号</t>
    <rPh sb="0" eb="3">
      <t>カクヨウシ</t>
    </rPh>
    <rPh sb="4" eb="6">
      <t>ミギシタ</t>
    </rPh>
    <rPh sb="7" eb="9">
      <t>キゴウ</t>
    </rPh>
    <phoneticPr fontId="7"/>
  </si>
  <si>
    <t>の意味で付番</t>
    <rPh sb="1" eb="3">
      <t>イミ</t>
    </rPh>
    <rPh sb="4" eb="6">
      <t>フバン</t>
    </rPh>
    <phoneticPr fontId="7"/>
  </si>
  <si>
    <t>作成年月日＋Ｓの他Ｈ人</t>
    <rPh sb="0" eb="5">
      <t>サクセイネンガッピ</t>
    </rPh>
    <rPh sb="8" eb="9">
      <t>ホカ</t>
    </rPh>
    <rPh sb="10" eb="11">
      <t>ジン</t>
    </rPh>
    <phoneticPr fontId="7"/>
  </si>
  <si>
    <t>↓水色部分はセルF5でプルダウン機能に表示されるもの</t>
    <rPh sb="1" eb="5">
      <t>ミズイロブブン</t>
    </rPh>
    <rPh sb="16" eb="18">
      <t>キノウ</t>
    </rPh>
    <rPh sb="19" eb="21">
      <t>ヒョウジ</t>
    </rPh>
    <phoneticPr fontId="7"/>
  </si>
  <si>
    <t>イリョウホウジンシャダン</t>
    <phoneticPr fontId="7"/>
  </si>
  <si>
    <t>↓橙部分はセルF２２，２３で、印刷画面右上「設置者別コード」に表示されるものを選ぶためのデータ　名称を昇順で並び替えている（Vlookupでデータを抽出するため）</t>
    <rPh sb="1" eb="2">
      <t>ダイダイ</t>
    </rPh>
    <rPh sb="2" eb="4">
      <t>ブブン</t>
    </rPh>
    <rPh sb="15" eb="17">
      <t>インサツ</t>
    </rPh>
    <rPh sb="17" eb="19">
      <t>ガメン</t>
    </rPh>
    <rPh sb="19" eb="21">
      <t>ミギウエ</t>
    </rPh>
    <rPh sb="22" eb="26">
      <t>セッチシャベツ</t>
    </rPh>
    <rPh sb="31" eb="33">
      <t>ヒョウジ</t>
    </rPh>
    <rPh sb="39" eb="40">
      <t>エラ</t>
    </rPh>
    <rPh sb="48" eb="50">
      <t>メイショウ</t>
    </rPh>
    <rPh sb="51" eb="53">
      <t>ショウジュン</t>
    </rPh>
    <rPh sb="54" eb="55">
      <t>ナラ</t>
    </rPh>
    <rPh sb="56" eb="57">
      <t>カ</t>
    </rPh>
    <rPh sb="74" eb="76">
      <t>チュウシュツ</t>
    </rPh>
    <phoneticPr fontId="7"/>
  </si>
  <si>
    <t>↓　　また、セルＧ１９，２０で印刷画面の学校・法人の「カナ」表示されるものを選ぶためのデータ　名称を昇順で並び替えている（Vlookupでデータを抽出するため）</t>
    <rPh sb="15" eb="19">
      <t>インサツガメン</t>
    </rPh>
    <rPh sb="20" eb="22">
      <t>ガッコウ</t>
    </rPh>
    <rPh sb="23" eb="25">
      <t>ホウジン</t>
    </rPh>
    <rPh sb="30" eb="32">
      <t>ヒョウジ</t>
    </rPh>
    <rPh sb="38" eb="39">
      <t>エラ</t>
    </rPh>
    <rPh sb="47" eb="49">
      <t>メイショウ</t>
    </rPh>
    <rPh sb="50" eb="52">
      <t>ショウジュン</t>
    </rPh>
    <rPh sb="53" eb="54">
      <t>ナラ</t>
    </rPh>
    <rPh sb="55" eb="56">
      <t>カ</t>
    </rPh>
    <rPh sb="73" eb="75">
      <t>チュウシュツ</t>
    </rPh>
    <phoneticPr fontId="7"/>
  </si>
  <si>
    <t>今年度の法人種別　　　印刷画面右上「設置者別コード」に表示される</t>
    <rPh sb="0" eb="3">
      <t>コンネンド</t>
    </rPh>
    <rPh sb="4" eb="8">
      <t>ホウジンシュベツ</t>
    </rPh>
    <phoneticPr fontId="7"/>
  </si>
  <si>
    <t>調査年度の前年４月２日以降に廃止年月日が有る＝「〇年度決算無」、それ以外＝「決算有かも」と表示する</t>
    <rPh sb="0" eb="4">
      <t>チョウサネンド</t>
    </rPh>
    <rPh sb="5" eb="7">
      <t>ゼンネン</t>
    </rPh>
    <rPh sb="8" eb="9">
      <t>ガツ</t>
    </rPh>
    <rPh sb="10" eb="11">
      <t>ニチ</t>
    </rPh>
    <rPh sb="11" eb="13">
      <t>イコウ</t>
    </rPh>
    <rPh sb="14" eb="16">
      <t>ハイシ</t>
    </rPh>
    <rPh sb="16" eb="19">
      <t>ネンガッピ</t>
    </rPh>
    <rPh sb="20" eb="21">
      <t>ア</t>
    </rPh>
    <rPh sb="25" eb="27">
      <t>ネンド</t>
    </rPh>
    <rPh sb="27" eb="29">
      <t>ケッサン</t>
    </rPh>
    <rPh sb="29" eb="30">
      <t>ナシ</t>
    </rPh>
    <rPh sb="34" eb="36">
      <t>イガイ</t>
    </rPh>
    <rPh sb="45" eb="47">
      <t>ヒョウジ</t>
    </rPh>
    <phoneticPr fontId="7"/>
  </si>
  <si>
    <t>廃止年月日が前年度より前か？（前だと決算にかかる作業３が入力不要）…入力不要は「８」を表示する、入力要は０を表示する</t>
    <rPh sb="0" eb="2">
      <t>ハイシ</t>
    </rPh>
    <rPh sb="2" eb="5">
      <t>ネンガッピ</t>
    </rPh>
    <rPh sb="6" eb="9">
      <t>ゼンネンド</t>
    </rPh>
    <rPh sb="11" eb="12">
      <t>マエ</t>
    </rPh>
    <rPh sb="15" eb="16">
      <t>マエ</t>
    </rPh>
    <rPh sb="18" eb="20">
      <t>ケッサン</t>
    </rPh>
    <rPh sb="24" eb="26">
      <t>サギョウ</t>
    </rPh>
    <rPh sb="28" eb="32">
      <t>ニュウリョクフヨウ</t>
    </rPh>
    <rPh sb="34" eb="38">
      <t>ニュウリョクフヨウ</t>
    </rPh>
    <rPh sb="43" eb="45">
      <t>ヒョウジ</t>
    </rPh>
    <rPh sb="48" eb="50">
      <t>ニュウリョク</t>
    </rPh>
    <rPh sb="50" eb="51">
      <t>ヨウ</t>
    </rPh>
    <rPh sb="54" eb="56">
      <t>ヒョウジ</t>
    </rPh>
    <phoneticPr fontId="7"/>
  </si>
  <si>
    <t>前年の3/31を数値にしたもの</t>
    <rPh sb="0" eb="2">
      <t>ゼンネン</t>
    </rPh>
    <rPh sb="8" eb="10">
      <t>スウチ</t>
    </rPh>
    <phoneticPr fontId="7"/>
  </si>
  <si>
    <t>今年の２月１日を数値にしたもの</t>
    <rPh sb="0" eb="2">
      <t>コトシ</t>
    </rPh>
    <rPh sb="4" eb="5">
      <t>ガツ</t>
    </rPh>
    <rPh sb="6" eb="7">
      <t>ニチ</t>
    </rPh>
    <rPh sb="8" eb="10">
      <t>スウチ</t>
    </rPh>
    <phoneticPr fontId="7"/>
  </si>
  <si>
    <t>令和の場合2019/1/1を数値とした４３４６６を表示する　　平成の場合は32509を表示します（各元号の元年１月１日を数字で表示します）</t>
    <rPh sb="0" eb="2">
      <t>レイワ</t>
    </rPh>
    <rPh sb="3" eb="5">
      <t>バアイ</t>
    </rPh>
    <rPh sb="14" eb="16">
      <t>スウチ</t>
    </rPh>
    <rPh sb="25" eb="27">
      <t>ヒョウジ</t>
    </rPh>
    <rPh sb="31" eb="33">
      <t>ヘイセイ</t>
    </rPh>
    <rPh sb="34" eb="36">
      <t>バアイ</t>
    </rPh>
    <rPh sb="43" eb="45">
      <t>ヒョウジ</t>
    </rPh>
    <rPh sb="49" eb="52">
      <t>カクゲンゴウ</t>
    </rPh>
    <rPh sb="53" eb="55">
      <t>ガンネン</t>
    </rPh>
    <rPh sb="56" eb="57">
      <t>ガツ</t>
    </rPh>
    <rPh sb="58" eb="59">
      <t>ニチ</t>
    </rPh>
    <rPh sb="60" eb="62">
      <t>スウジ</t>
    </rPh>
    <rPh sb="63" eb="65">
      <t>ヒョウジ</t>
    </rPh>
    <phoneticPr fontId="7"/>
  </si>
  <si>
    <t>今年の５月１日以降に名称変更、廃止、休校・募集停止、合併・分離する場合、該当する事由が表示される</t>
    <rPh sb="0" eb="2">
      <t>コトシ</t>
    </rPh>
    <rPh sb="4" eb="5">
      <t>ガツ</t>
    </rPh>
    <rPh sb="6" eb="7">
      <t>ニチ</t>
    </rPh>
    <rPh sb="7" eb="9">
      <t>イコウ</t>
    </rPh>
    <rPh sb="33" eb="35">
      <t>バアイ</t>
    </rPh>
    <rPh sb="36" eb="38">
      <t>ガイトウ</t>
    </rPh>
    <rPh sb="40" eb="42">
      <t>ジユウ</t>
    </rPh>
    <rPh sb="43" eb="45">
      <t>ヒョウジ</t>
    </rPh>
    <phoneticPr fontId="7"/>
  </si>
  <si>
    <t>　　１法人に１校(園)のみの場合は１校(園)目のタテの欄のみにご記入ください。
　　５校(園)以上ある場合はファイルをコピーして作成してください。</t>
    <rPh sb="18" eb="19">
      <t>コウ</t>
    </rPh>
    <rPh sb="20" eb="21">
      <t>エン</t>
    </rPh>
    <rPh sb="22" eb="23">
      <t>メ</t>
    </rPh>
    <rPh sb="64" eb="66">
      <t>サクセイ</t>
    </rPh>
    <phoneticPr fontId="7"/>
  </si>
  <si>
    <t>　</t>
    <phoneticPr fontId="7"/>
  </si>
  <si>
    <t xml:space="preserve">　 </t>
    <phoneticPr fontId="7"/>
  </si>
  <si>
    <t>フリガナ</t>
  </si>
  <si>
    <t>フリガナ</t>
    <phoneticPr fontId="7"/>
  </si>
  <si>
    <t>法人種別等</t>
    <rPh sb="0" eb="4">
      <t>ホウジンシュベツ</t>
    </rPh>
    <rPh sb="4" eb="5">
      <t>トウ</t>
    </rPh>
    <phoneticPr fontId="7"/>
  </si>
  <si>
    <t>法人等名</t>
    <rPh sb="0" eb="2">
      <t>ホウジン</t>
    </rPh>
    <rPh sb="2" eb="3">
      <t>トウ</t>
    </rPh>
    <rPh sb="3" eb="4">
      <t>メイ</t>
    </rPh>
    <phoneticPr fontId="7"/>
  </si>
  <si>
    <t>名称</t>
    <rPh sb="0" eb="2">
      <t>メイショウ</t>
    </rPh>
    <phoneticPr fontId="7"/>
  </si>
  <si>
    <t>社会福祉法人</t>
    <rPh sb="0" eb="6">
      <t>シャカイフクシホウジン</t>
    </rPh>
    <phoneticPr fontId="7"/>
  </si>
  <si>
    <t>私学九段福祉会</t>
    <rPh sb="0" eb="2">
      <t>シガク</t>
    </rPh>
    <rPh sb="2" eb="4">
      <t>クダン</t>
    </rPh>
    <rPh sb="4" eb="6">
      <t>フクシ</t>
    </rPh>
    <rPh sb="6" eb="7">
      <t>カイ</t>
    </rPh>
    <phoneticPr fontId="7"/>
  </si>
  <si>
    <t>漢字等</t>
    <rPh sb="0" eb="2">
      <t>カンジ</t>
    </rPh>
    <rPh sb="2" eb="3">
      <t>トウ</t>
    </rPh>
    <phoneticPr fontId="7"/>
  </si>
  <si>
    <t>シャカイフクシホウジン</t>
    <phoneticPr fontId="7"/>
  </si>
  <si>
    <t>シガククダンフクシカイ</t>
    <phoneticPr fontId="7"/>
  </si>
  <si>
    <r>
      <t>法人等について　　～</t>
    </r>
    <r>
      <rPr>
        <b/>
        <u/>
        <sz val="14"/>
        <rFont val="BIZ UDPゴシック"/>
        <family val="3"/>
        <charset val="128"/>
      </rPr>
      <t>水色部分にご入力（選択）ください～</t>
    </r>
    <rPh sb="0" eb="2">
      <t>ホウジン</t>
    </rPh>
    <rPh sb="2" eb="3">
      <t>トウ</t>
    </rPh>
    <rPh sb="10" eb="12">
      <t>ミズイロ</t>
    </rPh>
    <rPh sb="12" eb="14">
      <t>ブブン</t>
    </rPh>
    <rPh sb="16" eb="18">
      <t>ニュウリョク</t>
    </rPh>
    <rPh sb="19" eb="21">
      <t>センタク</t>
    </rPh>
    <phoneticPr fontId="7"/>
  </si>
  <si>
    <t>校(園)＝教育施設数</t>
    <rPh sb="0" eb="1">
      <t>コウ</t>
    </rPh>
    <rPh sb="2" eb="3">
      <t>エン</t>
    </rPh>
    <phoneticPr fontId="7"/>
  </si>
  <si>
    <r>
      <rPr>
        <sz val="14"/>
        <rFont val="BIZ UDPゴシック"/>
        <family val="3"/>
        <charset val="128"/>
      </rPr>
      <t>調査対象学校(園)数</t>
    </r>
    <r>
      <rPr>
        <sz val="9"/>
        <rFont val="BIZ UDPゴシック"/>
        <family val="3"/>
        <charset val="128"/>
      </rPr>
      <t xml:space="preserve">
（同一法人内に何校(園)ありますか？）</t>
    </r>
    <rPh sb="0" eb="6">
      <t>チョウサタイショウガッコウ</t>
    </rPh>
    <rPh sb="7" eb="8">
      <t>エン</t>
    </rPh>
    <rPh sb="9" eb="10">
      <t>カズ</t>
    </rPh>
    <rPh sb="12" eb="17">
      <t>ドウイツホウジンナイ</t>
    </rPh>
    <rPh sb="18" eb="19">
      <t>ナニ</t>
    </rPh>
    <rPh sb="19" eb="20">
      <t>コウ</t>
    </rPh>
    <rPh sb="21" eb="22">
      <t>エン</t>
    </rPh>
    <phoneticPr fontId="7"/>
  </si>
  <si>
    <t>１：男子校</t>
    <rPh sb="2" eb="5">
      <t>ダンシコウ</t>
    </rPh>
    <phoneticPr fontId="7"/>
  </si>
  <si>
    <t>２：女子校</t>
    <rPh sb="2" eb="5">
      <t>ジョシコウ</t>
    </rPh>
    <phoneticPr fontId="7"/>
  </si>
  <si>
    <t>３：男女共学</t>
    <rPh sb="2" eb="6">
      <t>ダンジョキョウガク</t>
    </rPh>
    <phoneticPr fontId="7"/>
  </si>
  <si>
    <t>１：廃止</t>
    <rPh sb="2" eb="4">
      <t>ハイシ</t>
    </rPh>
    <phoneticPr fontId="7"/>
  </si>
  <si>
    <t>２：休校・募集停止</t>
    <rPh sb="2" eb="4">
      <t>キュウコウ</t>
    </rPh>
    <rPh sb="5" eb="9">
      <t>ボシュウテイシ</t>
    </rPh>
    <phoneticPr fontId="7"/>
  </si>
  <si>
    <t>５：名称変更</t>
    <rPh sb="2" eb="6">
      <t>メイショウヘンコウ</t>
    </rPh>
    <phoneticPr fontId="7"/>
  </si>
  <si>
    <t>入力例
↓</t>
    <rPh sb="0" eb="3">
      <t>ニュウリョクレイ</t>
    </rPh>
    <phoneticPr fontId="7"/>
  </si>
  <si>
    <t>20230306SH</t>
    <phoneticPr fontId="7"/>
  </si>
  <si>
    <t>↓↓↓　　学校基本調査（幼稚園用　文部科学省宛提出）の書式です。　転記個所を確認ください。　　↓↓↓</t>
    <rPh sb="5" eb="11">
      <t>ガッコウキホンチョウサ</t>
    </rPh>
    <rPh sb="15" eb="16">
      <t>ヨウ</t>
    </rPh>
    <rPh sb="17" eb="23">
      <t>モンブカガクショウアテ</t>
    </rPh>
    <rPh sb="23" eb="25">
      <t>テイシュツ</t>
    </rPh>
    <rPh sb="27" eb="29">
      <t>ショシキ</t>
    </rPh>
    <rPh sb="33" eb="37">
      <t>テンキカショ</t>
    </rPh>
    <rPh sb="38" eb="40">
      <t>カクニン</t>
    </rPh>
    <phoneticPr fontId="7"/>
  </si>
  <si>
    <t>学校基本調査（幼保連携型認定こども園用　　　文部科学省宛提出）の書式です。　転記個所を確認ください
(幼稚園用はさらに下に例があります)。</t>
    <rPh sb="0" eb="6">
      <t>ガッコウキホンチョウサ</t>
    </rPh>
    <rPh sb="11" eb="12">
      <t>カタ</t>
    </rPh>
    <rPh sb="22" eb="28">
      <t>モンブカガクショウアテ</t>
    </rPh>
    <rPh sb="28" eb="30">
      <t>テイシュツ</t>
    </rPh>
    <rPh sb="32" eb="34">
      <t>ショシキ</t>
    </rPh>
    <rPh sb="38" eb="42">
      <t>テンキカショ</t>
    </rPh>
    <rPh sb="43" eb="45">
      <t>カクニン</t>
    </rPh>
    <rPh sb="51" eb="55">
      <t>ヨウチエンヨウ</t>
    </rPh>
    <rPh sb="59" eb="60">
      <t>シタ</t>
    </rPh>
    <rPh sb="61" eb="62">
      <t>レイ</t>
    </rPh>
    <phoneticPr fontId="7"/>
  </si>
  <si>
    <t>学校法人</t>
  </si>
  <si>
    <t>今年の２月１日を数値にしたもの</t>
    <rPh sb="0" eb="2">
      <t>コトシ</t>
    </rPh>
    <rPh sb="4" eb="5">
      <t>ツキ</t>
    </rPh>
    <rPh sb="6" eb="7">
      <t>ニチ</t>
    </rPh>
    <rPh sb="8" eb="10">
      <t>スウチ</t>
    </rPh>
    <phoneticPr fontId="7"/>
  </si>
  <si>
    <t>前年度の法人種別　　　印刷画面右上「設置者別コード」に表示される</t>
    <rPh sb="0" eb="3">
      <t>ゼンネンド</t>
    </rPh>
    <rPh sb="4" eb="8">
      <t>ホウジンシュベツ</t>
    </rPh>
    <phoneticPr fontId="7"/>
  </si>
  <si>
    <t>南北高等専修学校</t>
    <rPh sb="0" eb="2">
      <t>ナンボク</t>
    </rPh>
    <rPh sb="2" eb="4">
      <t>コウトウ</t>
    </rPh>
    <rPh sb="4" eb="8">
      <t>センシュウガッコウ</t>
    </rPh>
    <phoneticPr fontId="7"/>
  </si>
  <si>
    <t>４：分離</t>
    <rPh sb="2" eb="4">
      <t>ブンリ</t>
    </rPh>
    <phoneticPr fontId="7"/>
  </si>
  <si>
    <t>ナンボクコウトウセンシュウガッコウ</t>
    <phoneticPr fontId="7"/>
  </si>
  <si>
    <t>吾郎</t>
    <rPh sb="0" eb="2">
      <t>ゴロウ</t>
    </rPh>
    <phoneticPr fontId="7"/>
  </si>
  <si>
    <t>ヒット個所</t>
    <rPh sb="3" eb="5">
      <t>カショ</t>
    </rPh>
    <phoneticPr fontId="7"/>
  </si>
  <si>
    <t>整理番号元</t>
    <rPh sb="0" eb="5">
      <t>セイリバンゴウモト</t>
    </rPh>
    <phoneticPr fontId="7"/>
  </si>
  <si>
    <t>③調査票番号+入力場所</t>
    <rPh sb="1" eb="6">
      <t>チョウサヒョウバンゴウ</t>
    </rPh>
    <rPh sb="7" eb="11">
      <t>ニュウリョクバショ</t>
    </rPh>
    <phoneticPr fontId="7"/>
  </si>
  <si>
    <t>②＋③</t>
    <phoneticPr fontId="7"/>
  </si>
  <si>
    <t>①＋③</t>
    <phoneticPr fontId="7"/>
  </si>
  <si>
    <t>②整理番号</t>
    <rPh sb="1" eb="5">
      <t>セイリバンゴウ</t>
    </rPh>
    <phoneticPr fontId="7"/>
  </si>
  <si>
    <t>①法人番号</t>
    <rPh sb="1" eb="5">
      <t>ホウジンバンゴウ</t>
    </rPh>
    <phoneticPr fontId="7"/>
  </si>
  <si>
    <t>S007</t>
    <phoneticPr fontId="7"/>
  </si>
  <si>
    <t>調査票区分</t>
    <rPh sb="0" eb="3">
      <t>チョウサヒョウ</t>
    </rPh>
    <rPh sb="3" eb="5">
      <t>クブン</t>
    </rPh>
    <phoneticPr fontId="7"/>
  </si>
  <si>
    <t>整理番号</t>
    <rPh sb="0" eb="4">
      <t>セイリバンゴウ</t>
    </rPh>
    <phoneticPr fontId="7"/>
  </si>
  <si>
    <t>前年度法人種別</t>
  </si>
  <si>
    <t>当年度法人種別</t>
  </si>
  <si>
    <t>法人学校等名フリガナ</t>
  </si>
  <si>
    <t>法人学校等名</t>
  </si>
  <si>
    <t>法人理事長設置者等名フリガナ</t>
  </si>
  <si>
    <t>法人理事長設置者等名</t>
  </si>
  <si>
    <t>学校所在地フリガナ</t>
  </si>
  <si>
    <t>学校所在地</t>
  </si>
  <si>
    <t>学校郵便番号</t>
  </si>
  <si>
    <t>電話市外局番</t>
  </si>
  <si>
    <t>電話市内</t>
  </si>
  <si>
    <t>電話市内右４桁</t>
  </si>
  <si>
    <t>法人番号</t>
  </si>
  <si>
    <r>
      <rPr>
        <sz val="8"/>
        <rFont val="BIZ UDゴシック"/>
        <family val="3"/>
        <charset val="128"/>
      </rPr>
      <t>（取扱者）</t>
    </r>
    <r>
      <rPr>
        <sz val="14"/>
        <rFont val="BIZ UDゴシック"/>
        <family val="3"/>
        <charset val="128"/>
      </rPr>
      <t xml:space="preserve">
</t>
    </r>
    <r>
      <rPr>
        <sz val="12"/>
        <rFont val="BIZ UDゴシック"/>
        <family val="3"/>
        <charset val="128"/>
      </rPr>
      <t>調査担当者
役職</t>
    </r>
    <rPh sb="1" eb="4">
      <t>トリアツカイシャ</t>
    </rPh>
    <rPh sb="6" eb="8">
      <t>チョウサ</t>
    </rPh>
    <rPh sb="8" eb="10">
      <t>タントウ</t>
    </rPh>
    <rPh sb="10" eb="11">
      <t>モノ</t>
    </rPh>
    <rPh sb="12" eb="14">
      <t>ヤクショク</t>
    </rPh>
    <phoneticPr fontId="7"/>
  </si>
  <si>
    <r>
      <rPr>
        <sz val="8"/>
        <rFont val="BIZ UDゴシック"/>
        <family val="3"/>
        <charset val="128"/>
      </rPr>
      <t>（取扱者）</t>
    </r>
    <r>
      <rPr>
        <sz val="14"/>
        <rFont val="BIZ UDゴシック"/>
        <family val="3"/>
        <charset val="128"/>
      </rPr>
      <t xml:space="preserve">
</t>
    </r>
    <r>
      <rPr>
        <sz val="12"/>
        <rFont val="BIZ UDゴシック"/>
        <family val="3"/>
        <charset val="128"/>
      </rPr>
      <t>調査担当者
氏名</t>
    </r>
    <rPh sb="1" eb="4">
      <t>トリアツカイシャ</t>
    </rPh>
    <rPh sb="6" eb="8">
      <t>チョウサ</t>
    </rPh>
    <rPh sb="8" eb="10">
      <t>タントウ</t>
    </rPh>
    <rPh sb="10" eb="11">
      <t>モノ</t>
    </rPh>
    <rPh sb="12" eb="14">
      <t>シメイ</t>
    </rPh>
    <phoneticPr fontId="7"/>
  </si>
  <si>
    <r>
      <rPr>
        <sz val="8"/>
        <rFont val="BIZ UDゴシック"/>
        <family val="3"/>
        <charset val="128"/>
      </rPr>
      <t>（取扱者）</t>
    </r>
    <r>
      <rPr>
        <sz val="14"/>
        <rFont val="BIZ UDゴシック"/>
        <family val="3"/>
        <charset val="128"/>
      </rPr>
      <t xml:space="preserve">
</t>
    </r>
    <r>
      <rPr>
        <sz val="12"/>
        <rFont val="BIZ UDゴシック"/>
        <family val="3"/>
        <charset val="128"/>
      </rPr>
      <t>調査担当者
電話番号</t>
    </r>
    <rPh sb="1" eb="4">
      <t>トリアツカイシャ</t>
    </rPh>
    <rPh sb="6" eb="8">
      <t>チョウサ</t>
    </rPh>
    <rPh sb="8" eb="10">
      <t>タントウ</t>
    </rPh>
    <rPh sb="10" eb="11">
      <t>モノ</t>
    </rPh>
    <rPh sb="12" eb="16">
      <t>デンワバンゴウ</t>
    </rPh>
    <phoneticPr fontId="7"/>
  </si>
  <si>
    <r>
      <rPr>
        <sz val="8"/>
        <rFont val="BIZ UDゴシック"/>
        <family val="3"/>
        <charset val="128"/>
      </rPr>
      <t>（取扱者）</t>
    </r>
    <r>
      <rPr>
        <sz val="14"/>
        <rFont val="BIZ UDゴシック"/>
        <family val="3"/>
        <charset val="128"/>
      </rPr>
      <t xml:space="preserve">
</t>
    </r>
    <r>
      <rPr>
        <sz val="12"/>
        <rFont val="BIZ UDゴシック"/>
        <family val="3"/>
        <charset val="128"/>
      </rPr>
      <t>調査担当者FAX</t>
    </r>
    <rPh sb="1" eb="4">
      <t>トリアツカイシャ</t>
    </rPh>
    <rPh sb="6" eb="8">
      <t>チョウサ</t>
    </rPh>
    <rPh sb="8" eb="10">
      <t>タントウ</t>
    </rPh>
    <rPh sb="10" eb="11">
      <t>モノ</t>
    </rPh>
    <phoneticPr fontId="7"/>
  </si>
  <si>
    <t>学校名</t>
  </si>
  <si>
    <t>本務教員</t>
  </si>
  <si>
    <t>兼務教員</t>
  </si>
  <si>
    <t>本務職員</t>
  </si>
  <si>
    <t>収容定員数</t>
  </si>
  <si>
    <t>認可クラス数</t>
  </si>
  <si>
    <t>在席生徒・園児数</t>
  </si>
  <si>
    <t>男女校種</t>
  </si>
  <si>
    <t>休校・廃止等とその事由</t>
  </si>
  <si>
    <t>休校廃止年月</t>
  </si>
  <si>
    <t>幼稚園認定こども園種別</t>
  </si>
  <si>
    <t>職業実績専門課程の有無</t>
  </si>
  <si>
    <t>分野</t>
  </si>
  <si>
    <t>CD_GAKKO</t>
  </si>
  <si>
    <t>学生生徒等納付金収入</t>
  </si>
  <si>
    <t>学納金：施設等利用給付費収入</t>
  </si>
  <si>
    <t>学納金：施設型給付費収入</t>
  </si>
  <si>
    <t>その他学生生徒等納付金収入</t>
  </si>
  <si>
    <t>手数料収入</t>
  </si>
  <si>
    <t>その他手数料収入</t>
  </si>
  <si>
    <t>寄付金収入</t>
  </si>
  <si>
    <t>補助金収入</t>
  </si>
  <si>
    <t>地方公共団体補助金収入</t>
  </si>
  <si>
    <t>授業料等減免費負担金収入</t>
  </si>
  <si>
    <t>その他地方公共団体補助金収入</t>
  </si>
  <si>
    <t>うち学費負担軽減目的補助金</t>
  </si>
  <si>
    <t>補助金：施設型給付費収入</t>
  </si>
  <si>
    <t>資産売却収入</t>
  </si>
  <si>
    <t>付随事業・収益事業収入</t>
  </si>
  <si>
    <t>付随・収益事業：施設等利用給付費収入</t>
  </si>
  <si>
    <t>その他付随事業・収益事業収入</t>
  </si>
  <si>
    <t>受取利息・配当金収入</t>
  </si>
  <si>
    <t>雑収入</t>
  </si>
  <si>
    <t>借入金等収入</t>
  </si>
  <si>
    <t>計</t>
  </si>
  <si>
    <t>人件費支出</t>
  </si>
  <si>
    <t>教員人件費支出</t>
  </si>
  <si>
    <t>本務教員所定福利費</t>
  </si>
  <si>
    <t>職員人件費支出</t>
  </si>
  <si>
    <t>本務職員所定福利費</t>
  </si>
  <si>
    <t>兼務職員</t>
  </si>
  <si>
    <t>役員報酬支出</t>
  </si>
  <si>
    <t>退職金支出</t>
  </si>
  <si>
    <t>その他人件費支出</t>
  </si>
  <si>
    <t>教育研究管理経費支出</t>
  </si>
  <si>
    <t>借入金等利息支出</t>
  </si>
  <si>
    <t>借入金等返済支出</t>
  </si>
  <si>
    <t>施設関係支出</t>
  </si>
  <si>
    <t>土地支出</t>
  </si>
  <si>
    <t>建物支出</t>
  </si>
  <si>
    <t>構築物支出</t>
  </si>
  <si>
    <t>その他施設関係支出</t>
  </si>
  <si>
    <t>設備関係支出</t>
  </si>
  <si>
    <t>教育研究用機器備品支出</t>
  </si>
  <si>
    <t>図書支出</t>
  </si>
  <si>
    <t>その他設備関係支出</t>
  </si>
  <si>
    <t>資産運用支出</t>
  </si>
  <si>
    <t>その他の支出</t>
  </si>
  <si>
    <t>資金支出調整勘定</t>
  </si>
  <si>
    <t>翌年度繰越支払資金</t>
  </si>
  <si>
    <t>支出の部合計</t>
  </si>
  <si>
    <t>収支差額</t>
  </si>
  <si>
    <t>学校種・課程</t>
    <phoneticPr fontId="7"/>
  </si>
  <si>
    <t>校長園長氏名</t>
  </si>
  <si>
    <t>所在地区分</t>
  </si>
  <si>
    <t>学校設置認可年月日</t>
  </si>
  <si>
    <t>整理番号　あとから入力</t>
    <rPh sb="0" eb="2">
      <t>セイリ</t>
    </rPh>
    <rPh sb="2" eb="4">
      <t>バンゴウ</t>
    </rPh>
    <rPh sb="9" eb="11">
      <t>ニュウリョク</t>
    </rPh>
    <phoneticPr fontId="7"/>
  </si>
  <si>
    <t>法人番号　あとから入力</t>
    <rPh sb="0" eb="4">
      <t>ホウジンバンゴウ</t>
    </rPh>
    <rPh sb="9" eb="11">
      <t>ニュウリョク</t>
    </rPh>
    <phoneticPr fontId="7"/>
  </si>
  <si>
    <t>データ持ってくる関数が入っているセル</t>
    <rPh sb="3" eb="4">
      <t>モ</t>
    </rPh>
    <rPh sb="8" eb="10">
      <t>カンスウ</t>
    </rPh>
    <rPh sb="11" eb="12">
      <t>ハイ</t>
    </rPh>
    <phoneticPr fontId="7"/>
  </si>
  <si>
    <t>データ持ってくる関数が入っているセル（調査票CSV＝登録データには不要（各学校の担当者名や連絡先））</t>
    <rPh sb="3" eb="4">
      <t>モ</t>
    </rPh>
    <rPh sb="8" eb="10">
      <t>カンスウ</t>
    </rPh>
    <rPh sb="11" eb="12">
      <t>ハイ</t>
    </rPh>
    <rPh sb="19" eb="22">
      <t>チョウサヒョウ</t>
    </rPh>
    <rPh sb="26" eb="28">
      <t>トウロク</t>
    </rPh>
    <rPh sb="33" eb="35">
      <t>フヨウ</t>
    </rPh>
    <rPh sb="36" eb="39">
      <t>カクガッコウ</t>
    </rPh>
    <rPh sb="40" eb="43">
      <t>タントウシャ</t>
    </rPh>
    <rPh sb="43" eb="44">
      <t>ナ</t>
    </rPh>
    <rPh sb="45" eb="48">
      <t>レンラクサキ</t>
    </rPh>
    <phoneticPr fontId="7"/>
  </si>
  <si>
    <t>関数が入っていない（他の法人種別だったら必要かも）または関数あっても作用していない場所</t>
    <rPh sb="0" eb="2">
      <t>カンスウ</t>
    </rPh>
    <rPh sb="3" eb="4">
      <t>ハイ</t>
    </rPh>
    <rPh sb="10" eb="11">
      <t>ホカ</t>
    </rPh>
    <rPh sb="12" eb="16">
      <t>ホウジンシュベツ</t>
    </rPh>
    <rPh sb="20" eb="22">
      <t>ヒツヨウ</t>
    </rPh>
    <rPh sb="28" eb="30">
      <t>カンスウ</t>
    </rPh>
    <rPh sb="34" eb="36">
      <t>サヨウ</t>
    </rPh>
    <rPh sb="41" eb="43">
      <t>バショ</t>
    </rPh>
    <phoneticPr fontId="7"/>
  </si>
  <si>
    <t>個人立</t>
    <rPh sb="0" eb="3">
      <t>コジンリツ</t>
    </rPh>
    <phoneticPr fontId="7"/>
  </si>
  <si>
    <t>その他</t>
    <rPh sb="2" eb="3">
      <t>ホカ</t>
    </rPh>
    <phoneticPr fontId="7"/>
  </si>
  <si>
    <t>学校種・課程</t>
    <rPh sb="0" eb="2">
      <t>ガッコウ</t>
    </rPh>
    <rPh sb="2" eb="3">
      <t>タネ</t>
    </rPh>
    <rPh sb="4" eb="6">
      <t>カテイ</t>
    </rPh>
    <phoneticPr fontId="7"/>
  </si>
  <si>
    <r>
      <t xml:space="preserve">法人種を決める数字
</t>
    </r>
    <r>
      <rPr>
        <sz val="8"/>
        <rFont val="BIZ UDPゴシック"/>
        <family val="3"/>
        <charset val="128"/>
      </rPr>
      <t>（当該法人の学校で一番大きい数字をその法人の種別とする）</t>
    </r>
    <rPh sb="0" eb="3">
      <t>ホウジンシュ</t>
    </rPh>
    <rPh sb="4" eb="5">
      <t>キ</t>
    </rPh>
    <rPh sb="7" eb="9">
      <t>スウジ</t>
    </rPh>
    <rPh sb="11" eb="15">
      <t>トウガイホウジン</t>
    </rPh>
    <rPh sb="16" eb="18">
      <t>ガッコウ</t>
    </rPh>
    <rPh sb="19" eb="22">
      <t>イチバンオオ</t>
    </rPh>
    <rPh sb="24" eb="26">
      <t>スウジ</t>
    </rPh>
    <rPh sb="29" eb="31">
      <t>ホウジン</t>
    </rPh>
    <rPh sb="32" eb="34">
      <t>シュベツ</t>
    </rPh>
    <phoneticPr fontId="7"/>
  </si>
  <si>
    <t>法人種別</t>
    <rPh sb="0" eb="4">
      <t>ホウジンシュベツ</t>
    </rPh>
    <phoneticPr fontId="7"/>
  </si>
  <si>
    <t>Z</t>
    <phoneticPr fontId="7"/>
  </si>
  <si>
    <t>対象外</t>
    <rPh sb="0" eb="3">
      <t>タイショウガイ</t>
    </rPh>
    <phoneticPr fontId="7"/>
  </si>
  <si>
    <t>対象外（保育園等）</t>
    <rPh sb="0" eb="3">
      <t>タイショウガイ</t>
    </rPh>
    <rPh sb="4" eb="8">
      <t>ホイクエントウ</t>
    </rPh>
    <phoneticPr fontId="7"/>
  </si>
  <si>
    <t>個人</t>
    <rPh sb="0" eb="2">
      <t>コジン</t>
    </rPh>
    <phoneticPr fontId="7"/>
  </si>
  <si>
    <t>R</t>
    <phoneticPr fontId="7"/>
  </si>
  <si>
    <t>各種学校</t>
    <rPh sb="0" eb="4">
      <t>カクシュガッコウ</t>
    </rPh>
    <phoneticPr fontId="7"/>
  </si>
  <si>
    <t>Q</t>
    <phoneticPr fontId="7"/>
  </si>
  <si>
    <t>専修学校一般課程</t>
    <rPh sb="0" eb="2">
      <t>センシュウ</t>
    </rPh>
    <rPh sb="2" eb="4">
      <t>ガッコウ</t>
    </rPh>
    <rPh sb="4" eb="8">
      <t>イッパンカテイ</t>
    </rPh>
    <phoneticPr fontId="7"/>
  </si>
  <si>
    <t>P</t>
    <phoneticPr fontId="7"/>
  </si>
  <si>
    <t>専修学校高等課程</t>
    <rPh sb="0" eb="2">
      <t>センシュウ</t>
    </rPh>
    <rPh sb="2" eb="4">
      <t>ガッコウ</t>
    </rPh>
    <rPh sb="4" eb="8">
      <t>コウトウカテイ</t>
    </rPh>
    <phoneticPr fontId="7"/>
  </si>
  <si>
    <t>N</t>
    <phoneticPr fontId="7"/>
  </si>
  <si>
    <t>専修学校専門課程</t>
    <rPh sb="0" eb="2">
      <t>センシュウ</t>
    </rPh>
    <rPh sb="2" eb="4">
      <t>ガッコウ</t>
    </rPh>
    <rPh sb="4" eb="6">
      <t>センモン</t>
    </rPh>
    <rPh sb="6" eb="8">
      <t>カテイ</t>
    </rPh>
    <phoneticPr fontId="7"/>
  </si>
  <si>
    <t>G</t>
    <phoneticPr fontId="7"/>
  </si>
  <si>
    <t>幼稚園・認定こども園</t>
    <rPh sb="0" eb="3">
      <t>ヨウチエン</t>
    </rPh>
    <rPh sb="4" eb="6">
      <t>ニンテイ</t>
    </rPh>
    <rPh sb="9" eb="10">
      <t>エン</t>
    </rPh>
    <phoneticPr fontId="7"/>
  </si>
  <si>
    <t>H</t>
    <phoneticPr fontId="7"/>
  </si>
  <si>
    <t>特別支援学校</t>
    <rPh sb="0" eb="6">
      <t>トクベツシエンガッコウ</t>
    </rPh>
    <phoneticPr fontId="7"/>
  </si>
  <si>
    <t>この法人の法人種別は</t>
    <rPh sb="2" eb="4">
      <t>ホウジン</t>
    </rPh>
    <rPh sb="5" eb="9">
      <t>ホウジンシュベツ</t>
    </rPh>
    <phoneticPr fontId="7"/>
  </si>
  <si>
    <t>使用する整理番号</t>
    <rPh sb="0" eb="2">
      <t>シヨウ</t>
    </rPh>
    <rPh sb="4" eb="6">
      <t>セイリ</t>
    </rPh>
    <rPh sb="6" eb="8">
      <t>バンゴウ</t>
    </rPh>
    <phoneticPr fontId="7"/>
  </si>
  <si>
    <t>岩手県</t>
    <rPh sb="0" eb="3">
      <t>イワテケン</t>
    </rPh>
    <phoneticPr fontId="4"/>
  </si>
  <si>
    <t>03</t>
  </si>
  <si>
    <t>23</t>
  </si>
  <si>
    <t>38</t>
  </si>
  <si>
    <t>08</t>
  </si>
  <si>
    <t>33</t>
  </si>
  <si>
    <t>47</t>
  </si>
  <si>
    <t>21</t>
  </si>
  <si>
    <t>45</t>
  </si>
  <si>
    <t>04</t>
  </si>
  <si>
    <t>26</t>
  </si>
  <si>
    <t>43</t>
  </si>
  <si>
    <t>10</t>
  </si>
  <si>
    <t>34</t>
  </si>
  <si>
    <t>37</t>
  </si>
  <si>
    <t>39</t>
  </si>
  <si>
    <t>41</t>
  </si>
  <si>
    <t>11</t>
  </si>
  <si>
    <t>24</t>
  </si>
  <si>
    <t>06</t>
  </si>
  <si>
    <t>35</t>
  </si>
  <si>
    <t>19</t>
  </si>
  <si>
    <t>25</t>
  </si>
  <si>
    <t>46</t>
  </si>
  <si>
    <t>05</t>
  </si>
  <si>
    <t>15</t>
  </si>
  <si>
    <t>14</t>
  </si>
  <si>
    <t>02</t>
  </si>
  <si>
    <t>22</t>
  </si>
  <si>
    <t>17</t>
  </si>
  <si>
    <t>12</t>
  </si>
  <si>
    <t>27</t>
  </si>
  <si>
    <t>44</t>
  </si>
  <si>
    <t>42</t>
  </si>
  <si>
    <t>20</t>
  </si>
  <si>
    <t>31</t>
  </si>
  <si>
    <t>32</t>
  </si>
  <si>
    <t>13</t>
  </si>
  <si>
    <t>36</t>
  </si>
  <si>
    <t>09</t>
  </si>
  <si>
    <t>29</t>
  </si>
  <si>
    <t>16</t>
  </si>
  <si>
    <t>18</t>
  </si>
  <si>
    <t>40</t>
  </si>
  <si>
    <t>07</t>
  </si>
  <si>
    <t>28</t>
  </si>
  <si>
    <t>01</t>
  </si>
  <si>
    <t>30</t>
  </si>
  <si>
    <t>鹿児島</t>
    <phoneticPr fontId="7"/>
  </si>
  <si>
    <t>神奈川</t>
    <phoneticPr fontId="7"/>
  </si>
  <si>
    <t>和歌山</t>
    <phoneticPr fontId="7"/>
  </si>
  <si>
    <t>他累積抽出</t>
    <rPh sb="0" eb="1">
      <t>ホカ</t>
    </rPh>
    <rPh sb="1" eb="3">
      <t>ルイセキ</t>
    </rPh>
    <rPh sb="3" eb="5">
      <t>チュウシュツ</t>
    </rPh>
    <phoneticPr fontId="7"/>
  </si>
  <si>
    <t>他累積箇所</t>
    <rPh sb="0" eb="1">
      <t>ホカ</t>
    </rPh>
    <rPh sb="1" eb="5">
      <t>ルイセキカショ</t>
    </rPh>
    <phoneticPr fontId="7"/>
  </si>
  <si>
    <t>個人累積抽出</t>
    <rPh sb="0" eb="2">
      <t>コジン</t>
    </rPh>
    <rPh sb="2" eb="4">
      <t>ルイセキ</t>
    </rPh>
    <rPh sb="4" eb="6">
      <t>チュウシュツ</t>
    </rPh>
    <phoneticPr fontId="7"/>
  </si>
  <si>
    <t>個人累積箇所</t>
    <rPh sb="0" eb="2">
      <t>コジン</t>
    </rPh>
    <rPh sb="2" eb="6">
      <t>ルイセキカショ</t>
    </rPh>
    <phoneticPr fontId="7"/>
  </si>
  <si>
    <t>法人等が設置する学校(園)、個人立の学校(園)について</t>
    <rPh sb="0" eb="2">
      <t>ホウジン</t>
    </rPh>
    <rPh sb="2" eb="3">
      <t>トウ</t>
    </rPh>
    <rPh sb="4" eb="6">
      <t>セッチ</t>
    </rPh>
    <rPh sb="8" eb="10">
      <t>ガッコウ</t>
    </rPh>
    <rPh sb="11" eb="12">
      <t>エン</t>
    </rPh>
    <rPh sb="14" eb="16">
      <t>コジン</t>
    </rPh>
    <rPh sb="16" eb="17">
      <t>リツ</t>
    </rPh>
    <rPh sb="18" eb="20">
      <t>ガッコウ</t>
    </rPh>
    <phoneticPr fontId="7"/>
  </si>
  <si>
    <t>認可年月日</t>
    <rPh sb="0" eb="5">
      <t>ニンカネンガッピ</t>
    </rPh>
    <phoneticPr fontId="7"/>
  </si>
  <si>
    <t>市外局番</t>
    <rPh sb="0" eb="4">
      <t>シガイキョクバン</t>
    </rPh>
    <phoneticPr fontId="7"/>
  </si>
  <si>
    <t>電話番号１</t>
    <rPh sb="0" eb="2">
      <t>デンワ</t>
    </rPh>
    <rPh sb="2" eb="4">
      <t>バンゴウ</t>
    </rPh>
    <phoneticPr fontId="7"/>
  </si>
  <si>
    <t>電話番号２</t>
    <rPh sb="0" eb="4">
      <t>デンワバンゴウ</t>
    </rPh>
    <phoneticPr fontId="7"/>
  </si>
  <si>
    <t>専修学校分野集約</t>
    <rPh sb="0" eb="8">
      <t>センシュウガッコウブンヤシュウヤク</t>
    </rPh>
    <phoneticPr fontId="7"/>
  </si>
  <si>
    <t>名称変更、廃止、
　休校・募集停止、
　合併・分離
年月集約</t>
    <rPh sb="28" eb="30">
      <t>シュウヤク</t>
    </rPh>
    <phoneticPr fontId="7"/>
  </si>
  <si>
    <t>法人名＆代表者名</t>
    <rPh sb="0" eb="2">
      <t>ホウジン</t>
    </rPh>
    <rPh sb="2" eb="3">
      <t>メイ</t>
    </rPh>
    <rPh sb="4" eb="8">
      <t>ダイヒョウシャメイ</t>
    </rPh>
    <phoneticPr fontId="7"/>
  </si>
  <si>
    <t>同一法人内学校数</t>
    <rPh sb="0" eb="5">
      <t>ドウイツホウジンナイ</t>
    </rPh>
    <rPh sb="5" eb="7">
      <t>ガッコウ</t>
    </rPh>
    <rPh sb="7" eb="8">
      <t>カズ</t>
    </rPh>
    <phoneticPr fontId="7"/>
  </si>
  <si>
    <t>岩手県</t>
  </si>
  <si>
    <t>神奈川</t>
  </si>
  <si>
    <t>和歌山</t>
  </si>
  <si>
    <t>鹿児島</t>
  </si>
  <si>
    <t>担当者情報　役職・氏名・電話・FAX</t>
    <rPh sb="0" eb="3">
      <t>タントウシャ</t>
    </rPh>
    <rPh sb="3" eb="5">
      <t>ジョウホウ</t>
    </rPh>
    <rPh sb="6" eb="8">
      <t>ヤクショク</t>
    </rPh>
    <rPh sb="9" eb="11">
      <t>シメイ</t>
    </rPh>
    <rPh sb="12" eb="14">
      <t>デンワ</t>
    </rPh>
    <phoneticPr fontId="7"/>
  </si>
  <si>
    <t>社会福祉法人名＆代表者名</t>
    <rPh sb="0" eb="7">
      <t>シャカイフクシホウジンメイ</t>
    </rPh>
    <rPh sb="8" eb="12">
      <t>ダイヒョウシャメイ</t>
    </rPh>
    <phoneticPr fontId="7"/>
  </si>
  <si>
    <t>学校異動情報（名称変更、廃止、休校・募集停止、
　合併・分離とその事由等をまとめたもの）</t>
    <rPh sb="0" eb="6">
      <t>ガッコウイドウジョウホウ</t>
    </rPh>
    <rPh sb="7" eb="9">
      <t>メイショウ</t>
    </rPh>
    <rPh sb="9" eb="11">
      <t>ヘンコウ</t>
    </rPh>
    <rPh sb="12" eb="14">
      <t>ハイシ</t>
    </rPh>
    <rPh sb="15" eb="17">
      <t>キュウコウ</t>
    </rPh>
    <rPh sb="18" eb="20">
      <t>ボシュウ</t>
    </rPh>
    <rPh sb="20" eb="22">
      <t>テイシ</t>
    </rPh>
    <rPh sb="25" eb="27">
      <t>ガッペイ</t>
    </rPh>
    <rPh sb="28" eb="30">
      <t>ブンリ</t>
    </rPh>
    <rPh sb="33" eb="35">
      <t>ジユウ</t>
    </rPh>
    <rPh sb="35" eb="36">
      <t>トウ</t>
    </rPh>
    <phoneticPr fontId="7"/>
  </si>
  <si>
    <t>同一法人内学校数</t>
    <rPh sb="0" eb="5">
      <t>ドウイツホウジンナイ</t>
    </rPh>
    <rPh sb="5" eb="8">
      <t>ガッコウスウ</t>
    </rPh>
    <phoneticPr fontId="7"/>
  </si>
  <si>
    <t>が整理番号の番台</t>
    <rPh sb="1" eb="5">
      <t>セイリバンゴウ</t>
    </rPh>
    <rPh sb="6" eb="8">
      <t>バンダイ</t>
    </rPh>
    <phoneticPr fontId="7"/>
  </si>
  <si>
    <t>データ持ってくる関数が入っているセル（同一法人に所属する学校数を記載）</t>
    <rPh sb="3" eb="4">
      <t>モ</t>
    </rPh>
    <rPh sb="8" eb="10">
      <t>カンスウ</t>
    </rPh>
    <rPh sb="11" eb="12">
      <t>ハイ</t>
    </rPh>
    <rPh sb="19" eb="23">
      <t>ドウイツホウジン</t>
    </rPh>
    <rPh sb="24" eb="26">
      <t>ショゾク</t>
    </rPh>
    <rPh sb="28" eb="31">
      <t>ガッコウスウ</t>
    </rPh>
    <rPh sb="32" eb="34">
      <t>キサイ</t>
    </rPh>
    <phoneticPr fontId="7"/>
  </si>
  <si>
    <t>データ持ってくる関数が入っているセル（A列　ここが空だとC～列はデータが入りません。作業２の９行目に園名が入れば、入力データを表示するようになります）</t>
    <rPh sb="3" eb="4">
      <t>モ</t>
    </rPh>
    <rPh sb="8" eb="10">
      <t>カンスウ</t>
    </rPh>
    <rPh sb="11" eb="12">
      <t>ハイ</t>
    </rPh>
    <rPh sb="20" eb="21">
      <t>レツ</t>
    </rPh>
    <rPh sb="25" eb="26">
      <t>カラ</t>
    </rPh>
    <rPh sb="30" eb="31">
      <t>レツ</t>
    </rPh>
    <rPh sb="36" eb="37">
      <t>ハイ</t>
    </rPh>
    <rPh sb="42" eb="44">
      <t>サギョウ</t>
    </rPh>
    <rPh sb="47" eb="49">
      <t>ギョウメ</t>
    </rPh>
    <rPh sb="50" eb="52">
      <t>エンメイ</t>
    </rPh>
    <rPh sb="53" eb="54">
      <t>ハイ</t>
    </rPh>
    <rPh sb="57" eb="59">
      <t>ニュウリョク</t>
    </rPh>
    <rPh sb="63" eb="65">
      <t>ヒョウジ</t>
    </rPh>
    <phoneticPr fontId="7"/>
  </si>
  <si>
    <t>法人番号、整理番号のために作った欄　関数が入っています</t>
    <rPh sb="0" eb="4">
      <t>ホウジンバンゴウ</t>
    </rPh>
    <rPh sb="5" eb="9">
      <t>セイリバンゴウ</t>
    </rPh>
    <rPh sb="13" eb="14">
      <t>ツク</t>
    </rPh>
    <rPh sb="16" eb="17">
      <t>ラン</t>
    </rPh>
    <rPh sb="18" eb="20">
      <t>カンスウ</t>
    </rPh>
    <rPh sb="21" eb="22">
      <t>ハイ</t>
    </rPh>
    <phoneticPr fontId="7"/>
  </si>
  <si>
    <t>下は、関数の確認欄(４校に同じデータを入れたときに、同じ値が４校すべてに入っているか否かを確認します。OUTと出たら、異なっているので関数を直してください）</t>
    <rPh sb="0" eb="1">
      <t>シタ</t>
    </rPh>
    <rPh sb="3" eb="5">
      <t>カンスウ</t>
    </rPh>
    <rPh sb="6" eb="8">
      <t>カクニン</t>
    </rPh>
    <rPh sb="8" eb="9">
      <t>ラン</t>
    </rPh>
    <rPh sb="11" eb="12">
      <t>コウ</t>
    </rPh>
    <rPh sb="13" eb="14">
      <t>オナ</t>
    </rPh>
    <rPh sb="19" eb="20">
      <t>イ</t>
    </rPh>
    <rPh sb="26" eb="27">
      <t>オナ</t>
    </rPh>
    <rPh sb="28" eb="29">
      <t>アタイ</t>
    </rPh>
    <rPh sb="31" eb="32">
      <t>コウ</t>
    </rPh>
    <rPh sb="36" eb="37">
      <t>ハイ</t>
    </rPh>
    <rPh sb="42" eb="43">
      <t>イナ</t>
    </rPh>
    <rPh sb="45" eb="47">
      <t>カクニン</t>
    </rPh>
    <rPh sb="55" eb="56">
      <t>デ</t>
    </rPh>
    <rPh sb="59" eb="60">
      <t>コト</t>
    </rPh>
    <rPh sb="67" eb="69">
      <t>カンスウ</t>
    </rPh>
    <rPh sb="70" eb="71">
      <t>ナオ</t>
    </rPh>
    <phoneticPr fontId="7"/>
  </si>
  <si>
    <t>新設のため該当なし</t>
    <rPh sb="0" eb="2">
      <t>シンセツ</t>
    </rPh>
    <rPh sb="5" eb="7">
      <t>ガイトウ</t>
    </rPh>
    <phoneticPr fontId="4"/>
  </si>
  <si>
    <t>今年度の法人種別　名称とカナ（空欄、その他、個人立の場合、この欄は空欄になる。</t>
    <rPh sb="0" eb="3">
      <t>コンネンド</t>
    </rPh>
    <rPh sb="4" eb="8">
      <t>ホウジンシュベツ</t>
    </rPh>
    <rPh sb="9" eb="11">
      <t>メイショウ</t>
    </rPh>
    <rPh sb="15" eb="17">
      <t>クウラン</t>
    </rPh>
    <rPh sb="20" eb="21">
      <t>ホカ</t>
    </rPh>
    <rPh sb="22" eb="25">
      <t>コジンリツ</t>
    </rPh>
    <rPh sb="26" eb="28">
      <t>バアイ</t>
    </rPh>
    <rPh sb="31" eb="32">
      <t>ラン</t>
    </rPh>
    <rPh sb="33" eb="35">
      <t>クウラン</t>
    </rPh>
    <phoneticPr fontId="7"/>
  </si>
  <si>
    <t>昨年度の法人種別　名称とカナ（空欄、その他、個人立の場合、この欄は空欄になる。</t>
    <rPh sb="0" eb="3">
      <t>サクネンド</t>
    </rPh>
    <rPh sb="4" eb="8">
      <t>ホウジンシュベツ</t>
    </rPh>
    <rPh sb="9" eb="11">
      <t>メイショウ</t>
    </rPh>
    <phoneticPr fontId="7"/>
  </si>
  <si>
    <r>
      <t>① 授業料等減免費負担金収入</t>
    </r>
    <r>
      <rPr>
        <sz val="10"/>
        <color indexed="10"/>
        <rFont val="BIZ UDPゴシック"/>
        <family val="3"/>
        <charset val="128"/>
      </rPr>
      <t>　
　　</t>
    </r>
    <r>
      <rPr>
        <sz val="10"/>
        <rFont val="BIZ UDPゴシック"/>
        <family val="3"/>
        <charset val="128"/>
      </rPr>
      <t>（専修学校専門課程のみ）</t>
    </r>
    <rPh sb="2" eb="5">
      <t>ジュギョウリョウ</t>
    </rPh>
    <rPh sb="5" eb="6">
      <t>トウ</t>
    </rPh>
    <rPh sb="6" eb="8">
      <t>ゲンメン</t>
    </rPh>
    <rPh sb="8" eb="9">
      <t>ヒ</t>
    </rPh>
    <rPh sb="9" eb="11">
      <t>フタン</t>
    </rPh>
    <rPh sb="11" eb="12">
      <t>キン</t>
    </rPh>
    <rPh sb="12" eb="14">
      <t>シュウニュウ</t>
    </rPh>
    <rPh sb="19" eb="21">
      <t>センシュウ</t>
    </rPh>
    <rPh sb="21" eb="23">
      <t>ガッコウ</t>
    </rPh>
    <rPh sb="23" eb="27">
      <t>センモンカテイ</t>
    </rPh>
    <phoneticPr fontId="7"/>
  </si>
  <si>
    <r>
      <t>施設等利用給付費収入</t>
    </r>
    <r>
      <rPr>
        <sz val="9"/>
        <rFont val="BIZ UDPゴシック"/>
        <family val="3"/>
        <charset val="128"/>
      </rPr>
      <t>（幼稚園・こども園のみ）</t>
    </r>
    <rPh sb="0" eb="2">
      <t>シセツ</t>
    </rPh>
    <rPh sb="2" eb="3">
      <t>トウ</t>
    </rPh>
    <rPh sb="3" eb="5">
      <t>リヨウ</t>
    </rPh>
    <rPh sb="5" eb="7">
      <t>キュウフ</t>
    </rPh>
    <rPh sb="7" eb="8">
      <t>ヒ</t>
    </rPh>
    <rPh sb="8" eb="10">
      <t>シュウニュウ</t>
    </rPh>
    <rPh sb="11" eb="14">
      <t>ヨウチエン</t>
    </rPh>
    <rPh sb="18" eb="19">
      <t>エン</t>
    </rPh>
    <phoneticPr fontId="7"/>
  </si>
  <si>
    <r>
      <t>施設型給付費収入</t>
    </r>
    <r>
      <rPr>
        <sz val="9"/>
        <rFont val="BIZ UDPゴシック"/>
        <family val="3"/>
        <charset val="128"/>
      </rPr>
      <t>（幼稚園・こども園のみ）</t>
    </r>
    <rPh sb="0" eb="3">
      <t>シセツガタ</t>
    </rPh>
    <rPh sb="3" eb="5">
      <t>キュウフ</t>
    </rPh>
    <rPh sb="5" eb="6">
      <t>ヒ</t>
    </rPh>
    <rPh sb="6" eb="8">
      <t>シュウニュウ</t>
    </rPh>
    <phoneticPr fontId="7"/>
  </si>
  <si>
    <r>
      <t>施設等利用給付費収入</t>
    </r>
    <r>
      <rPr>
        <sz val="9"/>
        <rFont val="BIZ UDPゴシック"/>
        <family val="3"/>
        <charset val="128"/>
      </rPr>
      <t>（幼稚園・こども園のみ）</t>
    </r>
    <rPh sb="0" eb="2">
      <t>シセツ</t>
    </rPh>
    <rPh sb="2" eb="3">
      <t>トウ</t>
    </rPh>
    <rPh sb="3" eb="5">
      <t>リヨウ</t>
    </rPh>
    <rPh sb="5" eb="7">
      <t>キュウフ</t>
    </rPh>
    <rPh sb="7" eb="8">
      <t>ヒ</t>
    </rPh>
    <rPh sb="8" eb="10">
      <t>シュウニュウ</t>
    </rPh>
    <phoneticPr fontId="7"/>
  </si>
  <si>
    <t>日本赤十字社</t>
    <rPh sb="0" eb="5">
      <t>ニホンセキジュウジ</t>
    </rPh>
    <rPh sb="5" eb="6">
      <t>シャ</t>
    </rPh>
    <phoneticPr fontId="7"/>
  </si>
  <si>
    <t>ニッポンセキジュウジシャ</t>
    <phoneticPr fontId="7"/>
  </si>
  <si>
    <t>社会福祉法人</t>
    <phoneticPr fontId="7"/>
  </si>
  <si>
    <t>シャカイフクシホウジン</t>
    <phoneticPr fontId="7"/>
  </si>
  <si>
    <t>社会福祉法人</t>
    <rPh sb="0" eb="6">
      <t>シャカイフクシホウジン</t>
    </rPh>
    <phoneticPr fontId="7"/>
  </si>
  <si>
    <t>カナ</t>
    <phoneticPr fontId="7"/>
  </si>
  <si>
    <t>漢字</t>
    <rPh sb="0" eb="2">
      <t>カンジ</t>
    </rPh>
    <phoneticPr fontId="7"/>
  </si>
  <si>
    <t>法人名、学校名から消したい文言は、この下の水色部分に入力（自動でSのシート表示から消されます）</t>
    <rPh sb="0" eb="3">
      <t>ホウジンナ</t>
    </rPh>
    <rPh sb="4" eb="7">
      <t>ガッコウメイ</t>
    </rPh>
    <rPh sb="9" eb="10">
      <t>ケ</t>
    </rPh>
    <rPh sb="13" eb="15">
      <t>モンゴン</t>
    </rPh>
    <rPh sb="19" eb="20">
      <t>シタ</t>
    </rPh>
    <rPh sb="21" eb="25">
      <t>ミズイロブブン</t>
    </rPh>
    <rPh sb="26" eb="28">
      <t>ニュウリョク</t>
    </rPh>
    <rPh sb="29" eb="31">
      <t>ジドウ</t>
    </rPh>
    <rPh sb="37" eb="39">
      <t>ヒョウジ</t>
    </rPh>
    <rPh sb="41" eb="42">
      <t>ケ</t>
    </rPh>
    <phoneticPr fontId="7"/>
  </si>
  <si>
    <t>幼保連携型</t>
    <rPh sb="0" eb="2">
      <t>ヨウホ</t>
    </rPh>
    <rPh sb="2" eb="4">
      <t>レンケイ</t>
    </rPh>
    <rPh sb="4" eb="5">
      <t>ガタ</t>
    </rPh>
    <phoneticPr fontId="7"/>
  </si>
  <si>
    <t>幼保連携</t>
    <rPh sb="0" eb="2">
      <t>ヨウホ</t>
    </rPh>
    <rPh sb="2" eb="4">
      <t>レンケイ</t>
    </rPh>
    <phoneticPr fontId="7"/>
  </si>
  <si>
    <t>ヨウホレンケイガタ</t>
    <phoneticPr fontId="7"/>
  </si>
  <si>
    <t>ヨウホレンケイ</t>
    <phoneticPr fontId="7"/>
  </si>
  <si>
    <t>↓</t>
    <phoneticPr fontId="7"/>
  </si>
  <si>
    <t>下に続きます！</t>
    <rPh sb="0" eb="1">
      <t>シタ</t>
    </rPh>
    <rPh sb="2" eb="3">
      <t>ツヅ</t>
    </rPh>
    <phoneticPr fontId="7"/>
  </si>
  <si>
    <t>これで終了です</t>
    <rPh sb="3" eb="5">
      <t>シュウリョウ</t>
    </rPh>
    <phoneticPr fontId="7"/>
  </si>
  <si>
    <t>この行から</t>
    <rPh sb="2" eb="3">
      <t>ギョウ</t>
    </rPh>
    <phoneticPr fontId="7"/>
  </si>
  <si>
    <t>１０１行目まで、</t>
    <rPh sb="3" eb="5">
      <t>ギョウメ</t>
    </rPh>
    <phoneticPr fontId="7"/>
  </si>
  <si>
    <t>非表示にして</t>
    <rPh sb="0" eb="3">
      <t>ヒヒョウジ</t>
    </rPh>
    <phoneticPr fontId="7"/>
  </si>
  <si>
    <t>隠してください</t>
    <rPh sb="0" eb="1">
      <t>カク</t>
    </rPh>
    <phoneticPr fontId="7"/>
  </si>
  <si>
    <t>４９行目まで、
非表示にして下さい</t>
    <rPh sb="2" eb="4">
      <t>ギョウメ</t>
    </rPh>
    <rPh sb="8" eb="11">
      <t>ヒヒョウジ</t>
    </rPh>
    <rPh sb="14" eb="15">
      <t>クダ</t>
    </rPh>
    <phoneticPr fontId="7"/>
  </si>
  <si>
    <t>各種学校・自動車学校サイン
1=自動車学校以外の各種学校
２＝自動車学校</t>
    <rPh sb="0" eb="4">
      <t>カクシュガッコウ</t>
    </rPh>
    <rPh sb="5" eb="8">
      <t>ジドウシャ</t>
    </rPh>
    <rPh sb="8" eb="10">
      <t>ガッコウ</t>
    </rPh>
    <rPh sb="16" eb="23">
      <t>ジドウシャガッコウイガイ</t>
    </rPh>
    <rPh sb="24" eb="28">
      <t>カクシュガッコウ</t>
    </rPh>
    <rPh sb="31" eb="36">
      <t>ジドウシャガッコウ</t>
    </rPh>
    <phoneticPr fontId="7"/>
  </si>
  <si>
    <t>合併分離～の年月の前月最終日の日付（数値）が表示される（76行目そのもの）</t>
    <rPh sb="0" eb="4">
      <t>ガッペイブンリ</t>
    </rPh>
    <rPh sb="6" eb="8">
      <t>ネンゲツ</t>
    </rPh>
    <rPh sb="9" eb="14">
      <t>ゼンゲツサイシュウビ</t>
    </rPh>
    <rPh sb="15" eb="17">
      <t>ヒヅケ</t>
    </rPh>
    <rPh sb="18" eb="20">
      <t>スウチ</t>
    </rPh>
    <rPh sb="22" eb="24">
      <t>ヒョウジ</t>
    </rPh>
    <rPh sb="30" eb="32">
      <t>ギョウメ</t>
    </rPh>
    <phoneticPr fontId="7"/>
  </si>
  <si>
    <t>　名称変更、廃止、
　休校・募集停止、
　分離とその事由</t>
    <rPh sb="1" eb="5">
      <t>メイショウヘンコウ</t>
    </rPh>
    <rPh sb="6" eb="8">
      <t>ハイシ</t>
    </rPh>
    <rPh sb="11" eb="13">
      <t>キュウコウ</t>
    </rPh>
    <rPh sb="14" eb="18">
      <t>ボシュウテイシ</t>
    </rPh>
    <rPh sb="21" eb="23">
      <t>ブンリ</t>
    </rPh>
    <rPh sb="26" eb="28">
      <t>ジユウ</t>
    </rPh>
    <phoneticPr fontId="7"/>
  </si>
  <si>
    <t>名称変更、廃止、
　休校・募集停止、
分離
年月</t>
    <rPh sb="0" eb="2">
      <t>メイショウ</t>
    </rPh>
    <rPh sb="2" eb="4">
      <t>ヘンコウ</t>
    </rPh>
    <rPh sb="5" eb="7">
      <t>ハイシ</t>
    </rPh>
    <rPh sb="10" eb="12">
      <t>キュウコウ</t>
    </rPh>
    <rPh sb="13" eb="15">
      <t>ボシュウ</t>
    </rPh>
    <rPh sb="15" eb="17">
      <t>テイシ</t>
    </rPh>
    <rPh sb="19" eb="21">
      <t>ブンリ</t>
    </rPh>
    <rPh sb="22" eb="23">
      <t>ネン</t>
    </rPh>
    <rPh sb="23" eb="24">
      <t>ガツ</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</si>
</sst>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quot; &quot;###&quot; &quot;###&quot; &quot;##0"/>
    <numFmt numFmtId="177" formatCode="###\ ###\ ###\ ##0;&quot;△&quot;###\ ###\ ###\ ##0"/>
    <numFmt numFmtId="178" formatCode="0_);[Red]\(0\)"/>
    <numFmt numFmtId="179" formatCode="[$-F800]dddd\,\ mmmm\ dd\,\ yyyy"/>
    <numFmt numFmtId="180" formatCode="#,##0;&quot;△ &quot;#,##0"/>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4"/>
      <name val="ＭＳ Ｐゴシック"/>
      <family val="3"/>
      <charset val="128"/>
    </font>
    <font>
      <sz val="12"/>
      <name val="ＭＳ Ｐゴシック"/>
      <family val="3"/>
      <charset val="128"/>
    </font>
    <font>
      <b/>
      <sz val="12"/>
      <name val="ＭＳ Ｐゴシック"/>
      <family val="3"/>
      <charset val="128"/>
    </font>
    <font>
      <b/>
      <sz val="11"/>
      <color indexed="10"/>
      <name val="ＭＳ Ｐゴシック"/>
      <family val="3"/>
      <charset val="128"/>
    </font>
    <font>
      <b/>
      <sz val="10"/>
      <name val="ＭＳ Ｐゴシック"/>
      <family val="3"/>
      <charset val="128"/>
    </font>
    <font>
      <sz val="11"/>
      <name val="BIZ UDPゴシック"/>
      <family val="3"/>
      <charset val="128"/>
    </font>
    <font>
      <u/>
      <sz val="22"/>
      <name val="BIZ UDPゴシック"/>
      <family val="3"/>
      <charset val="128"/>
    </font>
    <font>
      <sz val="12"/>
      <name val="BIZ UDPゴシック"/>
      <family val="3"/>
      <charset val="128"/>
    </font>
    <font>
      <b/>
      <sz val="16"/>
      <name val="BIZ UDPゴシック"/>
      <family val="3"/>
      <charset val="128"/>
    </font>
    <font>
      <b/>
      <sz val="14"/>
      <name val="BIZ UDPゴシック"/>
      <family val="3"/>
      <charset val="128"/>
    </font>
    <font>
      <sz val="10"/>
      <name val="BIZ UDPゴシック"/>
      <family val="3"/>
      <charset val="128"/>
    </font>
    <font>
      <sz val="14"/>
      <name val="BIZ UDPゴシック"/>
      <family val="3"/>
      <charset val="128"/>
    </font>
    <font>
      <sz val="16"/>
      <name val="BIZ UDPゴシック"/>
      <family val="3"/>
      <charset val="128"/>
    </font>
    <font>
      <sz val="9"/>
      <name val="BIZ UDPゴシック"/>
      <family val="3"/>
      <charset val="128"/>
    </font>
    <font>
      <sz val="20"/>
      <name val="BIZ UDPゴシック"/>
      <family val="3"/>
      <charset val="128"/>
    </font>
    <font>
      <b/>
      <u/>
      <sz val="14"/>
      <name val="BIZ UDPゴシック"/>
      <family val="3"/>
      <charset val="128"/>
    </font>
    <font>
      <sz val="24"/>
      <name val="BIZ UDPゴシック"/>
      <family val="3"/>
      <charset val="128"/>
    </font>
    <font>
      <sz val="13"/>
      <name val="BIZ UDPゴシック"/>
      <family val="3"/>
      <charset val="128"/>
    </font>
    <font>
      <b/>
      <sz val="11"/>
      <color rgb="FFFF0000"/>
      <name val="BIZ UDPゴシック"/>
      <family val="3"/>
      <charset val="128"/>
    </font>
    <font>
      <b/>
      <sz val="11"/>
      <color rgb="FF0000FF"/>
      <name val="BIZ UDPゴシック"/>
      <family val="3"/>
      <charset val="128"/>
    </font>
    <font>
      <b/>
      <sz val="11"/>
      <color rgb="FFFF00FF"/>
      <name val="BIZ UDPゴシック"/>
      <family val="3"/>
      <charset val="128"/>
    </font>
    <font>
      <b/>
      <sz val="11"/>
      <color theme="9" tint="-0.249977111117893"/>
      <name val="BIZ UDPゴシック"/>
      <family val="3"/>
      <charset val="128"/>
    </font>
    <font>
      <b/>
      <sz val="11"/>
      <color rgb="FF339966"/>
      <name val="BIZ UDPゴシック"/>
      <family val="3"/>
      <charset val="128"/>
    </font>
    <font>
      <sz val="18"/>
      <name val="BIZ UDPゴシック"/>
      <family val="3"/>
      <charset val="128"/>
    </font>
    <font>
      <b/>
      <sz val="20"/>
      <name val="BIZ UDPゴシック"/>
      <family val="3"/>
      <charset val="128"/>
    </font>
    <font>
      <b/>
      <u/>
      <sz val="10"/>
      <name val="ＭＳ Ｐゴシック"/>
      <family val="3"/>
      <charset val="128"/>
    </font>
    <font>
      <sz val="11"/>
      <color rgb="FF0000FF"/>
      <name val="ＭＳ Ｐゴシック"/>
      <family val="3"/>
      <charset val="128"/>
      <scheme val="minor"/>
    </font>
    <font>
      <b/>
      <sz val="18"/>
      <color rgb="FF0000FF"/>
      <name val="ＭＳ Ｐゴシック"/>
      <family val="3"/>
      <charset val="128"/>
      <scheme val="minor"/>
    </font>
    <font>
      <sz val="11"/>
      <name val="游明朝"/>
      <family val="1"/>
      <charset val="128"/>
    </font>
    <font>
      <sz val="8"/>
      <name val="BIZ UDPゴシック"/>
      <family val="3"/>
      <charset val="128"/>
    </font>
    <font>
      <b/>
      <sz val="11"/>
      <name val="BIZ UDPゴシック"/>
      <family val="3"/>
      <charset val="128"/>
    </font>
    <font>
      <sz val="10"/>
      <name val="游明朝"/>
      <family val="1"/>
      <charset val="128"/>
    </font>
    <font>
      <b/>
      <sz val="12"/>
      <name val="BIZ UDPゴシック"/>
      <family val="3"/>
      <charset val="128"/>
    </font>
    <font>
      <sz val="10"/>
      <name val="BIZ UDP明朝 Medium"/>
      <family val="1"/>
      <charset val="128"/>
    </font>
    <font>
      <sz val="18"/>
      <color rgb="FF0000FF"/>
      <name val="BIZ UDP明朝 Medium"/>
      <family val="1"/>
      <charset val="128"/>
    </font>
    <font>
      <sz val="11"/>
      <color theme="1"/>
      <name val="BIZ UDPゴシック"/>
      <family val="3"/>
      <charset val="128"/>
    </font>
    <font>
      <sz val="6"/>
      <name val="BIZ UDPゴシック"/>
      <family val="3"/>
      <charset val="128"/>
    </font>
    <font>
      <b/>
      <sz val="11"/>
      <color theme="1"/>
      <name val="BIZ UDPゴシック"/>
      <family val="3"/>
      <charset val="128"/>
    </font>
    <font>
      <b/>
      <sz val="9"/>
      <name val="BIZ UDPゴシック"/>
      <family val="3"/>
      <charset val="128"/>
    </font>
    <font>
      <b/>
      <sz val="6"/>
      <name val="BIZ UDPゴシック"/>
      <family val="3"/>
      <charset val="128"/>
    </font>
    <font>
      <sz val="11"/>
      <color rgb="FF0000FF"/>
      <name val="HGP創英角ﾎﾟｯﾌﾟ体"/>
      <family val="3"/>
      <charset val="128"/>
    </font>
    <font>
      <sz val="11"/>
      <color rgb="FF0000FF"/>
      <name val="BIZ UDPゴシック"/>
      <family val="3"/>
      <charset val="128"/>
    </font>
    <font>
      <b/>
      <sz val="11"/>
      <color theme="0"/>
      <name val="BIZ UDPゴシック"/>
      <family val="3"/>
      <charset val="128"/>
    </font>
    <font>
      <sz val="11"/>
      <color rgb="FFFF0000"/>
      <name val="BIZ UDPゴシック"/>
      <family val="3"/>
      <charset val="128"/>
    </font>
    <font>
      <sz val="16"/>
      <color rgb="FFFF0000"/>
      <name val="BIZ UDPゴシック"/>
      <family val="3"/>
      <charset val="128"/>
    </font>
    <font>
      <b/>
      <sz val="9"/>
      <color indexed="81"/>
      <name val="MS P ゴシック"/>
      <family val="3"/>
      <charset val="128"/>
    </font>
    <font>
      <sz val="10"/>
      <color indexed="10"/>
      <name val="BIZ UDPゴシック"/>
      <family val="3"/>
      <charset val="128"/>
    </font>
    <font>
      <sz val="12"/>
      <name val="BIZ UDP明朝 Medium"/>
      <family val="1"/>
      <charset val="128"/>
    </font>
    <font>
      <b/>
      <sz val="20"/>
      <color theme="0"/>
      <name val="BIZ UDPゴシック"/>
      <family val="3"/>
      <charset val="128"/>
    </font>
    <font>
      <sz val="11"/>
      <color theme="0"/>
      <name val="BIZ UDPゴシック"/>
      <family val="3"/>
      <charset val="128"/>
    </font>
    <font>
      <sz val="14"/>
      <name val="BIZ UD明朝 Medium"/>
      <family val="1"/>
      <charset val="128"/>
    </font>
    <font>
      <sz val="12"/>
      <name val="BIZ UD明朝 Medium"/>
      <family val="1"/>
      <charset val="128"/>
    </font>
    <font>
      <sz val="11"/>
      <name val="BIZ UD明朝 Medium"/>
      <family val="1"/>
      <charset val="128"/>
    </font>
    <font>
      <sz val="11"/>
      <color theme="9" tint="-0.249977111117893"/>
      <name val="BIZ UDPゴシック"/>
      <family val="3"/>
      <charset val="128"/>
    </font>
    <font>
      <sz val="16"/>
      <color rgb="FF0000FF"/>
      <name val="BIZ UDPゴシック"/>
      <family val="3"/>
      <charset val="128"/>
    </font>
    <font>
      <b/>
      <sz val="10"/>
      <name val="BIZ UDPゴシック"/>
      <family val="3"/>
      <charset val="128"/>
    </font>
    <font>
      <sz val="8"/>
      <name val="BIZ UDゴシック"/>
      <family val="3"/>
      <charset val="128"/>
    </font>
    <font>
      <u/>
      <sz val="20"/>
      <name val="BIZ UDPゴシック"/>
      <family val="3"/>
      <charset val="128"/>
    </font>
    <font>
      <b/>
      <sz val="16"/>
      <color rgb="FF0000FF"/>
      <name val="BIZ UDPゴシック"/>
      <family val="3"/>
      <charset val="128"/>
    </font>
    <font>
      <sz val="11"/>
      <name val="BIZ UDゴシック"/>
      <family val="3"/>
      <charset val="128"/>
    </font>
    <font>
      <sz val="14"/>
      <name val="BIZ UDゴシック"/>
      <family val="3"/>
      <charset val="128"/>
    </font>
    <font>
      <sz val="12"/>
      <name val="BIZ UDゴシック"/>
      <family val="3"/>
      <charset val="128"/>
    </font>
    <font>
      <sz val="9"/>
      <color theme="1"/>
      <name val="BIZ UDゴシック"/>
      <family val="3"/>
      <charset val="128"/>
    </font>
    <font>
      <b/>
      <sz val="14"/>
      <name val="BIZ UD明朝 Medium"/>
      <family val="1"/>
      <charset val="128"/>
    </font>
    <font>
      <b/>
      <sz val="14"/>
      <color rgb="FF0000FF"/>
      <name val="BIZ UD明朝 Medium"/>
      <family val="1"/>
      <charset val="128"/>
    </font>
    <font>
      <sz val="11"/>
      <color rgb="FF0000FF"/>
      <name val="BIZ UDゴシック"/>
      <family val="3"/>
      <charset val="128"/>
    </font>
    <font>
      <b/>
      <sz val="11"/>
      <color rgb="FF0000FF"/>
      <name val="BIZ UDゴシック"/>
      <family val="3"/>
      <charset val="128"/>
    </font>
    <font>
      <sz val="11"/>
      <color rgb="FF0000FF"/>
      <name val="ＭＳ Ｐゴシック"/>
      <family val="3"/>
      <charset val="128"/>
    </font>
    <font>
      <sz val="11"/>
      <name val="HGS創英角ｺﾞｼｯｸUB"/>
      <family val="3"/>
      <charset val="128"/>
    </font>
    <font>
      <sz val="8"/>
      <name val="HGS創英角ｺﾞｼｯｸUB"/>
      <family val="3"/>
      <charset val="128"/>
    </font>
    <font>
      <b/>
      <sz val="14"/>
      <color rgb="FF0000FF"/>
      <name val="BIZ UDPゴシック"/>
      <family val="3"/>
      <charset val="128"/>
    </font>
    <font>
      <sz val="12"/>
      <color theme="0"/>
      <name val="BIZ UDPゴシック"/>
      <family val="3"/>
      <charset val="128"/>
    </font>
    <font>
      <sz val="14"/>
      <color theme="0"/>
      <name val="BIZ UDPゴシック"/>
      <family val="3"/>
      <charset val="128"/>
    </font>
    <font>
      <sz val="12"/>
      <color rgb="FF0000FF"/>
      <name val="BIZ UDPゴシック"/>
      <family val="3"/>
      <charset val="128"/>
    </font>
    <font>
      <sz val="10"/>
      <color theme="0"/>
      <name val="BIZ UDPゴシック"/>
      <family val="3"/>
      <charset val="128"/>
    </font>
    <font>
      <sz val="12"/>
      <color rgb="FF0000FF"/>
      <name val="ＭＳ Ｐ明朝"/>
      <family val="1"/>
      <charset val="128"/>
    </font>
    <font>
      <b/>
      <sz val="9"/>
      <color rgb="FF0000FF"/>
      <name val="BIZ UD明朝 Medium"/>
      <family val="1"/>
      <charset val="128"/>
    </font>
    <font>
      <sz val="28"/>
      <color rgb="FFFF0000"/>
      <name val="BIZ UDPゴシック"/>
      <family val="3"/>
      <charset val="128"/>
    </font>
    <font>
      <b/>
      <sz val="14"/>
      <color rgb="FFFF0000"/>
      <name val="BIZ UDPゴシック"/>
      <family val="3"/>
      <charset val="128"/>
    </font>
    <font>
      <b/>
      <sz val="11"/>
      <color theme="0"/>
      <name val="BIZ UDゴシック"/>
      <family val="3"/>
      <charset val="128"/>
    </font>
    <font>
      <sz val="11"/>
      <color theme="1"/>
      <name val="BIZ UDゴシック"/>
      <family val="3"/>
      <charset val="128"/>
    </font>
    <font>
      <sz val="11"/>
      <name val="HG創英ﾌﾟﾚｾﾞﾝｽEB"/>
      <family val="1"/>
      <charset val="128"/>
    </font>
    <font>
      <b/>
      <sz val="11"/>
      <color rgb="FFFF0000"/>
      <name val="BIZ UDゴシック"/>
      <family val="3"/>
      <charset val="128"/>
    </font>
    <font>
      <sz val="11"/>
      <color rgb="FFFF0000"/>
      <name val="BIZ UDゴシック"/>
      <family val="3"/>
      <charset val="128"/>
    </font>
    <font>
      <b/>
      <sz val="11"/>
      <color theme="1"/>
      <name val="BIZ UDゴシック"/>
      <family val="3"/>
      <charset val="128"/>
    </font>
    <font>
      <sz val="11"/>
      <name val="BIZ UDP明朝 Medium"/>
      <family val="1"/>
      <charset val="128"/>
    </font>
    <font>
      <sz val="15"/>
      <name val="BIZ UDPゴシック"/>
      <family val="3"/>
      <charset val="128"/>
    </font>
    <font>
      <sz val="11"/>
      <color rgb="FF008000"/>
      <name val="ＭＳ Ｐゴシック"/>
      <family val="2"/>
      <charset val="128"/>
      <scheme val="minor"/>
    </font>
    <font>
      <sz val="36"/>
      <color rgb="FF008000"/>
      <name val="HGP創英角ﾎﾟｯﾌﾟ体"/>
      <family val="3"/>
      <charset val="128"/>
    </font>
    <font>
      <sz val="24"/>
      <color rgb="FF008000"/>
      <name val="HGP創英角ﾎﾟｯﾌﾟ体"/>
      <family val="3"/>
      <charset val="128"/>
    </font>
    <font>
      <sz val="8"/>
      <color theme="0"/>
      <name val="BIZ UDPゴシック"/>
      <family val="3"/>
      <charset val="128"/>
    </font>
  </fonts>
  <fills count="27">
    <fill>
      <patternFill patternType="none"/>
    </fill>
    <fill>
      <patternFill patternType="gray125"/>
    </fill>
    <fill>
      <patternFill patternType="solid">
        <fgColor theme="0" tint="-0.14999847407452621"/>
        <bgColor indexed="64"/>
      </patternFill>
    </fill>
    <fill>
      <patternFill patternType="solid">
        <fgColor rgb="FFE0E0E0"/>
        <bgColor indexed="64"/>
      </patternFill>
    </fill>
    <fill>
      <patternFill patternType="solid">
        <fgColor theme="0" tint="-0.249977111117893"/>
        <bgColor indexed="64"/>
      </patternFill>
    </fill>
    <fill>
      <patternFill patternType="solid">
        <fgColor rgb="FFCCFFFF"/>
        <bgColor indexed="64"/>
      </patternFill>
    </fill>
    <fill>
      <patternFill patternType="solid">
        <fgColor rgb="FFCCFFCC"/>
        <bgColor indexed="64"/>
      </patternFill>
    </fill>
    <fill>
      <patternFill patternType="solid">
        <fgColor rgb="FFFFFFCC"/>
        <bgColor indexed="64"/>
      </patternFill>
    </fill>
    <fill>
      <patternFill patternType="solid">
        <fgColor rgb="FFFFCCCC"/>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theme="0" tint="-0.34998626667073579"/>
        <bgColor indexed="64"/>
      </patternFill>
    </fill>
    <fill>
      <patternFill patternType="solid">
        <fgColor rgb="FF7030A0"/>
        <bgColor indexed="64"/>
      </patternFill>
    </fill>
    <fill>
      <patternFill patternType="solid">
        <fgColor theme="0" tint="-0.499984740745262"/>
        <bgColor indexed="64"/>
      </patternFill>
    </fill>
    <fill>
      <patternFill patternType="solid">
        <fgColor rgb="FFCCECFF"/>
        <bgColor indexed="64"/>
      </patternFill>
    </fill>
    <fill>
      <patternFill patternType="solid">
        <fgColor rgb="FF99FF99"/>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rgb="FFC00000"/>
        <bgColor indexed="64"/>
      </patternFill>
    </fill>
    <fill>
      <patternFill patternType="solid">
        <fgColor rgb="FFFF66FF"/>
        <bgColor indexed="64"/>
      </patternFill>
    </fill>
    <fill>
      <patternFill patternType="solid">
        <fgColor rgb="FFFFCCFF"/>
        <bgColor indexed="64"/>
      </patternFill>
    </fill>
    <fill>
      <patternFill patternType="solid">
        <fgColor rgb="FFCCFF33"/>
        <bgColor indexed="64"/>
      </patternFill>
    </fill>
    <fill>
      <patternFill patternType="solid">
        <fgColor theme="5" tint="-0.249977111117893"/>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rgb="FFCC99FF"/>
        <bgColor indexed="64"/>
      </patternFill>
    </fill>
  </fills>
  <borders count="202">
    <border>
      <left/>
      <right/>
      <top/>
      <bottom/>
      <diagonal/>
    </border>
    <border>
      <left/>
      <right/>
      <top style="dotted">
        <color indexed="64"/>
      </top>
      <bottom style="dotted">
        <color indexed="64"/>
      </bottom>
      <diagonal/>
    </border>
    <border>
      <left style="thin">
        <color indexed="64"/>
      </left>
      <right/>
      <top style="dotted">
        <color indexed="64"/>
      </top>
      <bottom style="medium">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dotted">
        <color indexed="64"/>
      </top>
      <bottom style="dotted">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dotted">
        <color indexed="64"/>
      </top>
      <bottom/>
      <diagonal/>
    </border>
    <border>
      <left/>
      <right style="thick">
        <color indexed="64"/>
      </right>
      <top style="thick">
        <color indexed="64"/>
      </top>
      <bottom/>
      <diagonal/>
    </border>
    <border>
      <left/>
      <right/>
      <top style="thin">
        <color indexed="64"/>
      </top>
      <bottom style="dotted">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top style="thin">
        <color indexed="64"/>
      </top>
      <bottom style="dotted">
        <color indexed="64"/>
      </bottom>
      <diagonal/>
    </border>
    <border>
      <left style="thin">
        <color indexed="64"/>
      </left>
      <right/>
      <top/>
      <bottom style="dotted">
        <color indexed="64"/>
      </bottom>
      <diagonal/>
    </border>
    <border>
      <left/>
      <right style="thin">
        <color indexed="64"/>
      </right>
      <top/>
      <bottom/>
      <diagonal/>
    </border>
    <border>
      <left style="thick">
        <color indexed="64"/>
      </left>
      <right/>
      <top/>
      <bottom/>
      <diagonal/>
    </border>
    <border>
      <left/>
      <right/>
      <top style="thick">
        <color indexed="64"/>
      </top>
      <bottom/>
      <diagonal/>
    </border>
    <border>
      <left/>
      <right/>
      <top/>
      <bottom style="thick">
        <color indexed="64"/>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right/>
      <top/>
      <bottom style="thin">
        <color indexed="64"/>
      </bottom>
      <diagonal/>
    </border>
    <border>
      <left style="thick">
        <color indexed="64"/>
      </left>
      <right/>
      <top/>
      <bottom style="thin">
        <color indexed="64"/>
      </bottom>
      <diagonal/>
    </border>
    <border>
      <left/>
      <right/>
      <top style="medium">
        <color indexed="64"/>
      </top>
      <bottom style="medium">
        <color indexed="64"/>
      </bottom>
      <diagonal/>
    </border>
    <border>
      <left style="thin">
        <color indexed="64"/>
      </left>
      <right/>
      <top/>
      <bottom style="medium">
        <color indexed="64"/>
      </bottom>
      <diagonal/>
    </border>
    <border>
      <left style="thin">
        <color indexed="64"/>
      </left>
      <right/>
      <top style="dotted">
        <color indexed="64"/>
      </top>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top style="dotted">
        <color indexed="64"/>
      </top>
      <bottom/>
      <diagonal/>
    </border>
    <border>
      <left/>
      <right/>
      <top style="dotted">
        <color indexed="64"/>
      </top>
      <bottom style="medium">
        <color indexed="64"/>
      </bottom>
      <diagonal/>
    </border>
    <border>
      <left style="dotted">
        <color indexed="64"/>
      </left>
      <right/>
      <top style="dotted">
        <color indexed="64"/>
      </top>
      <bottom style="dotted">
        <color indexed="64"/>
      </bottom>
      <diagonal/>
    </border>
    <border>
      <left style="dotted">
        <color indexed="64"/>
      </left>
      <right/>
      <top/>
      <bottom/>
      <diagonal/>
    </border>
    <border>
      <left style="thin">
        <color indexed="64"/>
      </left>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ck">
        <color indexed="64"/>
      </left>
      <right/>
      <top/>
      <bottom style="medium">
        <color indexed="64"/>
      </bottom>
      <diagonal/>
    </border>
    <border>
      <left style="thick">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ck">
        <color indexed="64"/>
      </left>
      <right/>
      <top style="medium">
        <color indexed="64"/>
      </top>
      <bottom style="thin">
        <color indexed="64"/>
      </bottom>
      <diagonal/>
    </border>
    <border>
      <left/>
      <right/>
      <top style="medium">
        <color indexed="64"/>
      </top>
      <bottom style="thin">
        <color indexed="64"/>
      </bottom>
      <diagonal/>
    </border>
    <border>
      <left style="thick">
        <color indexed="64"/>
      </left>
      <right/>
      <top style="medium">
        <color indexed="64"/>
      </top>
      <bottom style="thick">
        <color indexed="64"/>
      </bottom>
      <diagonal/>
    </border>
    <border>
      <left/>
      <right/>
      <top style="medium">
        <color indexed="64"/>
      </top>
      <bottom style="thick">
        <color indexed="64"/>
      </bottom>
      <diagonal/>
    </border>
    <border>
      <left/>
      <right style="thin">
        <color indexed="64"/>
      </right>
      <top style="medium">
        <color indexed="64"/>
      </top>
      <bottom style="thick">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top/>
      <bottom/>
      <diagonal/>
    </border>
    <border>
      <left/>
      <right style="medium">
        <color indexed="64"/>
      </right>
      <top/>
      <bottom/>
      <diagonal/>
    </border>
    <border>
      <left style="medium">
        <color indexed="64"/>
      </left>
      <right/>
      <top style="hair">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bottom style="hair">
        <color indexed="64"/>
      </bottom>
      <diagonal/>
    </border>
    <border>
      <left/>
      <right style="medium">
        <color indexed="64"/>
      </right>
      <top style="thin">
        <color indexed="64"/>
      </top>
      <bottom style="hair">
        <color indexed="64"/>
      </bottom>
      <diagonal/>
    </border>
    <border>
      <left/>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style="double">
        <color indexed="64"/>
      </bottom>
      <diagonal/>
    </border>
    <border>
      <left style="medium">
        <color indexed="64"/>
      </left>
      <right/>
      <top style="double">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style="double">
        <color indexed="64"/>
      </top>
      <bottom style="hair">
        <color indexed="64"/>
      </bottom>
      <diagonal/>
    </border>
    <border>
      <left/>
      <right style="hair">
        <color indexed="64"/>
      </right>
      <top/>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double">
        <color indexed="64"/>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style="double">
        <color indexed="64"/>
      </top>
      <bottom/>
      <diagonal/>
    </border>
    <border>
      <left style="medium">
        <color indexed="64"/>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top/>
      <bottom style="double">
        <color indexed="64"/>
      </bottom>
      <diagonal/>
    </border>
    <border>
      <left/>
      <right/>
      <top/>
      <bottom style="double">
        <color indexed="64"/>
      </bottom>
      <diagonal/>
    </border>
    <border>
      <left style="thin">
        <color indexed="64"/>
      </left>
      <right style="medium">
        <color indexed="64"/>
      </right>
      <top style="medium">
        <color indexed="64"/>
      </top>
      <bottom/>
      <diagonal/>
    </border>
    <border>
      <left style="thin">
        <color indexed="64"/>
      </left>
      <right style="medium">
        <color indexed="64"/>
      </right>
      <top style="hair">
        <color indexed="64"/>
      </top>
      <bottom style="medium">
        <color indexed="64"/>
      </bottom>
      <diagonal/>
    </border>
    <border>
      <left style="thin">
        <color indexed="64"/>
      </left>
      <right style="dotted">
        <color indexed="64"/>
      </right>
      <top style="dotted">
        <color indexed="64"/>
      </top>
      <bottom style="thick">
        <color indexed="64"/>
      </bottom>
      <diagonal/>
    </border>
    <border>
      <left style="thin">
        <color indexed="64"/>
      </left>
      <right style="thick">
        <color indexed="64"/>
      </right>
      <top style="dotted">
        <color indexed="64"/>
      </top>
      <bottom style="medium">
        <color indexed="64"/>
      </bottom>
      <diagonal/>
    </border>
    <border>
      <left style="thin">
        <color indexed="64"/>
      </left>
      <right style="thick">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dotted">
        <color indexed="64"/>
      </right>
      <top style="dotted">
        <color indexed="64"/>
      </top>
      <bottom style="medium">
        <color indexed="64"/>
      </bottom>
      <diagonal/>
    </border>
    <border>
      <left style="thick">
        <color indexed="64"/>
      </left>
      <right style="thin">
        <color indexed="64"/>
      </right>
      <top/>
      <bottom style="medium">
        <color indexed="64"/>
      </bottom>
      <diagonal/>
    </border>
    <border>
      <left style="thin">
        <color indexed="64"/>
      </left>
      <right style="thick">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thick">
        <color indexed="64"/>
      </left>
      <right style="thin">
        <color indexed="64"/>
      </right>
      <top/>
      <bottom/>
      <diagonal/>
    </border>
    <border>
      <left style="thick">
        <color indexed="64"/>
      </left>
      <right style="thin">
        <color indexed="64"/>
      </right>
      <top style="thin">
        <color indexed="64"/>
      </top>
      <bottom/>
      <diagonal/>
    </border>
    <border>
      <left style="thin">
        <color indexed="64"/>
      </left>
      <right style="thick">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thin">
        <color indexed="64"/>
      </left>
      <right style="thick">
        <color indexed="64"/>
      </right>
      <top/>
      <bottom style="dotted">
        <color indexed="64"/>
      </bottom>
      <diagonal/>
    </border>
    <border>
      <left style="thin">
        <color indexed="64"/>
      </left>
      <right style="dotted">
        <color indexed="64"/>
      </right>
      <top/>
      <bottom style="dotted">
        <color indexed="64"/>
      </bottom>
      <diagonal/>
    </border>
    <border>
      <left style="thin">
        <color indexed="64"/>
      </left>
      <right style="thick">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thick">
        <color indexed="64"/>
      </right>
      <top style="dotted">
        <color indexed="64"/>
      </top>
      <bottom/>
      <diagonal/>
    </border>
    <border>
      <left style="thin">
        <color indexed="64"/>
      </left>
      <right style="dotted">
        <color indexed="64"/>
      </right>
      <top style="dotted">
        <color indexed="64"/>
      </top>
      <bottom/>
      <diagonal/>
    </border>
    <border>
      <left style="thin">
        <color indexed="64"/>
      </left>
      <right style="thin">
        <color indexed="64"/>
      </right>
      <top style="dotted">
        <color indexed="64"/>
      </top>
      <bottom style="thin">
        <color indexed="64"/>
      </bottom>
      <diagonal/>
    </border>
    <border>
      <left style="thin">
        <color indexed="64"/>
      </left>
      <right style="thick">
        <color indexed="64"/>
      </right>
      <top/>
      <bottom style="thin">
        <color indexed="64"/>
      </bottom>
      <diagonal/>
    </border>
    <border>
      <left style="thin">
        <color indexed="64"/>
      </left>
      <right style="dotted">
        <color indexed="64"/>
      </right>
      <top/>
      <bottom style="thin">
        <color indexed="64"/>
      </bottom>
      <diagonal/>
    </border>
    <border>
      <left style="thin">
        <color indexed="64"/>
      </left>
      <right style="thick">
        <color indexed="64"/>
      </right>
      <top/>
      <bottom/>
      <diagonal/>
    </border>
    <border>
      <left style="thin">
        <color indexed="64"/>
      </left>
      <right style="thick">
        <color indexed="64"/>
      </right>
      <top style="thick">
        <color indexed="64"/>
      </top>
      <bottom/>
      <diagonal/>
    </border>
    <border>
      <left style="thin">
        <color indexed="64"/>
      </left>
      <right style="thin">
        <color indexed="64"/>
      </right>
      <top style="thick">
        <color indexed="64"/>
      </top>
      <bottom/>
      <diagonal/>
    </border>
    <border>
      <left style="thin">
        <color indexed="64"/>
      </left>
      <right style="thick">
        <color indexed="64"/>
      </right>
      <top style="medium">
        <color indexed="64"/>
      </top>
      <bottom style="thick">
        <color indexed="64"/>
      </bottom>
      <diagonal/>
    </border>
    <border>
      <left style="thin">
        <color indexed="64"/>
      </left>
      <right style="dotted">
        <color indexed="64"/>
      </right>
      <top style="medium">
        <color indexed="64"/>
      </top>
      <bottom style="thick">
        <color indexed="64"/>
      </bottom>
      <diagonal/>
    </border>
    <border>
      <left style="thin">
        <color indexed="64"/>
      </left>
      <right style="dotted">
        <color indexed="64"/>
      </right>
      <top/>
      <bottom style="medium">
        <color indexed="64"/>
      </bottom>
      <diagonal/>
    </border>
    <border>
      <left style="thin">
        <color indexed="64"/>
      </left>
      <right style="thick">
        <color indexed="64"/>
      </right>
      <top style="medium">
        <color indexed="64"/>
      </top>
      <bottom style="medium">
        <color indexed="64"/>
      </bottom>
      <diagonal/>
    </border>
    <border>
      <left style="thin">
        <color indexed="64"/>
      </left>
      <right style="dotted">
        <color indexed="64"/>
      </right>
      <top style="medium">
        <color indexed="64"/>
      </top>
      <bottom style="medium">
        <color indexed="64"/>
      </bottom>
      <diagonal/>
    </border>
    <border>
      <left style="thin">
        <color indexed="64"/>
      </left>
      <right style="thick">
        <color indexed="64"/>
      </right>
      <top style="thin">
        <color indexed="64"/>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medium">
        <color indexed="64"/>
      </top>
      <bottom style="thin">
        <color indexed="64"/>
      </bottom>
      <diagonal/>
    </border>
    <border>
      <left style="thin">
        <color indexed="64"/>
      </left>
      <right style="thick">
        <color indexed="64"/>
      </right>
      <top style="dotted">
        <color indexed="64"/>
      </top>
      <bottom style="thin">
        <color indexed="64"/>
      </bottom>
      <diagonal/>
    </border>
    <border>
      <left/>
      <right/>
      <top style="hair">
        <color indexed="64"/>
      </top>
      <bottom style="medium">
        <color indexed="64"/>
      </bottom>
      <diagonal/>
    </border>
    <border diagonalDown="1">
      <left style="thick">
        <color indexed="64"/>
      </left>
      <right/>
      <top style="thick">
        <color indexed="64"/>
      </top>
      <bottom/>
      <diagonal style="thin">
        <color indexed="64"/>
      </diagonal>
    </border>
    <border diagonalDown="1">
      <left/>
      <right/>
      <top style="thick">
        <color indexed="64"/>
      </top>
      <bottom/>
      <diagonal style="thin">
        <color indexed="64"/>
      </diagonal>
    </border>
    <border diagonalDown="1">
      <left/>
      <right style="thin">
        <color indexed="64"/>
      </right>
      <top style="thick">
        <color indexed="64"/>
      </top>
      <bottom/>
      <diagonal style="thin">
        <color indexed="64"/>
      </diagonal>
    </border>
    <border diagonalDown="1">
      <left style="thick">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thin">
        <color indexed="64"/>
      </right>
      <top/>
      <bottom style="medium">
        <color indexed="64"/>
      </bottom>
      <diagonal style="thin">
        <color indexed="64"/>
      </diagonal>
    </border>
    <border>
      <left style="thin">
        <color indexed="64"/>
      </left>
      <right style="medium">
        <color indexed="64"/>
      </right>
      <top/>
      <bottom style="medium">
        <color indexed="64"/>
      </bottom>
      <diagonal/>
    </border>
    <border diagonalDown="1">
      <left style="thick">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left/>
      <right style="medium">
        <color indexed="64"/>
      </right>
      <top/>
      <bottom style="double">
        <color indexed="64"/>
      </bottom>
      <diagonal/>
    </border>
    <border>
      <left style="thin">
        <color indexed="64"/>
      </left>
      <right style="medium">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hair">
        <color indexed="64"/>
      </left>
      <right/>
      <top/>
      <bottom style="medium">
        <color indexed="64"/>
      </bottom>
      <diagonal/>
    </border>
    <border>
      <left/>
      <right style="thin">
        <color indexed="64"/>
      </right>
      <top/>
      <bottom style="hair">
        <color indexed="64"/>
      </bottom>
      <diagonal/>
    </border>
    <border>
      <left style="thin">
        <color indexed="64"/>
      </left>
      <right style="hair">
        <color indexed="64"/>
      </right>
      <top/>
      <bottom style="medium">
        <color indexed="64"/>
      </bottom>
      <diagonal/>
    </border>
    <border>
      <left/>
      <right style="medium">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medium">
        <color indexed="64"/>
      </top>
      <bottom/>
      <diagonal/>
    </border>
    <border>
      <left style="medium">
        <color indexed="64"/>
      </left>
      <right style="medium">
        <color indexed="64"/>
      </right>
      <top style="medium">
        <color indexed="64"/>
      </top>
      <bottom/>
      <diagonal/>
    </border>
    <border>
      <left/>
      <right style="thin">
        <color indexed="64"/>
      </right>
      <top style="hair">
        <color indexed="64"/>
      </top>
      <bottom style="medium">
        <color indexed="64"/>
      </bottom>
      <diagonal/>
    </border>
    <border>
      <left/>
      <right style="hair">
        <color indexed="64"/>
      </right>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medium">
        <color indexed="64"/>
      </top>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bottom style="medium">
        <color indexed="64"/>
      </bottom>
      <diagonal/>
    </border>
    <border>
      <left/>
      <right/>
      <top style="double">
        <color auto="1"/>
      </top>
      <bottom/>
      <diagonal/>
    </border>
    <border>
      <left style="thin">
        <color indexed="64"/>
      </left>
      <right style="thick">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medium">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style="thick">
        <color indexed="64"/>
      </left>
      <right style="thin">
        <color indexed="64"/>
      </right>
      <top/>
      <bottom style="thin">
        <color indexed="64"/>
      </bottom>
      <diagonal/>
    </border>
    <border>
      <left style="medium">
        <color indexed="64"/>
      </left>
      <right/>
      <top style="thick">
        <color auto="1"/>
      </top>
      <bottom/>
      <diagonal/>
    </border>
    <border>
      <left/>
      <right/>
      <top style="thick">
        <color auto="1"/>
      </top>
      <bottom style="medium">
        <color indexed="64"/>
      </bottom>
      <diagonal/>
    </border>
    <border>
      <left/>
      <right style="medium">
        <color indexed="64"/>
      </right>
      <top style="thick">
        <color auto="1"/>
      </top>
      <bottom style="medium">
        <color indexed="64"/>
      </bottom>
      <diagonal/>
    </border>
    <border>
      <left style="medium">
        <color indexed="64"/>
      </left>
      <right style="medium">
        <color indexed="64"/>
      </right>
      <top style="thick">
        <color auto="1"/>
      </top>
      <bottom style="medium">
        <color indexed="64"/>
      </bottom>
      <diagonal/>
    </border>
  </borders>
  <cellStyleXfs count="7">
    <xf numFmtId="0" fontId="0" fillId="0" borderId="0"/>
    <xf numFmtId="38" fontId="6" fillId="0" borderId="0" applyFont="0" applyFill="0" applyBorder="0" applyAlignment="0" applyProtection="0"/>
    <xf numFmtId="0" fontId="5" fillId="0" borderId="0">
      <alignment vertical="center"/>
    </xf>
    <xf numFmtId="0" fontId="4" fillId="0" borderId="0">
      <alignment vertical="center"/>
    </xf>
    <xf numFmtId="38" fontId="4" fillId="0" borderId="0" applyFont="0" applyFill="0" applyBorder="0" applyAlignment="0" applyProtection="0">
      <alignment vertical="center"/>
    </xf>
    <xf numFmtId="0" fontId="1" fillId="0" borderId="0">
      <alignment vertical="center"/>
    </xf>
    <xf numFmtId="0" fontId="6" fillId="0" borderId="0"/>
  </cellStyleXfs>
  <cellXfs count="755">
    <xf numFmtId="0" fontId="0" fillId="0" borderId="0" xfId="0"/>
    <xf numFmtId="0" fontId="14" fillId="0" borderId="0" xfId="0" applyFont="1"/>
    <xf numFmtId="0" fontId="16" fillId="5" borderId="84" xfId="0" applyFont="1" applyFill="1" applyBorder="1" applyAlignment="1" applyProtection="1">
      <alignment horizontal="left" vertical="center" wrapText="1"/>
      <protection locked="0"/>
    </xf>
    <xf numFmtId="0" fontId="16" fillId="5" borderId="65" xfId="0" applyFont="1" applyFill="1" applyBorder="1" applyAlignment="1" applyProtection="1">
      <alignment horizontal="left" vertical="center" wrapText="1"/>
      <protection locked="0"/>
    </xf>
    <xf numFmtId="0" fontId="21" fillId="5" borderId="80" xfId="0" applyFont="1" applyFill="1" applyBorder="1" applyAlignment="1" applyProtection="1">
      <alignment horizontal="left" vertical="center"/>
      <protection locked="0"/>
    </xf>
    <xf numFmtId="0" fontId="14" fillId="0" borderId="69" xfId="0" applyFont="1" applyBorder="1" applyAlignment="1">
      <alignment horizontal="center" vertical="center" shrinkToFit="1"/>
    </xf>
    <xf numFmtId="0" fontId="21" fillId="5" borderId="86" xfId="0" applyFont="1" applyFill="1" applyBorder="1" applyAlignment="1" applyProtection="1">
      <alignment horizontal="left" vertical="center"/>
      <protection locked="0"/>
    </xf>
    <xf numFmtId="0" fontId="21" fillId="5" borderId="87"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protection locked="0"/>
    </xf>
    <xf numFmtId="0" fontId="14" fillId="0" borderId="0" xfId="0" applyFont="1" applyAlignment="1">
      <alignment vertical="center"/>
    </xf>
    <xf numFmtId="0" fontId="20" fillId="6" borderId="80" xfId="0" applyFont="1" applyFill="1" applyBorder="1" applyAlignment="1" applyProtection="1">
      <alignment horizontal="left" vertical="center"/>
      <protection locked="0"/>
    </xf>
    <xf numFmtId="0" fontId="21" fillId="6" borderId="86" xfId="0" applyFont="1" applyFill="1" applyBorder="1" applyAlignment="1" applyProtection="1">
      <alignment horizontal="left" vertical="center"/>
      <protection locked="0"/>
    </xf>
    <xf numFmtId="0" fontId="21" fillId="6" borderId="87" xfId="0" applyFont="1" applyFill="1" applyBorder="1" applyAlignment="1" applyProtection="1">
      <alignment horizontal="left" vertical="center"/>
      <protection locked="0"/>
    </xf>
    <xf numFmtId="0" fontId="16" fillId="6" borderId="84" xfId="0" applyFont="1" applyFill="1" applyBorder="1" applyAlignment="1" applyProtection="1">
      <alignment horizontal="left" vertical="center" wrapText="1"/>
      <protection locked="0"/>
    </xf>
    <xf numFmtId="0" fontId="16" fillId="6" borderId="65" xfId="0" applyFont="1" applyFill="1" applyBorder="1" applyAlignment="1" applyProtection="1">
      <alignment horizontal="left" vertical="center" wrapText="1"/>
      <protection locked="0"/>
    </xf>
    <xf numFmtId="0" fontId="21" fillId="6" borderId="80" xfId="0" applyFont="1" applyFill="1" applyBorder="1" applyAlignment="1" applyProtection="1">
      <alignment horizontal="left" vertical="center"/>
      <protection locked="0"/>
    </xf>
    <xf numFmtId="0" fontId="16" fillId="8" borderId="84" xfId="0" applyFont="1" applyFill="1" applyBorder="1" applyAlignment="1" applyProtection="1">
      <alignment horizontal="left" vertical="center" wrapText="1"/>
      <protection locked="0"/>
    </xf>
    <xf numFmtId="0" fontId="16" fillId="8" borderId="65" xfId="0" applyFont="1" applyFill="1" applyBorder="1" applyAlignment="1" applyProtection="1">
      <alignment horizontal="left" vertical="center" wrapText="1"/>
      <protection locked="0"/>
    </xf>
    <xf numFmtId="0" fontId="21" fillId="8" borderId="80" xfId="0" applyFont="1" applyFill="1" applyBorder="1" applyAlignment="1" applyProtection="1">
      <alignment horizontal="left" vertical="center"/>
      <protection locked="0"/>
    </xf>
    <xf numFmtId="0" fontId="21" fillId="8" borderId="86" xfId="0" applyFont="1" applyFill="1" applyBorder="1" applyAlignment="1" applyProtection="1">
      <alignment horizontal="left" vertical="center"/>
      <protection locked="0"/>
    </xf>
    <xf numFmtId="0" fontId="21" fillId="8" borderId="87" xfId="0" applyFont="1" applyFill="1" applyBorder="1" applyAlignment="1" applyProtection="1">
      <alignment horizontal="left" vertical="center"/>
      <protection locked="0"/>
    </xf>
    <xf numFmtId="0" fontId="20" fillId="8" borderId="80" xfId="0" applyFont="1" applyFill="1" applyBorder="1" applyAlignment="1" applyProtection="1">
      <alignment horizontal="left" vertical="center"/>
      <protection locked="0"/>
    </xf>
    <xf numFmtId="0" fontId="14" fillId="0" borderId="54" xfId="0" applyFont="1" applyBorder="1"/>
    <xf numFmtId="0" fontId="26" fillId="5" borderId="85" xfId="0" applyFont="1" applyFill="1" applyBorder="1" applyAlignment="1" applyProtection="1">
      <alignment horizontal="left" vertical="center" wrapText="1"/>
      <protection locked="0"/>
    </xf>
    <xf numFmtId="0" fontId="26" fillId="6" borderId="85" xfId="0" applyFont="1" applyFill="1" applyBorder="1" applyAlignment="1" applyProtection="1">
      <alignment horizontal="left" vertical="center" wrapText="1"/>
      <protection locked="0"/>
    </xf>
    <xf numFmtId="0" fontId="26" fillId="8" borderId="85" xfId="0" applyFont="1" applyFill="1" applyBorder="1" applyAlignment="1" applyProtection="1">
      <alignment horizontal="left" vertical="center" wrapText="1"/>
      <protection locked="0"/>
    </xf>
    <xf numFmtId="0" fontId="26" fillId="5" borderId="65" xfId="0" applyFont="1" applyFill="1" applyBorder="1" applyAlignment="1" applyProtection="1">
      <alignment horizontal="left" vertical="center" wrapText="1"/>
      <protection locked="0"/>
    </xf>
    <xf numFmtId="0" fontId="26" fillId="6" borderId="65" xfId="0" applyFont="1" applyFill="1" applyBorder="1" applyAlignment="1" applyProtection="1">
      <alignment horizontal="left" vertical="center" wrapText="1"/>
      <protection locked="0"/>
    </xf>
    <xf numFmtId="0" fontId="26" fillId="8" borderId="65" xfId="0" applyFont="1" applyFill="1" applyBorder="1" applyAlignment="1" applyProtection="1">
      <alignment horizontal="left" vertical="center" wrapText="1"/>
      <protection locked="0"/>
    </xf>
    <xf numFmtId="0" fontId="16" fillId="0" borderId="78" xfId="0" applyFont="1" applyBorder="1" applyAlignment="1">
      <alignment horizontal="left" vertical="center"/>
    </xf>
    <xf numFmtId="0" fontId="26" fillId="5" borderId="80" xfId="0" applyFont="1" applyFill="1" applyBorder="1" applyAlignment="1" applyProtection="1">
      <alignment horizontal="left" vertical="center"/>
      <protection locked="0"/>
    </xf>
    <xf numFmtId="0" fontId="26" fillId="6" borderId="80" xfId="0" applyFont="1" applyFill="1" applyBorder="1" applyAlignment="1" applyProtection="1">
      <alignment horizontal="left" vertical="center"/>
      <protection locked="0"/>
    </xf>
    <xf numFmtId="0" fontId="26" fillId="8" borderId="80" xfId="0" applyFont="1" applyFill="1" applyBorder="1" applyAlignment="1" applyProtection="1">
      <alignment horizontal="left" vertical="center"/>
      <protection locked="0"/>
    </xf>
    <xf numFmtId="0" fontId="26" fillId="5" borderId="86" xfId="0" applyFont="1" applyFill="1" applyBorder="1" applyAlignment="1" applyProtection="1">
      <alignment horizontal="left" vertical="center"/>
      <protection locked="0"/>
    </xf>
    <xf numFmtId="0" fontId="26" fillId="6" borderId="86" xfId="0" applyFont="1" applyFill="1" applyBorder="1" applyAlignment="1" applyProtection="1">
      <alignment horizontal="left" vertical="center"/>
      <protection locked="0"/>
    </xf>
    <xf numFmtId="0" fontId="26" fillId="8" borderId="86" xfId="0" applyFont="1" applyFill="1" applyBorder="1" applyAlignment="1" applyProtection="1">
      <alignment horizontal="left" vertical="center"/>
      <protection locked="0"/>
    </xf>
    <xf numFmtId="49" fontId="26" fillId="5" borderId="80" xfId="0" applyNumberFormat="1" applyFont="1" applyFill="1" applyBorder="1" applyAlignment="1" applyProtection="1">
      <alignment horizontal="left" vertical="center"/>
      <protection locked="0"/>
    </xf>
    <xf numFmtId="49" fontId="26" fillId="5" borderId="79" xfId="0" applyNumberFormat="1" applyFont="1" applyFill="1" applyBorder="1" applyAlignment="1" applyProtection="1">
      <alignment vertical="center" shrinkToFit="1"/>
      <protection locked="0"/>
    </xf>
    <xf numFmtId="49" fontId="26" fillId="5" borderId="86" xfId="0" applyNumberFormat="1" applyFont="1" applyFill="1" applyBorder="1" applyAlignment="1" applyProtection="1">
      <alignment vertical="center" shrinkToFit="1"/>
      <protection locked="0"/>
    </xf>
    <xf numFmtId="49" fontId="26" fillId="5" borderId="87" xfId="0" applyNumberFormat="1" applyFont="1" applyFill="1" applyBorder="1" applyAlignment="1" applyProtection="1">
      <alignment vertical="center" shrinkToFit="1"/>
      <protection locked="0"/>
    </xf>
    <xf numFmtId="0" fontId="16" fillId="7" borderId="90" xfId="0" applyFont="1" applyFill="1" applyBorder="1" applyAlignment="1" applyProtection="1">
      <alignment horizontal="left" vertical="center" wrapText="1"/>
      <protection locked="0"/>
    </xf>
    <xf numFmtId="0" fontId="16" fillId="7" borderId="81" xfId="0" applyFont="1" applyFill="1" applyBorder="1" applyAlignment="1" applyProtection="1">
      <alignment horizontal="left" vertical="center" wrapText="1"/>
      <protection locked="0"/>
    </xf>
    <xf numFmtId="0" fontId="26" fillId="7" borderId="62" xfId="0" applyFont="1" applyFill="1" applyBorder="1" applyAlignment="1" applyProtection="1">
      <alignment horizontal="left" vertical="center" wrapText="1"/>
      <protection locked="0"/>
    </xf>
    <xf numFmtId="0" fontId="26" fillId="7" borderId="81" xfId="0" applyFont="1" applyFill="1" applyBorder="1" applyAlignment="1" applyProtection="1">
      <alignment horizontal="left" vertical="center" wrapText="1"/>
      <protection locked="0"/>
    </xf>
    <xf numFmtId="0" fontId="26" fillId="7" borderId="75" xfId="0" applyFont="1" applyFill="1" applyBorder="1" applyAlignment="1" applyProtection="1">
      <alignment horizontal="left" vertical="center"/>
      <protection locked="0"/>
    </xf>
    <xf numFmtId="0" fontId="26" fillId="7" borderId="78" xfId="0" applyFont="1" applyFill="1" applyBorder="1" applyAlignment="1" applyProtection="1">
      <alignment horizontal="left" vertical="center"/>
      <protection locked="0"/>
    </xf>
    <xf numFmtId="0" fontId="21" fillId="7" borderId="75" xfId="0" applyFont="1" applyFill="1" applyBorder="1" applyAlignment="1" applyProtection="1">
      <alignment horizontal="left" vertical="center"/>
      <protection locked="0"/>
    </xf>
    <xf numFmtId="0" fontId="21" fillId="7" borderId="78" xfId="0" applyFont="1" applyFill="1" applyBorder="1" applyAlignment="1" applyProtection="1">
      <alignment horizontal="left" vertical="center"/>
      <protection locked="0"/>
    </xf>
    <xf numFmtId="0" fontId="21" fillId="7" borderId="79" xfId="0" applyFont="1" applyFill="1" applyBorder="1" applyAlignment="1" applyProtection="1">
      <alignment horizontal="left" vertical="center"/>
      <protection locked="0"/>
    </xf>
    <xf numFmtId="49" fontId="26" fillId="6" borderId="80" xfId="0" applyNumberFormat="1" applyFont="1" applyFill="1" applyBorder="1" applyAlignment="1" applyProtection="1">
      <alignment horizontal="left" vertical="center"/>
      <protection locked="0"/>
    </xf>
    <xf numFmtId="49" fontId="26" fillId="6" borderId="79" xfId="0" applyNumberFormat="1" applyFont="1" applyFill="1" applyBorder="1" applyAlignment="1" applyProtection="1">
      <alignment vertical="center" shrinkToFit="1"/>
      <protection locked="0"/>
    </xf>
    <xf numFmtId="49" fontId="26" fillId="6" borderId="78" xfId="0" applyNumberFormat="1" applyFont="1" applyFill="1" applyBorder="1" applyAlignment="1" applyProtection="1">
      <alignment vertical="center" shrinkToFit="1"/>
      <protection locked="0"/>
    </xf>
    <xf numFmtId="49" fontId="26" fillId="8" borderId="79" xfId="0" applyNumberFormat="1" applyFont="1" applyFill="1" applyBorder="1" applyAlignment="1" applyProtection="1">
      <alignment vertical="center" shrinkToFit="1"/>
      <protection locked="0"/>
    </xf>
    <xf numFmtId="49" fontId="26" fillId="8" borderId="78" xfId="0" applyNumberFormat="1" applyFont="1" applyFill="1" applyBorder="1" applyAlignment="1" applyProtection="1">
      <alignment vertical="center" shrinkToFit="1"/>
      <protection locked="0"/>
    </xf>
    <xf numFmtId="49" fontId="26" fillId="8" borderId="80" xfId="0" applyNumberFormat="1" applyFont="1" applyFill="1" applyBorder="1" applyAlignment="1" applyProtection="1">
      <alignment horizontal="left" vertical="center"/>
      <protection locked="0"/>
    </xf>
    <xf numFmtId="49" fontId="26" fillId="7" borderId="75" xfId="0" applyNumberFormat="1" applyFont="1" applyFill="1" applyBorder="1" applyAlignment="1" applyProtection="1">
      <alignment horizontal="left" vertical="center"/>
      <protection locked="0"/>
    </xf>
    <xf numFmtId="49" fontId="26" fillId="7" borderId="79" xfId="0" applyNumberFormat="1" applyFont="1" applyFill="1" applyBorder="1" applyAlignment="1" applyProtection="1">
      <alignment vertical="center" shrinkToFit="1"/>
      <protection locked="0"/>
    </xf>
    <xf numFmtId="49" fontId="26" fillId="7" borderId="69" xfId="0" applyNumberFormat="1" applyFont="1" applyFill="1" applyBorder="1" applyAlignment="1" applyProtection="1">
      <alignment vertical="center" shrinkToFit="1"/>
      <protection locked="0"/>
    </xf>
    <xf numFmtId="49" fontId="26" fillId="7" borderId="70" xfId="0" applyNumberFormat="1" applyFont="1" applyFill="1" applyBorder="1" applyAlignment="1" applyProtection="1">
      <alignment vertical="center" shrinkToFit="1"/>
      <protection locked="0"/>
    </xf>
    <xf numFmtId="0" fontId="20" fillId="7" borderId="75" xfId="0" applyFont="1" applyFill="1" applyBorder="1" applyAlignment="1" applyProtection="1">
      <alignment horizontal="left" vertical="center"/>
      <protection locked="0"/>
    </xf>
    <xf numFmtId="0" fontId="14" fillId="4" borderId="0" xfId="0" applyFont="1" applyFill="1"/>
    <xf numFmtId="0" fontId="0" fillId="4" borderId="0" xfId="0" applyFill="1"/>
    <xf numFmtId="0" fontId="26" fillId="5" borderId="68" xfId="0" applyFont="1" applyFill="1" applyBorder="1" applyAlignment="1" applyProtection="1">
      <alignment horizontal="left" vertical="center" wrapText="1"/>
      <protection locked="0"/>
    </xf>
    <xf numFmtId="0" fontId="26" fillId="6" borderId="68" xfId="0" applyFont="1" applyFill="1" applyBorder="1" applyAlignment="1" applyProtection="1">
      <alignment horizontal="left" vertical="center" wrapText="1"/>
      <protection locked="0"/>
    </xf>
    <xf numFmtId="0" fontId="26" fillId="8" borderId="68" xfId="0" applyFont="1" applyFill="1" applyBorder="1" applyAlignment="1" applyProtection="1">
      <alignment horizontal="left" vertical="center" wrapText="1"/>
      <protection locked="0"/>
    </xf>
    <xf numFmtId="0" fontId="26" fillId="7" borderId="77" xfId="0" applyFont="1" applyFill="1" applyBorder="1" applyAlignment="1" applyProtection="1">
      <alignment horizontal="left" vertical="center" wrapText="1"/>
      <protection locked="0"/>
    </xf>
    <xf numFmtId="0" fontId="16" fillId="5" borderId="74" xfId="0" applyFont="1" applyFill="1" applyBorder="1" applyAlignment="1" applyProtection="1">
      <alignment horizontal="left" vertical="center" wrapText="1"/>
      <protection locked="0"/>
    </xf>
    <xf numFmtId="0" fontId="16" fillId="6" borderId="74" xfId="0" applyFont="1" applyFill="1" applyBorder="1" applyAlignment="1" applyProtection="1">
      <alignment horizontal="left" vertical="center" wrapText="1"/>
      <protection locked="0"/>
    </xf>
    <xf numFmtId="0" fontId="16" fillId="8" borderId="74" xfId="0" applyFont="1" applyFill="1" applyBorder="1" applyAlignment="1" applyProtection="1">
      <alignment horizontal="left" vertical="center" wrapText="1"/>
      <protection locked="0"/>
    </xf>
    <xf numFmtId="0" fontId="16" fillId="7" borderId="76" xfId="0" applyFont="1" applyFill="1" applyBorder="1" applyAlignment="1" applyProtection="1">
      <alignment horizontal="left" vertical="center" wrapText="1"/>
      <protection locked="0"/>
    </xf>
    <xf numFmtId="0" fontId="14" fillId="0" borderId="88" xfId="0" applyFont="1" applyBorder="1" applyAlignment="1">
      <alignment horizontal="center" vertical="center" shrinkToFit="1"/>
    </xf>
    <xf numFmtId="0" fontId="16" fillId="0" borderId="95" xfId="0" applyFont="1" applyBorder="1" applyAlignment="1">
      <alignment horizontal="left" vertical="center"/>
    </xf>
    <xf numFmtId="0" fontId="16" fillId="6" borderId="96" xfId="0" applyFont="1" applyFill="1" applyBorder="1" applyAlignment="1" applyProtection="1">
      <alignment horizontal="left" vertical="center" wrapText="1"/>
      <protection locked="0"/>
    </xf>
    <xf numFmtId="0" fontId="16" fillId="8" borderId="96" xfId="0" applyFont="1" applyFill="1" applyBorder="1" applyAlignment="1" applyProtection="1">
      <alignment horizontal="left" vertical="center" wrapText="1"/>
      <protection locked="0"/>
    </xf>
    <xf numFmtId="0" fontId="16" fillId="0" borderId="94" xfId="0" applyFont="1" applyBorder="1" applyAlignment="1">
      <alignment horizontal="left" vertical="center"/>
    </xf>
    <xf numFmtId="0" fontId="14" fillId="0" borderId="99" xfId="0" applyFont="1" applyBorder="1" applyAlignment="1">
      <alignment vertical="center"/>
    </xf>
    <xf numFmtId="0" fontId="20" fillId="5" borderId="68" xfId="0" applyFont="1" applyFill="1" applyBorder="1" applyAlignment="1" applyProtection="1">
      <alignment horizontal="left" vertical="center"/>
      <protection locked="0"/>
    </xf>
    <xf numFmtId="0" fontId="20" fillId="6" borderId="68" xfId="0" applyFont="1" applyFill="1" applyBorder="1" applyAlignment="1" applyProtection="1">
      <alignment horizontal="left" vertical="center"/>
      <protection locked="0"/>
    </xf>
    <xf numFmtId="0" fontId="20" fillId="8" borderId="68" xfId="0" applyFont="1" applyFill="1" applyBorder="1" applyAlignment="1" applyProtection="1">
      <alignment horizontal="left" vertical="center"/>
      <protection locked="0"/>
    </xf>
    <xf numFmtId="0" fontId="20" fillId="7" borderId="77" xfId="0" applyFont="1" applyFill="1" applyBorder="1" applyAlignment="1" applyProtection="1">
      <alignment horizontal="left" vertical="center"/>
      <protection locked="0"/>
    </xf>
    <xf numFmtId="0" fontId="14" fillId="0" borderId="100" xfId="0" applyFont="1" applyBorder="1" applyAlignment="1">
      <alignment horizontal="center" vertical="center" shrinkToFit="1"/>
    </xf>
    <xf numFmtId="0" fontId="16" fillId="0" borderId="102" xfId="0" applyFont="1" applyBorder="1" applyAlignment="1">
      <alignment horizontal="left" vertical="center"/>
    </xf>
    <xf numFmtId="0" fontId="14" fillId="0" borderId="79" xfId="0" applyFont="1" applyBorder="1" applyAlignment="1">
      <alignment vertical="center"/>
    </xf>
    <xf numFmtId="0" fontId="16" fillId="7" borderId="96" xfId="0" applyFont="1" applyFill="1" applyBorder="1" applyAlignment="1" applyProtection="1">
      <alignment horizontal="left" vertical="center" wrapText="1"/>
      <protection locked="0"/>
    </xf>
    <xf numFmtId="0" fontId="16" fillId="5" borderId="103" xfId="0" applyFont="1" applyFill="1" applyBorder="1" applyAlignment="1" applyProtection="1">
      <alignment horizontal="left" vertical="center" wrapText="1"/>
      <protection locked="0"/>
    </xf>
    <xf numFmtId="0" fontId="16" fillId="7" borderId="52" xfId="0" applyFont="1" applyFill="1" applyBorder="1" applyAlignment="1" applyProtection="1">
      <alignment horizontal="left" vertical="center" wrapText="1"/>
      <protection locked="0"/>
    </xf>
    <xf numFmtId="0" fontId="14" fillId="0" borderId="79" xfId="0" applyFont="1" applyBorder="1" applyAlignment="1">
      <alignment horizontal="left" vertical="center" wrapText="1"/>
    </xf>
    <xf numFmtId="0" fontId="16" fillId="5" borderId="63" xfId="0" applyFont="1" applyFill="1" applyBorder="1" applyAlignment="1" applyProtection="1">
      <alignment horizontal="left" vertical="center" wrapText="1"/>
      <protection locked="0"/>
    </xf>
    <xf numFmtId="0" fontId="19" fillId="4" borderId="104" xfId="0" applyFont="1" applyFill="1" applyBorder="1" applyAlignment="1" applyProtection="1">
      <alignment horizontal="left" vertical="center"/>
      <protection locked="0"/>
    </xf>
    <xf numFmtId="0" fontId="19" fillId="4" borderId="105" xfId="0" applyFont="1" applyFill="1" applyBorder="1" applyAlignment="1" applyProtection="1">
      <alignment horizontal="left" vertical="center"/>
      <protection locked="0"/>
    </xf>
    <xf numFmtId="0" fontId="16" fillId="6" borderId="63" xfId="0" applyFont="1" applyFill="1" applyBorder="1" applyAlignment="1" applyProtection="1">
      <alignment horizontal="left" vertical="center" wrapText="1"/>
      <protection locked="0"/>
    </xf>
    <xf numFmtId="0" fontId="16" fillId="8" borderId="63" xfId="0" applyFont="1" applyFill="1" applyBorder="1" applyAlignment="1" applyProtection="1">
      <alignment horizontal="left" vertical="center" wrapText="1"/>
      <protection locked="0"/>
    </xf>
    <xf numFmtId="0" fontId="16" fillId="4" borderId="52" xfId="0" applyFont="1" applyFill="1" applyBorder="1" applyAlignment="1" applyProtection="1">
      <alignment horizontal="left" vertical="center" wrapText="1"/>
      <protection locked="0"/>
    </xf>
    <xf numFmtId="0" fontId="16" fillId="4" borderId="53" xfId="0" applyFont="1" applyFill="1" applyBorder="1" applyAlignment="1" applyProtection="1">
      <alignment horizontal="left" vertical="center" wrapText="1"/>
      <protection locked="0"/>
    </xf>
    <xf numFmtId="0" fontId="16" fillId="7" borderId="52" xfId="0" applyFont="1" applyFill="1" applyBorder="1" applyAlignment="1" applyProtection="1">
      <alignment horizontal="left" vertical="center"/>
      <protection locked="0"/>
    </xf>
    <xf numFmtId="0" fontId="14" fillId="10" borderId="0" xfId="0" applyFont="1" applyFill="1"/>
    <xf numFmtId="0" fontId="25" fillId="5" borderId="92" xfId="0" applyFont="1" applyFill="1" applyBorder="1" applyAlignment="1" applyProtection="1">
      <alignment horizontal="center"/>
      <protection locked="0"/>
    </xf>
    <xf numFmtId="0" fontId="4" fillId="0" borderId="0" xfId="3">
      <alignment vertical="center"/>
    </xf>
    <xf numFmtId="0" fontId="7" fillId="0" borderId="0" xfId="3" applyFont="1">
      <alignment vertical="center"/>
    </xf>
    <xf numFmtId="0" fontId="4" fillId="0" borderId="0" xfId="3" applyAlignment="1">
      <alignment horizontal="center" vertical="center"/>
    </xf>
    <xf numFmtId="176" fontId="9" fillId="0" borderId="0" xfId="4" applyNumberFormat="1" applyFont="1" applyBorder="1" applyAlignment="1" applyProtection="1">
      <alignment horizontal="right" vertical="center"/>
    </xf>
    <xf numFmtId="177" fontId="9" fillId="0" borderId="127" xfId="4" applyNumberFormat="1" applyFont="1" applyFill="1" applyBorder="1" applyAlignment="1" applyProtection="1">
      <alignment horizontal="right" vertical="center"/>
      <protection locked="0"/>
    </xf>
    <xf numFmtId="0" fontId="8" fillId="0" borderId="0" xfId="3" applyFont="1">
      <alignment vertical="center"/>
    </xf>
    <xf numFmtId="177" fontId="9" fillId="0" borderId="111" xfId="4" applyNumberFormat="1" applyFont="1" applyFill="1" applyBorder="1" applyAlignment="1" applyProtection="1">
      <alignment horizontal="right" vertical="center"/>
    </xf>
    <xf numFmtId="177" fontId="9" fillId="0" borderId="112" xfId="4" applyNumberFormat="1" applyFont="1" applyFill="1" applyBorder="1" applyAlignment="1" applyProtection="1">
      <alignment horizontal="right" vertical="center"/>
    </xf>
    <xf numFmtId="177" fontId="9" fillId="3" borderId="111" xfId="4" applyNumberFormat="1" applyFont="1" applyFill="1" applyBorder="1" applyAlignment="1" applyProtection="1">
      <alignment horizontal="right" vertical="center"/>
    </xf>
    <xf numFmtId="177" fontId="9" fillId="0" borderId="110" xfId="4" applyNumberFormat="1" applyFont="1" applyFill="1" applyBorder="1" applyAlignment="1" applyProtection="1">
      <alignment horizontal="right" vertical="center"/>
    </xf>
    <xf numFmtId="0" fontId="14" fillId="11" borderId="0" xfId="0" applyFont="1" applyFill="1"/>
    <xf numFmtId="0" fontId="21" fillId="12" borderId="86" xfId="0" applyFont="1" applyFill="1" applyBorder="1" applyAlignment="1" applyProtection="1">
      <alignment horizontal="left" vertical="center"/>
      <protection locked="0"/>
    </xf>
    <xf numFmtId="0" fontId="21" fillId="12" borderId="78" xfId="0" applyFont="1" applyFill="1" applyBorder="1" applyAlignment="1" applyProtection="1">
      <alignment horizontal="left" vertical="center"/>
      <protection locked="0"/>
    </xf>
    <xf numFmtId="0" fontId="16" fillId="12" borderId="63" xfId="0" applyFont="1" applyFill="1" applyBorder="1" applyAlignment="1" applyProtection="1">
      <alignment horizontal="left" vertical="center" wrapText="1"/>
      <protection locked="0"/>
    </xf>
    <xf numFmtId="0" fontId="16" fillId="12" borderId="82" xfId="0" applyFont="1" applyFill="1" applyBorder="1" applyAlignment="1" applyProtection="1">
      <alignment horizontal="left" vertical="center" wrapText="1"/>
      <protection locked="0"/>
    </xf>
    <xf numFmtId="0" fontId="16" fillId="12" borderId="52" xfId="0" applyFont="1" applyFill="1" applyBorder="1" applyAlignment="1" applyProtection="1">
      <alignment horizontal="left" vertical="center" wrapText="1"/>
      <protection locked="0"/>
    </xf>
    <xf numFmtId="0" fontId="16" fillId="12" borderId="86" xfId="0" applyFont="1" applyFill="1" applyBorder="1" applyAlignment="1" applyProtection="1">
      <alignment horizontal="left" vertical="center"/>
      <protection locked="0"/>
    </xf>
    <xf numFmtId="0" fontId="16" fillId="12" borderId="78" xfId="0" applyFont="1" applyFill="1" applyBorder="1" applyAlignment="1" applyProtection="1">
      <alignment horizontal="left" vertical="center"/>
      <protection locked="0"/>
    </xf>
    <xf numFmtId="0" fontId="16" fillId="12" borderId="101" xfId="0" applyFont="1" applyFill="1" applyBorder="1" applyAlignment="1" applyProtection="1">
      <alignment horizontal="left" vertical="center"/>
      <protection locked="0"/>
    </xf>
    <xf numFmtId="0" fontId="16" fillId="12" borderId="102" xfId="0" applyFont="1" applyFill="1" applyBorder="1" applyAlignment="1" applyProtection="1">
      <alignment horizontal="left" vertical="center"/>
      <protection locked="0"/>
    </xf>
    <xf numFmtId="0" fontId="16" fillId="12" borderId="87" xfId="0" applyFont="1" applyFill="1" applyBorder="1" applyAlignment="1" applyProtection="1">
      <alignment horizontal="left" vertical="center" wrapText="1"/>
      <protection locked="0"/>
    </xf>
    <xf numFmtId="0" fontId="16" fillId="12" borderId="79" xfId="0" applyFont="1" applyFill="1" applyBorder="1" applyAlignment="1" applyProtection="1">
      <alignment horizontal="left" vertical="center" wrapText="1"/>
      <protection locked="0"/>
    </xf>
    <xf numFmtId="0" fontId="49" fillId="5" borderId="0" xfId="0" applyFont="1" applyFill="1"/>
    <xf numFmtId="0" fontId="49" fillId="6" borderId="0" xfId="0" applyFont="1" applyFill="1"/>
    <xf numFmtId="0" fontId="49" fillId="8" borderId="0" xfId="0" applyFont="1" applyFill="1"/>
    <xf numFmtId="0" fontId="49" fillId="7" borderId="0" xfId="0" applyFont="1" applyFill="1"/>
    <xf numFmtId="0" fontId="50" fillId="9" borderId="0" xfId="0" applyFont="1" applyFill="1"/>
    <xf numFmtId="14" fontId="50" fillId="5" borderId="0" xfId="0" applyNumberFormat="1" applyFont="1" applyFill="1" applyAlignment="1">
      <alignment shrinkToFit="1"/>
    </xf>
    <xf numFmtId="14" fontId="50" fillId="6" borderId="0" xfId="0" applyNumberFormat="1" applyFont="1" applyFill="1" applyAlignment="1">
      <alignment shrinkToFit="1"/>
    </xf>
    <xf numFmtId="14" fontId="50" fillId="8" borderId="0" xfId="0" applyNumberFormat="1" applyFont="1" applyFill="1" applyAlignment="1">
      <alignment shrinkToFit="1"/>
    </xf>
    <xf numFmtId="14" fontId="50" fillId="7" borderId="0" xfId="0" applyNumberFormat="1" applyFont="1" applyFill="1" applyAlignment="1">
      <alignment shrinkToFit="1"/>
    </xf>
    <xf numFmtId="0" fontId="50" fillId="5" borderId="0" xfId="0" applyFont="1" applyFill="1"/>
    <xf numFmtId="0" fontId="50" fillId="6" borderId="0" xfId="0" applyFont="1" applyFill="1"/>
    <xf numFmtId="0" fontId="50" fillId="8" borderId="0" xfId="0" applyFont="1" applyFill="1"/>
    <xf numFmtId="0" fontId="50" fillId="7" borderId="0" xfId="0" applyFont="1" applyFill="1"/>
    <xf numFmtId="0" fontId="50" fillId="0" borderId="0" xfId="0" applyFont="1"/>
    <xf numFmtId="0" fontId="14" fillId="0" borderId="63" xfId="0" applyFont="1" applyBorder="1"/>
    <xf numFmtId="0" fontId="14" fillId="0" borderId="64" xfId="0" applyFont="1" applyBorder="1"/>
    <xf numFmtId="0" fontId="51" fillId="13" borderId="0" xfId="0" applyFont="1" applyFill="1"/>
    <xf numFmtId="0" fontId="14" fillId="0" borderId="58" xfId="0" applyFont="1" applyBorder="1"/>
    <xf numFmtId="0" fontId="14" fillId="0" borderId="59" xfId="0" applyFont="1" applyBorder="1"/>
    <xf numFmtId="0" fontId="51" fillId="9" borderId="17" xfId="0" applyFont="1" applyFill="1" applyBorder="1"/>
    <xf numFmtId="0" fontId="52" fillId="0" borderId="56" xfId="0" applyFont="1" applyBorder="1"/>
    <xf numFmtId="0" fontId="52" fillId="0" borderId="55" xfId="0" applyFont="1" applyBorder="1"/>
    <xf numFmtId="0" fontId="52" fillId="0" borderId="57" xfId="0" applyFont="1" applyBorder="1"/>
    <xf numFmtId="0" fontId="14" fillId="0" borderId="56" xfId="0" applyFont="1" applyBorder="1"/>
    <xf numFmtId="0" fontId="14" fillId="0" borderId="55" xfId="0" applyFont="1" applyBorder="1"/>
    <xf numFmtId="0" fontId="14" fillId="0" borderId="57" xfId="0" applyFont="1" applyBorder="1"/>
    <xf numFmtId="0" fontId="14" fillId="13" borderId="0" xfId="0" applyFont="1" applyFill="1"/>
    <xf numFmtId="0" fontId="14" fillId="13" borderId="17" xfId="0" applyFont="1" applyFill="1" applyBorder="1"/>
    <xf numFmtId="0" fontId="14" fillId="0" borderId="57" xfId="0" applyFont="1" applyBorder="1" applyAlignment="1">
      <alignment horizontal="right" shrinkToFit="1"/>
    </xf>
    <xf numFmtId="0" fontId="14" fillId="0" borderId="64" xfId="0" applyFont="1" applyBorder="1" applyAlignment="1">
      <alignment horizontal="right" shrinkToFit="1"/>
    </xf>
    <xf numFmtId="0" fontId="14" fillId="0" borderId="17" xfId="0" applyFont="1" applyBorder="1"/>
    <xf numFmtId="0" fontId="19" fillId="4" borderId="85" xfId="0" applyFont="1" applyFill="1" applyBorder="1" applyAlignment="1" applyProtection="1">
      <alignment horizontal="left" vertical="center"/>
      <protection locked="0"/>
    </xf>
    <xf numFmtId="0" fontId="19" fillId="4" borderId="62" xfId="0" applyFont="1" applyFill="1" applyBorder="1" applyAlignment="1" applyProtection="1">
      <alignment horizontal="left" vertical="center"/>
      <protection locked="0"/>
    </xf>
    <xf numFmtId="0" fontId="19" fillId="4" borderId="65" xfId="0" applyFont="1" applyFill="1" applyBorder="1" applyAlignment="1" applyProtection="1">
      <alignment horizontal="left" vertical="center"/>
      <protection locked="0"/>
    </xf>
    <xf numFmtId="0" fontId="19" fillId="4" borderId="81" xfId="0" applyFont="1" applyFill="1" applyBorder="1" applyAlignment="1" applyProtection="1">
      <alignment horizontal="left" vertical="center"/>
      <protection locked="0"/>
    </xf>
    <xf numFmtId="0" fontId="58" fillId="13" borderId="0" xfId="0" applyFont="1" applyFill="1" applyAlignment="1">
      <alignment shrinkToFit="1"/>
    </xf>
    <xf numFmtId="0" fontId="14" fillId="0" borderId="0" xfId="0" applyFont="1" applyAlignment="1">
      <alignment horizontal="center"/>
    </xf>
    <xf numFmtId="38" fontId="59" fillId="0" borderId="121" xfId="1" applyFont="1" applyFill="1" applyBorder="1" applyAlignment="1" applyProtection="1">
      <alignment horizontal="right" vertical="center"/>
    </xf>
    <xf numFmtId="38" fontId="59" fillId="0" borderId="120" xfId="1" applyFont="1" applyFill="1" applyBorder="1" applyAlignment="1" applyProtection="1">
      <alignment horizontal="right" vertical="center"/>
    </xf>
    <xf numFmtId="38" fontId="59" fillId="0" borderId="135" xfId="1" applyFont="1" applyFill="1" applyBorder="1" applyAlignment="1" applyProtection="1">
      <alignment horizontal="right" vertical="center"/>
    </xf>
    <xf numFmtId="38" fontId="59" fillId="0" borderId="134" xfId="1" applyFont="1" applyFill="1" applyBorder="1" applyAlignment="1" applyProtection="1">
      <alignment horizontal="right" vertical="center"/>
    </xf>
    <xf numFmtId="38" fontId="59" fillId="0" borderId="130" xfId="1" applyFont="1" applyFill="1" applyBorder="1" applyAlignment="1" applyProtection="1">
      <alignment horizontal="right" vertical="center"/>
    </xf>
    <xf numFmtId="38" fontId="59" fillId="0" borderId="129" xfId="1" applyFont="1" applyFill="1" applyBorder="1" applyAlignment="1" applyProtection="1">
      <alignment horizontal="right" vertical="center"/>
    </xf>
    <xf numFmtId="0" fontId="17" fillId="9" borderId="83" xfId="0" applyFont="1" applyFill="1" applyBorder="1" applyAlignment="1">
      <alignment horizontal="center" vertical="center" wrapText="1"/>
    </xf>
    <xf numFmtId="0" fontId="17" fillId="9" borderId="89" xfId="0" applyFont="1" applyFill="1" applyBorder="1" applyAlignment="1">
      <alignment horizontal="center" vertical="center" wrapText="1"/>
    </xf>
    <xf numFmtId="0" fontId="14" fillId="9" borderId="0" xfId="0" applyFont="1" applyFill="1"/>
    <xf numFmtId="0" fontId="15" fillId="9" borderId="0" xfId="0" applyFont="1" applyFill="1" applyAlignment="1">
      <alignment vertical="center"/>
    </xf>
    <xf numFmtId="0" fontId="23" fillId="9" borderId="0" xfId="0" applyFont="1" applyFill="1" applyAlignment="1">
      <alignment vertical="center"/>
    </xf>
    <xf numFmtId="0" fontId="0" fillId="9" borderId="0" xfId="0" applyFill="1"/>
    <xf numFmtId="0" fontId="14" fillId="9" borderId="0" xfId="0" applyFont="1" applyFill="1" applyAlignment="1">
      <alignment vertical="center"/>
    </xf>
    <xf numFmtId="0" fontId="14" fillId="9" borderId="0" xfId="0" applyFont="1" applyFill="1" applyAlignment="1">
      <alignment wrapText="1"/>
    </xf>
    <xf numFmtId="0" fontId="23" fillId="9" borderId="0" xfId="0" applyFont="1" applyFill="1" applyAlignment="1">
      <alignment horizontal="center" wrapText="1"/>
    </xf>
    <xf numFmtId="0" fontId="16" fillId="9" borderId="62"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75" xfId="0" applyFont="1" applyFill="1" applyBorder="1" applyAlignment="1">
      <alignment horizontal="left" vertical="center"/>
    </xf>
    <xf numFmtId="0" fontId="16" fillId="9" borderId="76" xfId="0" applyFont="1" applyFill="1" applyBorder="1" applyAlignment="1">
      <alignment horizontal="left" vertical="center"/>
    </xf>
    <xf numFmtId="0" fontId="20" fillId="9" borderId="77" xfId="0" applyFont="1" applyFill="1" applyBorder="1" applyAlignment="1">
      <alignment horizontal="left" vertical="center"/>
    </xf>
    <xf numFmtId="0" fontId="20" fillId="9" borderId="76" xfId="0" applyFont="1" applyFill="1" applyBorder="1" applyAlignment="1">
      <alignment horizontal="left" vertical="center" wrapText="1"/>
    </xf>
    <xf numFmtId="0" fontId="20" fillId="9" borderId="77" xfId="0" applyFont="1" applyFill="1" applyBorder="1" applyAlignment="1">
      <alignment horizontal="left" vertical="center" wrapText="1"/>
    </xf>
    <xf numFmtId="0" fontId="26" fillId="9" borderId="0" xfId="0" applyFont="1" applyFill="1" applyAlignment="1">
      <alignment vertical="center"/>
    </xf>
    <xf numFmtId="0" fontId="26" fillId="9" borderId="79" xfId="0" applyFont="1" applyFill="1" applyBorder="1" applyAlignment="1">
      <alignment horizontal="left" vertical="center"/>
    </xf>
    <xf numFmtId="0" fontId="20" fillId="9" borderId="75" xfId="0" applyFont="1" applyFill="1" applyBorder="1" applyAlignment="1">
      <alignment horizontal="left" vertical="center"/>
    </xf>
    <xf numFmtId="0" fontId="20" fillId="9" borderId="78" xfId="0" applyFont="1" applyFill="1" applyBorder="1" applyAlignment="1">
      <alignment horizontal="left" vertical="center"/>
    </xf>
    <xf numFmtId="0" fontId="20" fillId="9" borderId="79" xfId="0" applyFont="1" applyFill="1" applyBorder="1" applyAlignment="1">
      <alignment horizontal="left" vertical="center"/>
    </xf>
    <xf numFmtId="0" fontId="21" fillId="9" borderId="75" xfId="0" applyFont="1" applyFill="1" applyBorder="1" applyAlignment="1">
      <alignment horizontal="left" vertical="center"/>
    </xf>
    <xf numFmtId="0" fontId="27" fillId="9" borderId="48" xfId="0" applyFont="1" applyFill="1" applyBorder="1" applyAlignment="1">
      <alignment horizontal="center" vertical="center"/>
    </xf>
    <xf numFmtId="0" fontId="21" fillId="9" borderId="78" xfId="0" applyFont="1" applyFill="1" applyBorder="1" applyAlignment="1">
      <alignment horizontal="left" vertical="center"/>
    </xf>
    <xf numFmtId="0" fontId="29" fillId="9" borderId="41" xfId="0" applyFont="1" applyFill="1" applyBorder="1" applyAlignment="1">
      <alignment horizontal="center" vertical="center"/>
    </xf>
    <xf numFmtId="0" fontId="28" fillId="9" borderId="41" xfId="0" applyFont="1" applyFill="1" applyBorder="1" applyAlignment="1">
      <alignment horizontal="center" vertical="center"/>
    </xf>
    <xf numFmtId="0" fontId="31" fillId="9" borderId="41" xfId="0" applyFont="1" applyFill="1" applyBorder="1" applyAlignment="1">
      <alignment horizontal="center" vertical="center"/>
    </xf>
    <xf numFmtId="0" fontId="14" fillId="9" borderId="41" xfId="0" applyFont="1" applyFill="1" applyBorder="1" applyAlignment="1">
      <alignment horizontal="center" vertical="center"/>
    </xf>
    <xf numFmtId="0" fontId="21" fillId="9" borderId="79" xfId="0" applyFont="1" applyFill="1" applyBorder="1" applyAlignment="1">
      <alignment horizontal="left" vertical="center"/>
    </xf>
    <xf numFmtId="0" fontId="20" fillId="9" borderId="0" xfId="0" applyFont="1" applyFill="1" applyAlignment="1">
      <alignment vertical="center"/>
    </xf>
    <xf numFmtId="0" fontId="21" fillId="9" borderId="0" xfId="0" applyFont="1" applyFill="1" applyAlignment="1">
      <alignment vertical="center"/>
    </xf>
    <xf numFmtId="0" fontId="16" fillId="9" borderId="52" xfId="0" applyFont="1" applyFill="1" applyBorder="1" applyAlignment="1">
      <alignment horizontal="left" vertical="center"/>
    </xf>
    <xf numFmtId="0" fontId="19" fillId="9" borderId="52" xfId="0" applyFont="1" applyFill="1" applyBorder="1" applyAlignment="1">
      <alignment horizontal="left" vertical="center" wrapText="1"/>
    </xf>
    <xf numFmtId="0" fontId="19" fillId="9" borderId="62" xfId="0" applyFont="1" applyFill="1" applyBorder="1" applyAlignment="1">
      <alignment horizontal="left" vertical="center" wrapText="1"/>
    </xf>
    <xf numFmtId="0" fontId="20" fillId="9" borderId="63" xfId="0" applyFont="1" applyFill="1" applyBorder="1" applyAlignment="1">
      <alignment horizontal="center" vertical="center" wrapText="1"/>
    </xf>
    <xf numFmtId="0" fontId="19" fillId="9" borderId="105" xfId="0" applyFont="1" applyFill="1" applyBorder="1" applyAlignment="1">
      <alignment horizontal="left" vertical="center" wrapText="1"/>
    </xf>
    <xf numFmtId="0" fontId="19" fillId="9" borderId="81" xfId="0" applyFont="1" applyFill="1" applyBorder="1" applyAlignment="1">
      <alignment horizontal="left" vertical="center" wrapText="1"/>
    </xf>
    <xf numFmtId="0" fontId="19" fillId="9" borderId="0" xfId="0" applyFont="1" applyFill="1" applyAlignment="1">
      <alignment horizontal="left" vertical="center" wrapText="1"/>
    </xf>
    <xf numFmtId="0" fontId="20" fillId="9" borderId="0" xfId="0" applyFont="1" applyFill="1" applyAlignment="1">
      <alignment horizontal="center" vertical="center" wrapText="1"/>
    </xf>
    <xf numFmtId="0" fontId="14" fillId="9" borderId="66" xfId="0" applyFont="1" applyFill="1" applyBorder="1" applyAlignment="1">
      <alignment horizontal="center" vertical="center" shrinkToFit="1"/>
    </xf>
    <xf numFmtId="0" fontId="14" fillId="9" borderId="69" xfId="0" applyFont="1" applyFill="1" applyBorder="1" applyAlignment="1">
      <alignment horizontal="center" vertical="center" shrinkToFit="1"/>
    </xf>
    <xf numFmtId="0" fontId="14" fillId="9" borderId="6" xfId="0" applyFont="1" applyFill="1" applyBorder="1"/>
    <xf numFmtId="0" fontId="14" fillId="9" borderId="42" xfId="0" applyFont="1" applyFill="1" applyBorder="1"/>
    <xf numFmtId="0" fontId="14" fillId="9" borderId="38" xfId="0" applyFont="1" applyFill="1" applyBorder="1"/>
    <xf numFmtId="20" fontId="14" fillId="9" borderId="43" xfId="0" applyNumberFormat="1" applyFont="1" applyFill="1" applyBorder="1"/>
    <xf numFmtId="0" fontId="14" fillId="9" borderId="43" xfId="0" applyFont="1" applyFill="1" applyBorder="1"/>
    <xf numFmtId="0" fontId="14" fillId="9" borderId="9" xfId="0" applyFont="1" applyFill="1" applyBorder="1"/>
    <xf numFmtId="0" fontId="14" fillId="9" borderId="32" xfId="0" applyFont="1" applyFill="1" applyBorder="1"/>
    <xf numFmtId="0" fontId="4" fillId="9" borderId="0" xfId="3" applyFill="1">
      <alignment vertical="center"/>
    </xf>
    <xf numFmtId="0" fontId="7" fillId="9" borderId="0" xfId="3" applyFont="1" applyFill="1">
      <alignment vertical="center"/>
    </xf>
    <xf numFmtId="0" fontId="10" fillId="9" borderId="0" xfId="3" applyFont="1" applyFill="1">
      <alignment vertical="center"/>
    </xf>
    <xf numFmtId="0" fontId="44" fillId="9" borderId="0" xfId="3" applyFont="1" applyFill="1" applyAlignment="1">
      <alignment horizontal="center" vertical="center"/>
    </xf>
    <xf numFmtId="0" fontId="44" fillId="9" borderId="0" xfId="3" applyFont="1" applyFill="1">
      <alignment vertical="center"/>
    </xf>
    <xf numFmtId="0" fontId="9" fillId="9" borderId="0" xfId="3" applyFont="1" applyFill="1" applyAlignment="1">
      <alignment horizontal="center" vertical="center"/>
    </xf>
    <xf numFmtId="0" fontId="22" fillId="9" borderId="23" xfId="3" applyFont="1" applyFill="1" applyBorder="1" applyAlignment="1"/>
    <xf numFmtId="0" fontId="56" fillId="9" borderId="0" xfId="3" applyFont="1" applyFill="1" applyAlignment="1">
      <alignment horizontal="right"/>
    </xf>
    <xf numFmtId="0" fontId="8" fillId="9" borderId="0" xfId="3" applyFont="1" applyFill="1" applyAlignment="1">
      <alignment horizontal="right" vertical="center"/>
    </xf>
    <xf numFmtId="0" fontId="2" fillId="9" borderId="0" xfId="3" applyFont="1" applyFill="1">
      <alignment vertical="center"/>
    </xf>
    <xf numFmtId="0" fontId="3" fillId="9" borderId="0" xfId="3" applyFont="1" applyFill="1">
      <alignment vertical="center"/>
    </xf>
    <xf numFmtId="0" fontId="4" fillId="9" borderId="0" xfId="3" applyFill="1" applyAlignment="1">
      <alignment horizontal="center" vertical="center"/>
    </xf>
    <xf numFmtId="0" fontId="35" fillId="9" borderId="0" xfId="3" applyFont="1" applyFill="1" applyAlignment="1">
      <alignment horizontal="center" vertical="center"/>
    </xf>
    <xf numFmtId="0" fontId="35" fillId="9" borderId="0" xfId="3" applyFont="1" applyFill="1">
      <alignment vertical="center"/>
    </xf>
    <xf numFmtId="178" fontId="11" fillId="9" borderId="0" xfId="3" applyNumberFormat="1" applyFont="1" applyFill="1">
      <alignment vertical="center"/>
    </xf>
    <xf numFmtId="177" fontId="9" fillId="9" borderId="0" xfId="4" applyNumberFormat="1" applyFont="1" applyFill="1" applyBorder="1" applyAlignment="1" applyProtection="1">
      <alignment horizontal="right" vertical="center"/>
    </xf>
    <xf numFmtId="0" fontId="18" fillId="9" borderId="0" xfId="3" applyFont="1" applyFill="1" applyAlignment="1">
      <alignment horizontal="left" vertical="center" wrapText="1"/>
    </xf>
    <xf numFmtId="0" fontId="46" fillId="9" borderId="0" xfId="3" applyFont="1" applyFill="1">
      <alignment vertical="center"/>
    </xf>
    <xf numFmtId="0" fontId="46" fillId="9" borderId="0" xfId="3" applyFont="1" applyFill="1" applyAlignment="1">
      <alignment horizontal="center" vertical="center"/>
    </xf>
    <xf numFmtId="0" fontId="47" fillId="9" borderId="23" xfId="3" applyFont="1" applyFill="1" applyBorder="1" applyAlignment="1"/>
    <xf numFmtId="0" fontId="62" fillId="0" borderId="0" xfId="0" applyFont="1"/>
    <xf numFmtId="0" fontId="45" fillId="9" borderId="133" xfId="3" applyFont="1" applyFill="1" applyBorder="1">
      <alignment vertical="center"/>
    </xf>
    <xf numFmtId="0" fontId="45" fillId="9" borderId="132" xfId="3" applyFont="1" applyFill="1" applyBorder="1">
      <alignment vertical="center"/>
    </xf>
    <xf numFmtId="0" fontId="39" fillId="9" borderId="113" xfId="3" applyFont="1" applyFill="1" applyBorder="1" applyAlignment="1">
      <alignment horizontal="left" vertical="center" wrapText="1"/>
    </xf>
    <xf numFmtId="0" fontId="14" fillId="9" borderId="18" xfId="3" quotePrefix="1" applyFont="1" applyFill="1" applyBorder="1" applyAlignment="1">
      <alignment horizontal="center" vertical="center"/>
    </xf>
    <xf numFmtId="0" fontId="14" fillId="9" borderId="15" xfId="3" quotePrefix="1" applyFont="1" applyFill="1" applyBorder="1" applyAlignment="1">
      <alignment horizontal="center" vertical="center"/>
    </xf>
    <xf numFmtId="0" fontId="14" fillId="9" borderId="3" xfId="3" applyFont="1" applyFill="1" applyBorder="1">
      <alignment vertical="center"/>
    </xf>
    <xf numFmtId="0" fontId="14" fillId="9" borderId="8" xfId="3" quotePrefix="1" applyFont="1" applyFill="1" applyBorder="1" applyAlignment="1">
      <alignment horizontal="center" vertical="center"/>
    </xf>
    <xf numFmtId="0" fontId="14" fillId="9" borderId="1" xfId="3" quotePrefix="1" applyFont="1" applyFill="1" applyBorder="1" applyAlignment="1">
      <alignment horizontal="center" vertical="center"/>
    </xf>
    <xf numFmtId="0" fontId="14" fillId="9" borderId="4" xfId="3" applyFont="1" applyFill="1" applyBorder="1">
      <alignment vertical="center"/>
    </xf>
    <xf numFmtId="0" fontId="14" fillId="9" borderId="34" xfId="3" quotePrefix="1" applyFont="1" applyFill="1" applyBorder="1" applyAlignment="1">
      <alignment horizontal="center" vertical="center"/>
    </xf>
    <xf numFmtId="0" fontId="14" fillId="9" borderId="13" xfId="3" applyFont="1" applyFill="1" applyBorder="1">
      <alignment vertical="center"/>
    </xf>
    <xf numFmtId="0" fontId="14" fillId="9" borderId="5" xfId="3" applyFont="1" applyFill="1" applyBorder="1" applyAlignment="1">
      <alignment vertical="center" wrapText="1"/>
    </xf>
    <xf numFmtId="0" fontId="14" fillId="9" borderId="2" xfId="3" quotePrefix="1" applyFont="1" applyFill="1" applyBorder="1" applyAlignment="1">
      <alignment horizontal="center" vertical="center"/>
    </xf>
    <xf numFmtId="0" fontId="14" fillId="9" borderId="35" xfId="3" quotePrefix="1" applyFont="1" applyFill="1" applyBorder="1" applyAlignment="1">
      <alignment horizontal="center" vertical="center"/>
    </xf>
    <xf numFmtId="0" fontId="19" fillId="9" borderId="18" xfId="3" quotePrefix="1" applyFont="1" applyFill="1" applyBorder="1" applyAlignment="1">
      <alignment horizontal="center" vertical="center"/>
    </xf>
    <xf numFmtId="0" fontId="19" fillId="9" borderId="15" xfId="3" quotePrefix="1" applyFont="1" applyFill="1" applyBorder="1" applyAlignment="1">
      <alignment horizontal="center" vertical="center"/>
    </xf>
    <xf numFmtId="0" fontId="19" fillId="9" borderId="3" xfId="3" applyFont="1" applyFill="1" applyBorder="1">
      <alignment vertical="center"/>
    </xf>
    <xf numFmtId="0" fontId="19" fillId="9" borderId="31" xfId="3" quotePrefix="1" applyFont="1" applyFill="1" applyBorder="1" applyAlignment="1">
      <alignment horizontal="center" vertical="center"/>
    </xf>
    <xf numFmtId="0" fontId="19" fillId="9" borderId="34" xfId="3" quotePrefix="1" applyFont="1" applyFill="1" applyBorder="1" applyAlignment="1">
      <alignment horizontal="center" vertical="center"/>
    </xf>
    <xf numFmtId="0" fontId="19" fillId="9" borderId="13" xfId="3" applyFont="1" applyFill="1" applyBorder="1" applyAlignment="1">
      <alignment vertical="center" wrapText="1"/>
    </xf>
    <xf numFmtId="0" fontId="19" fillId="9" borderId="36" xfId="3" applyFont="1" applyFill="1" applyBorder="1" applyAlignment="1">
      <alignment horizontal="center" vertical="center" textRotation="255"/>
    </xf>
    <xf numFmtId="0" fontId="19" fillId="9" borderId="4" xfId="3" applyFont="1" applyFill="1" applyBorder="1" applyAlignment="1">
      <alignment vertical="center" wrapText="1"/>
    </xf>
    <xf numFmtId="0" fontId="19" fillId="9" borderId="37" xfId="3" applyFont="1" applyFill="1" applyBorder="1" applyAlignment="1">
      <alignment horizontal="center" vertical="center" textRotation="255"/>
    </xf>
    <xf numFmtId="0" fontId="19" fillId="9" borderId="141" xfId="3" applyFont="1" applyFill="1" applyBorder="1" applyAlignment="1">
      <alignment horizontal="center" vertical="center" textRotation="255"/>
    </xf>
    <xf numFmtId="0" fontId="19" fillId="9" borderId="140" xfId="3" applyFont="1" applyFill="1" applyBorder="1" applyAlignment="1">
      <alignment horizontal="left" vertical="center" wrapText="1"/>
    </xf>
    <xf numFmtId="0" fontId="19" fillId="9" borderId="30" xfId="3" quotePrefix="1" applyFont="1" applyFill="1" applyBorder="1" applyAlignment="1">
      <alignment horizontal="center" vertical="center"/>
    </xf>
    <xf numFmtId="0" fontId="19" fillId="9" borderId="17" xfId="3" quotePrefix="1" applyFont="1" applyFill="1" applyBorder="1" applyAlignment="1">
      <alignment horizontal="center" vertical="center"/>
    </xf>
    <xf numFmtId="0" fontId="19" fillId="9" borderId="16" xfId="3" applyFont="1" applyFill="1" applyBorder="1" applyAlignment="1">
      <alignment vertical="center" wrapText="1"/>
    </xf>
    <xf numFmtId="0" fontId="14" fillId="9" borderId="5" xfId="3" applyFont="1" applyFill="1" applyBorder="1">
      <alignment vertical="center"/>
    </xf>
    <xf numFmtId="0" fontId="48" fillId="9" borderId="133" xfId="3" applyFont="1" applyFill="1" applyBorder="1">
      <alignment vertical="center"/>
    </xf>
    <xf numFmtId="0" fontId="48" fillId="9" borderId="132" xfId="3" applyFont="1" applyFill="1" applyBorder="1">
      <alignment vertical="center"/>
    </xf>
    <xf numFmtId="178" fontId="14" fillId="9" borderId="20" xfId="3" applyNumberFormat="1" applyFont="1" applyFill="1" applyBorder="1" applyAlignment="1">
      <alignment horizontal="left" vertical="center"/>
    </xf>
    <xf numFmtId="0" fontId="44" fillId="9" borderId="6" xfId="3" applyFont="1" applyFill="1" applyBorder="1">
      <alignment vertical="center"/>
    </xf>
    <xf numFmtId="0" fontId="14" fillId="9" borderId="7" xfId="3" applyFont="1" applyFill="1" applyBorder="1">
      <alignment vertical="center"/>
    </xf>
    <xf numFmtId="0" fontId="44" fillId="9" borderId="8" xfId="3" applyFont="1" applyFill="1" applyBorder="1">
      <alignment vertical="center"/>
    </xf>
    <xf numFmtId="0" fontId="44" fillId="9" borderId="9" xfId="3" applyFont="1" applyFill="1" applyBorder="1">
      <alignment vertical="center"/>
    </xf>
    <xf numFmtId="0" fontId="14" fillId="9" borderId="10" xfId="3" applyFont="1" applyFill="1" applyBorder="1">
      <alignment vertical="center"/>
    </xf>
    <xf numFmtId="0" fontId="14" fillId="9" borderId="11" xfId="3" applyFont="1" applyFill="1" applyBorder="1">
      <alignment vertical="center"/>
    </xf>
    <xf numFmtId="0" fontId="14" fillId="9" borderId="11" xfId="3" applyFont="1" applyFill="1" applyBorder="1" applyAlignment="1">
      <alignment vertical="center" wrapText="1"/>
    </xf>
    <xf numFmtId="0" fontId="63" fillId="9" borderId="0" xfId="0" applyFont="1" applyFill="1" applyAlignment="1">
      <alignment vertical="center" wrapText="1"/>
    </xf>
    <xf numFmtId="0" fontId="50" fillId="5" borderId="0" xfId="0" applyFont="1" applyFill="1" applyAlignment="1">
      <alignment horizontal="right"/>
    </xf>
    <xf numFmtId="0" fontId="16" fillId="8" borderId="52" xfId="0" applyFont="1" applyFill="1" applyBorder="1" applyAlignment="1" applyProtection="1">
      <alignment horizontal="left" vertical="center"/>
      <protection locked="0"/>
    </xf>
    <xf numFmtId="0" fontId="16" fillId="6" borderId="52" xfId="0" applyFont="1" applyFill="1" applyBorder="1" applyAlignment="1" applyProtection="1">
      <alignment horizontal="left" vertical="center"/>
      <protection locked="0"/>
    </xf>
    <xf numFmtId="0" fontId="16" fillId="5" borderId="52" xfId="0" applyFont="1" applyFill="1" applyBorder="1" applyAlignment="1" applyProtection="1">
      <alignment horizontal="left" vertical="center"/>
      <protection locked="0"/>
    </xf>
    <xf numFmtId="0" fontId="43" fillId="9" borderId="0" xfId="0" applyFont="1" applyFill="1" applyAlignment="1">
      <alignment vertical="top"/>
    </xf>
    <xf numFmtId="0" fontId="50" fillId="4" borderId="0" xfId="0" applyFont="1" applyFill="1"/>
    <xf numFmtId="0" fontId="14" fillId="5" borderId="0" xfId="0" applyFont="1" applyFill="1" applyAlignment="1">
      <alignment horizontal="right"/>
    </xf>
    <xf numFmtId="0" fontId="53" fillId="9" borderId="0" xfId="0" applyFont="1" applyFill="1" applyAlignment="1">
      <alignment vertical="center" wrapText="1"/>
    </xf>
    <xf numFmtId="0" fontId="14" fillId="9" borderId="0" xfId="0" applyFont="1" applyFill="1" applyAlignment="1">
      <alignment horizontal="center" vertical="center"/>
    </xf>
    <xf numFmtId="0" fontId="22" fillId="9" borderId="55" xfId="0" applyFont="1" applyFill="1" applyBorder="1" applyAlignment="1">
      <alignment horizontal="center"/>
    </xf>
    <xf numFmtId="0" fontId="14" fillId="0" borderId="57" xfId="0" applyFont="1" applyBorder="1" applyAlignment="1">
      <alignment horizontal="center" vertical="center"/>
    </xf>
    <xf numFmtId="0" fontId="20" fillId="5" borderId="161" xfId="0" applyFont="1" applyFill="1" applyBorder="1" applyAlignment="1" applyProtection="1">
      <alignment horizontal="center" vertical="center" shrinkToFit="1"/>
      <protection locked="0"/>
    </xf>
    <xf numFmtId="0" fontId="20" fillId="5" borderId="59" xfId="0" applyFont="1" applyFill="1" applyBorder="1" applyAlignment="1" applyProtection="1">
      <alignment horizontal="center" vertical="center" shrinkToFit="1"/>
      <protection locked="0"/>
    </xf>
    <xf numFmtId="0" fontId="22" fillId="0" borderId="170" xfId="0" applyFont="1" applyBorder="1" applyAlignment="1">
      <alignment horizontal="right" shrinkToFit="1"/>
    </xf>
    <xf numFmtId="0" fontId="14" fillId="5" borderId="176" xfId="0" applyFont="1" applyFill="1" applyBorder="1" applyAlignment="1" applyProtection="1">
      <alignment horizontal="right" vertical="center" shrinkToFit="1"/>
      <protection locked="0"/>
    </xf>
    <xf numFmtId="0" fontId="14" fillId="0" borderId="177" xfId="0" applyFont="1" applyBorder="1" applyAlignment="1">
      <alignment horizontal="center" vertical="center"/>
    </xf>
    <xf numFmtId="0" fontId="22" fillId="9" borderId="63" xfId="0" applyFont="1" applyFill="1" applyBorder="1" applyAlignment="1">
      <alignment wrapText="1"/>
    </xf>
    <xf numFmtId="0" fontId="22" fillId="9" borderId="0" xfId="0" applyFont="1" applyFill="1" applyAlignment="1">
      <alignment wrapText="1"/>
    </xf>
    <xf numFmtId="0" fontId="33" fillId="9" borderId="106" xfId="0" applyFont="1" applyFill="1" applyBorder="1" applyAlignment="1">
      <alignment horizontal="center" vertical="center"/>
    </xf>
    <xf numFmtId="0" fontId="33" fillId="9" borderId="107" xfId="0" applyFont="1" applyFill="1" applyBorder="1" applyAlignment="1">
      <alignment horizontal="center" vertical="center"/>
    </xf>
    <xf numFmtId="0" fontId="57" fillId="9" borderId="107" xfId="0" applyFont="1" applyFill="1" applyBorder="1" applyAlignment="1">
      <alignment horizontal="center" vertical="center" shrinkToFit="1"/>
    </xf>
    <xf numFmtId="0" fontId="57" fillId="9" borderId="156" xfId="0" applyFont="1" applyFill="1" applyBorder="1" applyAlignment="1">
      <alignment horizontal="center" vertical="center" shrinkToFit="1"/>
    </xf>
    <xf numFmtId="0" fontId="19" fillId="9" borderId="48" xfId="0" applyFont="1" applyFill="1" applyBorder="1" applyAlignment="1">
      <alignment horizontal="center" vertical="center"/>
    </xf>
    <xf numFmtId="0" fontId="14" fillId="9" borderId="66" xfId="0" applyFont="1" applyFill="1" applyBorder="1" applyAlignment="1">
      <alignment horizontal="right" vertical="center"/>
    </xf>
    <xf numFmtId="0" fontId="22" fillId="9" borderId="72" xfId="0" applyFont="1" applyFill="1" applyBorder="1" applyAlignment="1">
      <alignment vertical="center"/>
    </xf>
    <xf numFmtId="0" fontId="16" fillId="9" borderId="73" xfId="0" applyFont="1" applyFill="1" applyBorder="1" applyAlignment="1">
      <alignment horizontal="center" vertical="center"/>
    </xf>
    <xf numFmtId="0" fontId="16" fillId="9" borderId="70" xfId="0" applyFont="1" applyFill="1" applyBorder="1" applyAlignment="1">
      <alignment horizontal="center" vertical="center"/>
    </xf>
    <xf numFmtId="0" fontId="16" fillId="9" borderId="27" xfId="0" applyFont="1" applyFill="1" applyBorder="1" applyAlignment="1">
      <alignment horizontal="center" vertical="center"/>
    </xf>
    <xf numFmtId="0" fontId="16" fillId="9" borderId="88" xfId="0" applyFont="1" applyFill="1" applyBorder="1" applyAlignment="1">
      <alignment horizontal="center" vertical="center"/>
    </xf>
    <xf numFmtId="0" fontId="16" fillId="9" borderId="41" xfId="0" applyFont="1" applyFill="1" applyBorder="1" applyAlignment="1">
      <alignment horizontal="center" vertical="center"/>
    </xf>
    <xf numFmtId="0" fontId="16" fillId="9" borderId="69" xfId="0" applyFont="1" applyFill="1" applyBorder="1" applyAlignment="1">
      <alignment horizontal="center" vertical="center"/>
    </xf>
    <xf numFmtId="0" fontId="14" fillId="9" borderId="61" xfId="0" applyFont="1" applyFill="1" applyBorder="1" applyAlignment="1">
      <alignment horizontal="center" vertical="center"/>
    </xf>
    <xf numFmtId="0" fontId="14" fillId="9" borderId="59" xfId="0" applyFont="1" applyFill="1" applyBorder="1" applyAlignment="1">
      <alignment horizontal="center" vertical="center"/>
    </xf>
    <xf numFmtId="0" fontId="20" fillId="9" borderId="61" xfId="0" applyFont="1" applyFill="1" applyBorder="1" applyAlignment="1">
      <alignment horizontal="center" vertical="center"/>
    </xf>
    <xf numFmtId="0" fontId="20" fillId="9" borderId="59" xfId="0" applyFont="1" applyFill="1" applyBorder="1" applyAlignment="1">
      <alignment horizontal="center" vertical="center"/>
    </xf>
    <xf numFmtId="0" fontId="22" fillId="5" borderId="163" xfId="0" applyFont="1" applyFill="1" applyBorder="1" applyAlignment="1" applyProtection="1">
      <alignment horizontal="center" shrinkToFit="1"/>
      <protection locked="0"/>
    </xf>
    <xf numFmtId="0" fontId="22" fillId="5" borderId="162" xfId="0" applyFont="1" applyFill="1" applyBorder="1" applyAlignment="1" applyProtection="1">
      <alignment horizontal="center" shrinkToFit="1"/>
      <protection locked="0"/>
    </xf>
    <xf numFmtId="0" fontId="66" fillId="9" borderId="0" xfId="0" applyFont="1" applyFill="1" applyAlignment="1">
      <alignment vertical="center"/>
    </xf>
    <xf numFmtId="179" fontId="14" fillId="9" borderId="0" xfId="0" applyNumberFormat="1" applyFont="1" applyFill="1"/>
    <xf numFmtId="14" fontId="14" fillId="9" borderId="0" xfId="0" applyNumberFormat="1" applyFont="1" applyFill="1"/>
    <xf numFmtId="0" fontId="9" fillId="0" borderId="0" xfId="0" applyFont="1"/>
    <xf numFmtId="0" fontId="67" fillId="4" borderId="0" xfId="0" applyFont="1" applyFill="1" applyAlignment="1">
      <alignment horizontal="center" vertical="center"/>
    </xf>
    <xf numFmtId="0" fontId="14" fillId="4" borderId="180" xfId="0" applyFont="1" applyFill="1" applyBorder="1"/>
    <xf numFmtId="0" fontId="14" fillId="10" borderId="27" xfId="0" applyFont="1" applyFill="1" applyBorder="1"/>
    <xf numFmtId="0" fontId="14" fillId="11" borderId="27" xfId="0" applyFont="1" applyFill="1" applyBorder="1"/>
    <xf numFmtId="0" fontId="14" fillId="0" borderId="27" xfId="0" applyFont="1" applyBorder="1"/>
    <xf numFmtId="0" fontId="0" fillId="0" borderId="27" xfId="0" applyBorder="1"/>
    <xf numFmtId="0" fontId="50" fillId="12" borderId="0" xfId="0" applyFont="1" applyFill="1"/>
    <xf numFmtId="0" fontId="39" fillId="9" borderId="112" xfId="3" applyFont="1" applyFill="1" applyBorder="1" applyAlignment="1">
      <alignment horizontal="left" vertical="center" wrapText="1"/>
    </xf>
    <xf numFmtId="0" fontId="39" fillId="9" borderId="0" xfId="0" applyFont="1" applyFill="1" applyAlignment="1">
      <alignment horizontal="center" wrapText="1"/>
    </xf>
    <xf numFmtId="0" fontId="65" fillId="0" borderId="178" xfId="0" applyFont="1" applyBorder="1" applyAlignment="1">
      <alignment horizontal="right"/>
    </xf>
    <xf numFmtId="0" fontId="65" fillId="9" borderId="61" xfId="0" applyFont="1" applyFill="1" applyBorder="1" applyAlignment="1">
      <alignment horizontal="left"/>
    </xf>
    <xf numFmtId="0" fontId="14" fillId="9" borderId="179" xfId="0" applyFont="1" applyFill="1" applyBorder="1" applyAlignment="1">
      <alignment horizontal="right" vertical="center" shrinkToFit="1"/>
    </xf>
    <xf numFmtId="0" fontId="14" fillId="9" borderId="59" xfId="0" applyFont="1" applyFill="1" applyBorder="1" applyAlignment="1">
      <alignment horizontal="left" vertical="center" shrinkToFit="1"/>
    </xf>
    <xf numFmtId="0" fontId="14" fillId="9" borderId="52" xfId="0" applyFont="1" applyFill="1" applyBorder="1" applyAlignment="1">
      <alignment horizontal="left" vertical="center" shrinkToFit="1"/>
    </xf>
    <xf numFmtId="0" fontId="37" fillId="9" borderId="0" xfId="0" applyFont="1" applyFill="1" applyAlignment="1">
      <alignment vertical="center"/>
    </xf>
    <xf numFmtId="0" fontId="38" fillId="9" borderId="165" xfId="0" applyFont="1" applyFill="1" applyBorder="1" applyAlignment="1">
      <alignment horizontal="center" shrinkToFit="1"/>
    </xf>
    <xf numFmtId="0" fontId="38" fillId="9" borderId="108" xfId="0" applyFont="1" applyFill="1" applyBorder="1" applyAlignment="1">
      <alignment horizontal="center" shrinkToFit="1"/>
    </xf>
    <xf numFmtId="0" fontId="16" fillId="9" borderId="81" xfId="0" applyFont="1" applyFill="1" applyBorder="1" applyAlignment="1">
      <alignment horizontal="center" vertical="center" shrinkToFit="1"/>
    </xf>
    <xf numFmtId="0" fontId="16" fillId="9" borderId="109" xfId="0" applyFont="1" applyFill="1" applyBorder="1" applyAlignment="1">
      <alignment horizontal="center" vertical="center" shrinkToFit="1"/>
    </xf>
    <xf numFmtId="0" fontId="32" fillId="9" borderId="92" xfId="0" applyFont="1" applyFill="1" applyBorder="1" applyAlignment="1">
      <alignment horizontal="center"/>
    </xf>
    <xf numFmtId="0" fontId="14" fillId="9" borderId="54" xfId="0" applyFont="1" applyFill="1" applyBorder="1"/>
    <xf numFmtId="0" fontId="18" fillId="10" borderId="12" xfId="0" applyFont="1" applyFill="1" applyBorder="1" applyAlignment="1">
      <alignment horizontal="center" vertical="center"/>
    </xf>
    <xf numFmtId="0" fontId="0" fillId="5" borderId="0" xfId="0" applyFill="1"/>
    <xf numFmtId="0" fontId="0" fillId="6" borderId="0" xfId="0" applyFill="1"/>
    <xf numFmtId="38" fontId="0" fillId="6" borderId="0" xfId="1" applyFont="1" applyFill="1"/>
    <xf numFmtId="0" fontId="0" fillId="10" borderId="0" xfId="0" applyFill="1"/>
    <xf numFmtId="0" fontId="68" fillId="0" borderId="0" xfId="0" applyFont="1" applyAlignment="1">
      <alignment wrapText="1"/>
    </xf>
    <xf numFmtId="0" fontId="68" fillId="0" borderId="183" xfId="0" applyFont="1" applyBorder="1" applyAlignment="1">
      <alignment wrapText="1"/>
    </xf>
    <xf numFmtId="0" fontId="68" fillId="0" borderId="143" xfId="0" applyFont="1" applyBorder="1" applyAlignment="1">
      <alignment wrapText="1"/>
    </xf>
    <xf numFmtId="0" fontId="68" fillId="0" borderId="157" xfId="0" applyFont="1" applyBorder="1" applyAlignment="1">
      <alignment wrapText="1"/>
    </xf>
    <xf numFmtId="0" fontId="68" fillId="0" borderId="12" xfId="0" applyFont="1" applyBorder="1" applyAlignment="1">
      <alignment wrapText="1"/>
    </xf>
    <xf numFmtId="0" fontId="71" fillId="0" borderId="12" xfId="5" applyFont="1" applyBorder="1" applyAlignment="1">
      <alignment vertical="center" wrapText="1"/>
    </xf>
    <xf numFmtId="0" fontId="68" fillId="0" borderId="184" xfId="0" applyFont="1" applyBorder="1" applyAlignment="1">
      <alignment wrapText="1"/>
    </xf>
    <xf numFmtId="0" fontId="68" fillId="0" borderId="185" xfId="0" applyFont="1" applyBorder="1" applyAlignment="1">
      <alignment wrapText="1"/>
    </xf>
    <xf numFmtId="0" fontId="71" fillId="0" borderId="185" xfId="5" applyFont="1" applyBorder="1" applyAlignment="1">
      <alignment vertical="center" wrapText="1"/>
    </xf>
    <xf numFmtId="0" fontId="69" fillId="0" borderId="0" xfId="0" applyFont="1" applyAlignment="1">
      <alignment wrapText="1"/>
    </xf>
    <xf numFmtId="0" fontId="72" fillId="0" borderId="0" xfId="0" applyFont="1" applyAlignment="1">
      <alignment wrapText="1" shrinkToFit="1"/>
    </xf>
    <xf numFmtId="0" fontId="72" fillId="0" borderId="0" xfId="0" applyFont="1" applyAlignment="1">
      <alignment wrapText="1"/>
    </xf>
    <xf numFmtId="0" fontId="68" fillId="0" borderId="186" xfId="0" applyFont="1" applyBorder="1" applyAlignment="1">
      <alignment wrapText="1"/>
    </xf>
    <xf numFmtId="0" fontId="68" fillId="0" borderId="42" xfId="0" applyFont="1" applyBorder="1" applyAlignment="1">
      <alignment wrapText="1"/>
    </xf>
    <xf numFmtId="0" fontId="68" fillId="0" borderId="187" xfId="0" applyFont="1" applyBorder="1" applyAlignment="1">
      <alignment wrapText="1"/>
    </xf>
    <xf numFmtId="0" fontId="73" fillId="18" borderId="0" xfId="0" applyFont="1" applyFill="1" applyAlignment="1">
      <alignment wrapText="1"/>
    </xf>
    <xf numFmtId="0" fontId="73" fillId="0" borderId="0" xfId="0" applyFont="1" applyAlignment="1">
      <alignment wrapText="1"/>
    </xf>
    <xf numFmtId="0" fontId="68" fillId="0" borderId="0" xfId="0" applyFont="1"/>
    <xf numFmtId="0" fontId="74" fillId="11" borderId="188" xfId="0" applyFont="1" applyFill="1" applyBorder="1"/>
    <xf numFmtId="0" fontId="74" fillId="0" borderId="182" xfId="0" applyFont="1" applyBorder="1"/>
    <xf numFmtId="0" fontId="75" fillId="17" borderId="182" xfId="1" applyNumberFormat="1" applyFont="1" applyFill="1" applyBorder="1" applyAlignment="1">
      <alignment shrinkToFit="1"/>
    </xf>
    <xf numFmtId="0" fontId="75" fillId="17" borderId="182" xfId="1" applyNumberFormat="1" applyFont="1" applyFill="1" applyBorder="1" applyAlignment="1"/>
    <xf numFmtId="0" fontId="74" fillId="19" borderId="182" xfId="0" applyFont="1" applyFill="1" applyBorder="1"/>
    <xf numFmtId="0" fontId="74" fillId="14" borderId="182" xfId="0" applyFont="1" applyFill="1" applyBorder="1"/>
    <xf numFmtId="0" fontId="74" fillId="14" borderId="181" xfId="0" applyFont="1" applyFill="1" applyBorder="1"/>
    <xf numFmtId="0" fontId="74" fillId="11" borderId="189" xfId="0" applyFont="1" applyFill="1" applyBorder="1"/>
    <xf numFmtId="0" fontId="74" fillId="0" borderId="12" xfId="0" applyFont="1" applyBorder="1"/>
    <xf numFmtId="0" fontId="75" fillId="17" borderId="12" xfId="1" applyNumberFormat="1" applyFont="1" applyFill="1" applyBorder="1" applyAlignment="1">
      <alignment shrinkToFit="1"/>
    </xf>
    <xf numFmtId="0" fontId="74" fillId="14" borderId="12" xfId="0" applyFont="1" applyFill="1" applyBorder="1"/>
    <xf numFmtId="0" fontId="74" fillId="14" borderId="124" xfId="0" applyFont="1" applyFill="1" applyBorder="1"/>
    <xf numFmtId="0" fontId="74" fillId="16" borderId="12" xfId="0" applyFont="1" applyFill="1" applyBorder="1"/>
    <xf numFmtId="0" fontId="74" fillId="20" borderId="12" xfId="0" applyFont="1" applyFill="1" applyBorder="1"/>
    <xf numFmtId="0" fontId="74" fillId="21" borderId="12" xfId="0" applyFont="1" applyFill="1" applyBorder="1"/>
    <xf numFmtId="0" fontId="74" fillId="11" borderId="190" xfId="0" applyFont="1" applyFill="1" applyBorder="1"/>
    <xf numFmtId="0" fontId="74" fillId="0" borderId="191" xfId="0" applyFont="1" applyBorder="1"/>
    <xf numFmtId="0" fontId="74" fillId="21" borderId="191" xfId="0" applyFont="1" applyFill="1" applyBorder="1"/>
    <xf numFmtId="0" fontId="74" fillId="20" borderId="191" xfId="0" applyFont="1" applyFill="1" applyBorder="1"/>
    <xf numFmtId="0" fontId="0" fillId="0" borderId="0" xfId="0" applyAlignment="1">
      <alignment wrapText="1"/>
    </xf>
    <xf numFmtId="0" fontId="0" fillId="0" borderId="12" xfId="0" applyBorder="1"/>
    <xf numFmtId="0" fontId="74" fillId="6" borderId="12" xfId="0" applyFont="1" applyFill="1" applyBorder="1"/>
    <xf numFmtId="0" fontId="74" fillId="22" borderId="12" xfId="0" applyFont="1" applyFill="1" applyBorder="1"/>
    <xf numFmtId="0" fontId="74" fillId="14" borderId="191" xfId="0" applyFont="1" applyFill="1" applyBorder="1"/>
    <xf numFmtId="0" fontId="74" fillId="14" borderId="192" xfId="0" applyFont="1" applyFill="1" applyBorder="1"/>
    <xf numFmtId="0" fontId="14" fillId="0" borderId="0" xfId="0" applyFont="1" applyAlignment="1">
      <alignment wrapText="1"/>
    </xf>
    <xf numFmtId="0" fontId="77" fillId="10" borderId="12" xfId="0" applyFont="1" applyFill="1" applyBorder="1" applyAlignment="1">
      <alignment horizontal="center" vertical="center" shrinkToFit="1"/>
    </xf>
    <xf numFmtId="0" fontId="77" fillId="0" borderId="12" xfId="0" applyFont="1" applyBorder="1" applyAlignment="1">
      <alignment vertical="center"/>
    </xf>
    <xf numFmtId="0" fontId="78" fillId="0" borderId="12" xfId="0" applyFont="1" applyBorder="1" applyAlignment="1">
      <alignment vertical="center" wrapText="1"/>
    </xf>
    <xf numFmtId="0" fontId="77" fillId="14" borderId="12" xfId="0" applyFont="1" applyFill="1" applyBorder="1" applyAlignment="1">
      <alignment horizontal="center" vertical="center" shrinkToFit="1"/>
    </xf>
    <xf numFmtId="0" fontId="77" fillId="14" borderId="12" xfId="0" applyFont="1" applyFill="1" applyBorder="1" applyAlignment="1">
      <alignment vertical="center" shrinkToFit="1"/>
    </xf>
    <xf numFmtId="0" fontId="78" fillId="14" borderId="12" xfId="0" applyFont="1" applyFill="1" applyBorder="1" applyAlignment="1">
      <alignment vertical="center" wrapText="1"/>
    </xf>
    <xf numFmtId="0" fontId="79" fillId="0" borderId="52" xfId="0" applyFont="1" applyBorder="1" applyAlignment="1">
      <alignment horizontal="center"/>
    </xf>
    <xf numFmtId="0" fontId="74" fillId="7" borderId="12" xfId="0" applyFont="1" applyFill="1" applyBorder="1"/>
    <xf numFmtId="0" fontId="16" fillId="5" borderId="194" xfId="0" applyFont="1" applyFill="1" applyBorder="1" applyAlignment="1">
      <alignment horizontal="left" vertical="center"/>
    </xf>
    <xf numFmtId="0" fontId="16" fillId="5" borderId="193" xfId="0" applyFont="1" applyFill="1" applyBorder="1" applyAlignment="1">
      <alignment horizontal="left" vertical="center"/>
    </xf>
    <xf numFmtId="0" fontId="58" fillId="23" borderId="57" xfId="0" applyFont="1" applyFill="1" applyBorder="1" applyAlignment="1">
      <alignment horizontal="center" vertical="center" shrinkToFit="1"/>
    </xf>
    <xf numFmtId="0" fontId="81" fillId="23" borderId="57" xfId="0" applyFont="1" applyFill="1" applyBorder="1" applyAlignment="1">
      <alignment horizontal="center" vertical="center"/>
    </xf>
    <xf numFmtId="0" fontId="81" fillId="23" borderId="56" xfId="0" applyFont="1" applyFill="1" applyBorder="1" applyAlignment="1">
      <alignment horizontal="center" vertical="center"/>
    </xf>
    <xf numFmtId="0" fontId="58" fillId="23" borderId="55" xfId="0" applyFont="1" applyFill="1" applyBorder="1" applyAlignment="1">
      <alignment horizontal="left" vertical="center" wrapText="1"/>
    </xf>
    <xf numFmtId="0" fontId="16" fillId="9" borderId="196" xfId="0" applyFont="1" applyFill="1" applyBorder="1" applyAlignment="1">
      <alignment horizontal="center" vertical="center"/>
    </xf>
    <xf numFmtId="0" fontId="16" fillId="9" borderId="195" xfId="0" applyFont="1" applyFill="1" applyBorder="1" applyAlignment="1">
      <alignment horizontal="center" vertical="center"/>
    </xf>
    <xf numFmtId="0" fontId="80" fillId="23" borderId="56" xfId="0" applyFont="1" applyFill="1" applyBorder="1" applyAlignment="1">
      <alignment horizontal="left" vertical="center"/>
    </xf>
    <xf numFmtId="0" fontId="51" fillId="23" borderId="56" xfId="0" applyFont="1" applyFill="1" applyBorder="1" applyAlignment="1">
      <alignment horizontal="left" vertical="center" wrapText="1"/>
    </xf>
    <xf numFmtId="0" fontId="81" fillId="23" borderId="55" xfId="0" applyFont="1" applyFill="1" applyBorder="1" applyAlignment="1">
      <alignment horizontal="center" vertical="center"/>
    </xf>
    <xf numFmtId="0" fontId="82" fillId="2" borderId="32" xfId="0" applyFont="1" applyFill="1" applyBorder="1" applyAlignment="1">
      <alignment horizontal="left" vertical="center"/>
    </xf>
    <xf numFmtId="0" fontId="83" fillId="23" borderId="55" xfId="0" applyFont="1" applyFill="1" applyBorder="1" applyAlignment="1">
      <alignment horizontal="center" vertical="center" wrapText="1"/>
    </xf>
    <xf numFmtId="0" fontId="84" fillId="2" borderId="32" xfId="0" applyFont="1" applyFill="1" applyBorder="1" applyAlignment="1">
      <alignment horizontal="left" vertical="center"/>
    </xf>
    <xf numFmtId="0" fontId="69" fillId="0" borderId="17" xfId="0" applyFont="1" applyBorder="1" applyAlignment="1">
      <alignment wrapText="1"/>
    </xf>
    <xf numFmtId="0" fontId="73" fillId="14" borderId="17" xfId="0" applyFont="1" applyFill="1" applyBorder="1" applyAlignment="1">
      <alignment shrinkToFit="1"/>
    </xf>
    <xf numFmtId="0" fontId="14" fillId="25" borderId="0" xfId="0" applyFont="1" applyFill="1" applyAlignment="1">
      <alignment horizontal="right"/>
    </xf>
    <xf numFmtId="0" fontId="73" fillId="15" borderId="0" xfId="0" applyFont="1" applyFill="1"/>
    <xf numFmtId="0" fontId="85" fillId="24" borderId="0" xfId="0" applyFont="1" applyFill="1" applyAlignment="1">
      <alignment shrinkToFit="1"/>
    </xf>
    <xf numFmtId="0" fontId="73" fillId="0" borderId="0" xfId="0" applyFont="1" applyAlignment="1">
      <alignment wrapText="1" shrinkToFit="1"/>
    </xf>
    <xf numFmtId="0" fontId="73" fillId="15" borderId="0" xfId="0" applyFont="1" applyFill="1" applyAlignment="1">
      <alignment wrapText="1" shrinkToFit="1"/>
    </xf>
    <xf numFmtId="0" fontId="85" fillId="15" borderId="0" xfId="0" applyFont="1" applyFill="1" applyAlignment="1">
      <alignment shrinkToFit="1"/>
    </xf>
    <xf numFmtId="0" fontId="73" fillId="18" borderId="0" xfId="0" applyFont="1" applyFill="1" applyAlignment="1">
      <alignment shrinkToFit="1"/>
    </xf>
    <xf numFmtId="0" fontId="73" fillId="14" borderId="0" xfId="0" applyFont="1" applyFill="1" applyAlignment="1">
      <alignment shrinkToFit="1"/>
    </xf>
    <xf numFmtId="0" fontId="85" fillId="24" borderId="17" xfId="0" applyFont="1" applyFill="1" applyBorder="1" applyAlignment="1">
      <alignment shrinkToFit="1"/>
    </xf>
    <xf numFmtId="0" fontId="85" fillId="15" borderId="17" xfId="0" applyFont="1" applyFill="1" applyBorder="1" applyAlignment="1">
      <alignment shrinkToFit="1"/>
    </xf>
    <xf numFmtId="0" fontId="86" fillId="9" borderId="0" xfId="0" applyFont="1" applyFill="1" applyAlignment="1">
      <alignment vertical="center" wrapText="1"/>
    </xf>
    <xf numFmtId="0" fontId="87" fillId="9" borderId="0" xfId="0" applyFont="1" applyFill="1" applyAlignment="1">
      <alignment vertical="center" wrapText="1"/>
    </xf>
    <xf numFmtId="0" fontId="14" fillId="9" borderId="0" xfId="0" applyFont="1" applyFill="1" applyAlignment="1">
      <alignment horizontal="center" vertical="center" wrapText="1"/>
    </xf>
    <xf numFmtId="0" fontId="16" fillId="9" borderId="67" xfId="0" applyFont="1" applyFill="1" applyBorder="1" applyAlignment="1">
      <alignment vertical="center"/>
    </xf>
    <xf numFmtId="0" fontId="14" fillId="0" borderId="39" xfId="0" applyFont="1" applyBorder="1" applyAlignment="1">
      <alignment wrapText="1"/>
    </xf>
    <xf numFmtId="0" fontId="88" fillId="13" borderId="0" xfId="0" applyFont="1" applyFill="1"/>
    <xf numFmtId="0" fontId="89" fillId="26" borderId="0" xfId="0" applyFont="1" applyFill="1"/>
    <xf numFmtId="0" fontId="88" fillId="13" borderId="32" xfId="0" applyFont="1" applyFill="1" applyBorder="1"/>
    <xf numFmtId="0" fontId="88" fillId="13" borderId="129" xfId="0" applyFont="1" applyFill="1" applyBorder="1"/>
    <xf numFmtId="0" fontId="50" fillId="0" borderId="52" xfId="0" applyFont="1" applyBorder="1"/>
    <xf numFmtId="0" fontId="88" fillId="13" borderId="64" xfId="0" applyFont="1" applyFill="1" applyBorder="1" applyAlignment="1">
      <alignment wrapText="1"/>
    </xf>
    <xf numFmtId="0" fontId="73" fillId="15" borderId="22" xfId="0" applyFont="1" applyFill="1" applyBorder="1"/>
    <xf numFmtId="0" fontId="85" fillId="24" borderId="22" xfId="0" applyFont="1" applyFill="1" applyBorder="1" applyAlignment="1">
      <alignment shrinkToFit="1"/>
    </xf>
    <xf numFmtId="0" fontId="73" fillId="0" borderId="22" xfId="0" applyFont="1" applyBorder="1" applyAlignment="1">
      <alignment wrapText="1" shrinkToFit="1"/>
    </xf>
    <xf numFmtId="0" fontId="73" fillId="15" borderId="22" xfId="0" applyFont="1" applyFill="1" applyBorder="1" applyAlignment="1">
      <alignment wrapText="1" shrinkToFit="1"/>
    </xf>
    <xf numFmtId="0" fontId="85" fillId="15" borderId="22" xfId="0" applyFont="1" applyFill="1" applyBorder="1" applyAlignment="1">
      <alignment shrinkToFit="1"/>
    </xf>
    <xf numFmtId="0" fontId="73" fillId="18" borderId="22" xfId="0" applyFont="1" applyFill="1" applyBorder="1" applyAlignment="1">
      <alignment shrinkToFit="1"/>
    </xf>
    <xf numFmtId="0" fontId="73" fillId="18" borderId="22" xfId="0" applyFont="1" applyFill="1" applyBorder="1" applyAlignment="1">
      <alignment wrapText="1"/>
    </xf>
    <xf numFmtId="0" fontId="73" fillId="0" borderId="22" xfId="0" applyFont="1" applyBorder="1" applyAlignment="1">
      <alignment wrapText="1"/>
    </xf>
    <xf numFmtId="0" fontId="69" fillId="0" borderId="22" xfId="0" applyFont="1" applyBorder="1" applyAlignment="1">
      <alignment wrapText="1"/>
    </xf>
    <xf numFmtId="0" fontId="68" fillId="0" borderId="22" xfId="0" applyFont="1" applyBorder="1" applyAlignment="1">
      <alignment wrapText="1"/>
    </xf>
    <xf numFmtId="0" fontId="88" fillId="13" borderId="182" xfId="0" applyFont="1" applyFill="1" applyBorder="1"/>
    <xf numFmtId="0" fontId="88" fillId="13" borderId="181" xfId="0" applyFont="1" applyFill="1" applyBorder="1"/>
    <xf numFmtId="0" fontId="89" fillId="26" borderId="14" xfId="0" applyFont="1" applyFill="1" applyBorder="1"/>
    <xf numFmtId="0" fontId="88" fillId="13" borderId="24" xfId="0" applyFont="1" applyFill="1" applyBorder="1"/>
    <xf numFmtId="0" fontId="68" fillId="0" borderId="24" xfId="0" applyFont="1" applyBorder="1"/>
    <xf numFmtId="0" fontId="73" fillId="15" borderId="23" xfId="0" applyFont="1" applyFill="1" applyBorder="1"/>
    <xf numFmtId="0" fontId="85" fillId="24" borderId="23" xfId="0" applyFont="1" applyFill="1" applyBorder="1" applyAlignment="1">
      <alignment shrinkToFit="1"/>
    </xf>
    <xf numFmtId="0" fontId="69" fillId="0" borderId="23" xfId="0" applyFont="1" applyBorder="1" applyAlignment="1">
      <alignment wrapText="1"/>
    </xf>
    <xf numFmtId="0" fontId="85" fillId="15" borderId="23" xfId="0" applyFont="1" applyFill="1" applyBorder="1" applyAlignment="1">
      <alignment shrinkToFit="1"/>
    </xf>
    <xf numFmtId="0" fontId="73" fillId="14" borderId="23" xfId="0" applyFont="1" applyFill="1" applyBorder="1" applyAlignment="1">
      <alignment shrinkToFit="1"/>
    </xf>
    <xf numFmtId="0" fontId="73" fillId="18" borderId="23" xfId="0" applyFont="1" applyFill="1" applyBorder="1" applyAlignment="1">
      <alignment wrapText="1"/>
    </xf>
    <xf numFmtId="0" fontId="73" fillId="0" borderId="23" xfId="0" applyFont="1" applyBorder="1" applyAlignment="1">
      <alignment wrapText="1"/>
    </xf>
    <xf numFmtId="0" fontId="68" fillId="0" borderId="23" xfId="0" applyFont="1" applyBorder="1" applyAlignment="1">
      <alignment wrapText="1"/>
    </xf>
    <xf numFmtId="0" fontId="68" fillId="0" borderId="23" xfId="0" applyFont="1" applyBorder="1"/>
    <xf numFmtId="0" fontId="68" fillId="0" borderId="26" xfId="0" applyFont="1" applyBorder="1"/>
    <xf numFmtId="0" fontId="74" fillId="11" borderId="119" xfId="0" applyFont="1" applyFill="1" applyBorder="1"/>
    <xf numFmtId="0" fontId="74" fillId="0" borderId="42" xfId="0" applyFont="1" applyBorder="1"/>
    <xf numFmtId="0" fontId="74" fillId="21" borderId="42" xfId="0" applyFont="1" applyFill="1" applyBorder="1"/>
    <xf numFmtId="0" fontId="74" fillId="20" borderId="42" xfId="0" applyFont="1" applyFill="1" applyBorder="1"/>
    <xf numFmtId="0" fontId="74" fillId="11" borderId="197" xfId="0" applyFont="1" applyFill="1" applyBorder="1"/>
    <xf numFmtId="0" fontId="74" fillId="0" borderId="32" xfId="0" applyFont="1" applyBorder="1"/>
    <xf numFmtId="0" fontId="75" fillId="17" borderId="32" xfId="1" applyNumberFormat="1" applyFont="1" applyFill="1" applyBorder="1" applyAlignment="1">
      <alignment shrinkToFit="1"/>
    </xf>
    <xf numFmtId="0" fontId="75" fillId="17" borderId="32" xfId="1" applyNumberFormat="1" applyFont="1" applyFill="1" applyBorder="1" applyAlignment="1"/>
    <xf numFmtId="0" fontId="89" fillId="26" borderId="22" xfId="0" applyFont="1" applyFill="1" applyBorder="1"/>
    <xf numFmtId="0" fontId="76" fillId="19" borderId="12" xfId="0" applyFont="1" applyFill="1" applyBorder="1"/>
    <xf numFmtId="0" fontId="76" fillId="11" borderId="12" xfId="0" applyFont="1" applyFill="1" applyBorder="1"/>
    <xf numFmtId="0" fontId="76" fillId="13" borderId="12" xfId="0" applyFont="1" applyFill="1" applyBorder="1"/>
    <xf numFmtId="0" fontId="89" fillId="26" borderId="12" xfId="0" applyFont="1" applyFill="1" applyBorder="1"/>
    <xf numFmtId="0" fontId="85" fillId="15" borderId="12" xfId="0" applyFont="1" applyFill="1" applyBorder="1" applyAlignment="1">
      <alignment shrinkToFit="1"/>
    </xf>
    <xf numFmtId="0" fontId="73" fillId="18" borderId="12" xfId="0" applyFont="1" applyFill="1" applyBorder="1" applyAlignment="1">
      <alignment shrinkToFit="1"/>
    </xf>
    <xf numFmtId="0" fontId="90" fillId="0" borderId="0" xfId="0" applyFont="1"/>
    <xf numFmtId="0" fontId="91" fillId="17" borderId="12" xfId="1" applyNumberFormat="1" applyFont="1" applyFill="1" applyBorder="1" applyAlignment="1">
      <alignment shrinkToFit="1"/>
    </xf>
    <xf numFmtId="0" fontId="92" fillId="16" borderId="12" xfId="0" applyFont="1" applyFill="1" applyBorder="1"/>
    <xf numFmtId="0" fontId="93" fillId="17" borderId="32" xfId="1" applyNumberFormat="1" applyFont="1" applyFill="1" applyBorder="1" applyAlignment="1"/>
    <xf numFmtId="0" fontId="85" fillId="24" borderId="0" xfId="0" applyFont="1" applyFill="1"/>
    <xf numFmtId="0" fontId="52" fillId="9" borderId="63" xfId="0" applyFont="1" applyFill="1" applyBorder="1" applyAlignment="1">
      <alignment vertical="top"/>
    </xf>
    <xf numFmtId="0" fontId="52" fillId="9" borderId="0" xfId="0" applyFont="1" applyFill="1" applyAlignment="1">
      <alignment vertical="top"/>
    </xf>
    <xf numFmtId="0" fontId="94" fillId="5" borderId="152" xfId="0" applyFont="1" applyFill="1" applyBorder="1" applyAlignment="1" applyProtection="1">
      <alignment horizontal="center" vertical="center" shrinkToFit="1"/>
      <protection locked="0"/>
    </xf>
    <xf numFmtId="180" fontId="59" fillId="5" borderId="117" xfId="1" applyNumberFormat="1" applyFont="1" applyFill="1" applyBorder="1" applyAlignment="1" applyProtection="1">
      <alignment horizontal="right" vertical="center"/>
      <protection locked="0"/>
    </xf>
    <xf numFmtId="180" fontId="59" fillId="6" borderId="117" xfId="1" applyNumberFormat="1" applyFont="1" applyFill="1" applyBorder="1" applyAlignment="1" applyProtection="1">
      <alignment horizontal="right" vertical="center"/>
      <protection locked="0"/>
    </xf>
    <xf numFmtId="180" fontId="59" fillId="8" borderId="117" xfId="1" applyNumberFormat="1" applyFont="1" applyFill="1" applyBorder="1" applyAlignment="1" applyProtection="1">
      <alignment horizontal="right" vertical="center"/>
      <protection locked="0"/>
    </xf>
    <xf numFmtId="180" fontId="59" fillId="7" borderId="139" xfId="1" applyNumberFormat="1" applyFont="1" applyFill="1" applyBorder="1" applyAlignment="1" applyProtection="1">
      <alignment horizontal="right" vertical="center"/>
      <protection locked="0"/>
    </xf>
    <xf numFmtId="180" fontId="60" fillId="5" borderId="117" xfId="1" applyNumberFormat="1" applyFont="1" applyFill="1" applyBorder="1" applyAlignment="1" applyProtection="1">
      <alignment horizontal="right" vertical="center"/>
      <protection locked="0"/>
    </xf>
    <xf numFmtId="180" fontId="60" fillId="6" borderId="117" xfId="1" applyNumberFormat="1" applyFont="1" applyFill="1" applyBorder="1" applyAlignment="1" applyProtection="1">
      <alignment horizontal="right" vertical="center"/>
      <protection locked="0"/>
    </xf>
    <xf numFmtId="180" fontId="60" fillId="8" borderId="117" xfId="1" applyNumberFormat="1" applyFont="1" applyFill="1" applyBorder="1" applyAlignment="1" applyProtection="1">
      <alignment horizontal="right" vertical="center"/>
      <protection locked="0"/>
    </xf>
    <xf numFmtId="180" fontId="60" fillId="7" borderId="116" xfId="1" applyNumberFormat="1" applyFont="1" applyFill="1" applyBorder="1" applyAlignment="1" applyProtection="1">
      <alignment horizontal="right" vertical="center"/>
      <protection locked="0"/>
    </xf>
    <xf numFmtId="180" fontId="59" fillId="5" borderId="127" xfId="1" applyNumberFormat="1" applyFont="1" applyFill="1" applyBorder="1" applyAlignment="1" applyProtection="1">
      <alignment horizontal="right" vertical="center"/>
      <protection locked="0"/>
    </xf>
    <xf numFmtId="180" fontId="59" fillId="6" borderId="128" xfId="1" applyNumberFormat="1" applyFont="1" applyFill="1" applyBorder="1" applyAlignment="1" applyProtection="1">
      <alignment horizontal="right" vertical="center"/>
      <protection locked="0"/>
    </xf>
    <xf numFmtId="180" fontId="59" fillId="8" borderId="128" xfId="1" applyNumberFormat="1" applyFont="1" applyFill="1" applyBorder="1" applyAlignment="1" applyProtection="1">
      <alignment horizontal="right" vertical="center"/>
      <protection locked="0"/>
    </xf>
    <xf numFmtId="180" fontId="59" fillId="7" borderId="144" xfId="1" applyNumberFormat="1" applyFont="1" applyFill="1" applyBorder="1" applyAlignment="1" applyProtection="1">
      <alignment horizontal="right" vertical="center"/>
      <protection locked="0"/>
    </xf>
    <xf numFmtId="180" fontId="59" fillId="0" borderId="125" xfId="1" applyNumberFormat="1" applyFont="1" applyFill="1" applyBorder="1" applyAlignment="1" applyProtection="1">
      <alignment horizontal="right" vertical="center"/>
    </xf>
    <xf numFmtId="180" fontId="59" fillId="0" borderId="124" xfId="1" applyNumberFormat="1" applyFont="1" applyFill="1" applyBorder="1" applyAlignment="1" applyProtection="1">
      <alignment horizontal="right" vertical="center"/>
    </xf>
    <xf numFmtId="180" fontId="59" fillId="5" borderId="123" xfId="1" applyNumberFormat="1" applyFont="1" applyFill="1" applyBorder="1" applyAlignment="1" applyProtection="1">
      <alignment horizontal="right" vertical="center"/>
      <protection locked="0"/>
    </xf>
    <xf numFmtId="180" fontId="59" fillId="6" borderId="123" xfId="1" applyNumberFormat="1" applyFont="1" applyFill="1" applyBorder="1" applyAlignment="1" applyProtection="1">
      <alignment horizontal="right" vertical="center"/>
      <protection locked="0"/>
    </xf>
    <xf numFmtId="180" fontId="59" fillId="8" borderId="123" xfId="1" applyNumberFormat="1" applyFont="1" applyFill="1" applyBorder="1" applyAlignment="1" applyProtection="1">
      <alignment horizontal="right" vertical="center"/>
      <protection locked="0"/>
    </xf>
    <xf numFmtId="180" fontId="59" fillId="7" borderId="122" xfId="1" applyNumberFormat="1" applyFont="1" applyFill="1" applyBorder="1" applyAlignment="1" applyProtection="1">
      <alignment horizontal="right" vertical="center"/>
      <protection locked="0"/>
    </xf>
    <xf numFmtId="180" fontId="59" fillId="6" borderId="127" xfId="1" applyNumberFormat="1" applyFont="1" applyFill="1" applyBorder="1" applyAlignment="1" applyProtection="1">
      <alignment horizontal="right" vertical="center"/>
      <protection locked="0"/>
    </xf>
    <xf numFmtId="180" fontId="59" fillId="8" borderId="127" xfId="1" applyNumberFormat="1" applyFont="1" applyFill="1" applyBorder="1" applyAlignment="1" applyProtection="1">
      <alignment horizontal="right" vertical="center"/>
      <protection locked="0"/>
    </xf>
    <xf numFmtId="180" fontId="59" fillId="7" borderId="126" xfId="1" applyNumberFormat="1" applyFont="1" applyFill="1" applyBorder="1" applyAlignment="1" applyProtection="1">
      <alignment horizontal="right" vertical="center"/>
      <protection locked="0"/>
    </xf>
    <xf numFmtId="180" fontId="59" fillId="5" borderId="125" xfId="1" applyNumberFormat="1" applyFont="1" applyFill="1" applyBorder="1" applyAlignment="1" applyProtection="1">
      <alignment horizontal="right" vertical="center"/>
      <protection locked="0"/>
    </xf>
    <xf numFmtId="180" fontId="59" fillId="6" borderId="125" xfId="1" applyNumberFormat="1" applyFont="1" applyFill="1" applyBorder="1" applyAlignment="1" applyProtection="1">
      <alignment horizontal="right" vertical="center"/>
      <protection locked="0"/>
    </xf>
    <xf numFmtId="180" fontId="59" fillId="8" borderId="125" xfId="1" applyNumberFormat="1" applyFont="1" applyFill="1" applyBorder="1" applyAlignment="1" applyProtection="1">
      <alignment horizontal="right" vertical="center"/>
      <protection locked="0"/>
    </xf>
    <xf numFmtId="180" fontId="59" fillId="7" borderId="124" xfId="1" applyNumberFormat="1" applyFont="1" applyFill="1" applyBorder="1" applyAlignment="1" applyProtection="1">
      <alignment horizontal="right" vertical="center"/>
      <protection locked="0"/>
    </xf>
    <xf numFmtId="180" fontId="59" fillId="5" borderId="121" xfId="1" applyNumberFormat="1" applyFont="1" applyFill="1" applyBorder="1" applyAlignment="1" applyProtection="1">
      <alignment horizontal="right" vertical="center"/>
      <protection locked="0"/>
    </xf>
    <xf numFmtId="180" fontId="59" fillId="6" borderId="121" xfId="1" applyNumberFormat="1" applyFont="1" applyFill="1" applyBorder="1" applyAlignment="1" applyProtection="1">
      <alignment horizontal="right" vertical="center"/>
      <protection locked="0"/>
    </xf>
    <xf numFmtId="180" fontId="59" fillId="8" borderId="121" xfId="1" applyNumberFormat="1" applyFont="1" applyFill="1" applyBorder="1" applyAlignment="1" applyProtection="1">
      <alignment horizontal="right" vertical="center"/>
      <protection locked="0"/>
    </xf>
    <xf numFmtId="180" fontId="59" fillId="7" borderId="120" xfId="1" applyNumberFormat="1" applyFont="1" applyFill="1" applyBorder="1" applyAlignment="1" applyProtection="1">
      <alignment horizontal="right" vertical="center"/>
      <protection locked="0"/>
    </xf>
    <xf numFmtId="180" fontId="59" fillId="7" borderId="116" xfId="1" applyNumberFormat="1" applyFont="1" applyFill="1" applyBorder="1" applyAlignment="1" applyProtection="1">
      <alignment horizontal="right" vertical="center"/>
      <protection locked="0"/>
    </xf>
    <xf numFmtId="180" fontId="59" fillId="5" borderId="114" xfId="1" applyNumberFormat="1" applyFont="1" applyFill="1" applyBorder="1" applyAlignment="1" applyProtection="1">
      <alignment horizontal="right" vertical="center"/>
      <protection locked="0"/>
    </xf>
    <xf numFmtId="180" fontId="59" fillId="6" borderId="114" xfId="1" applyNumberFormat="1" applyFont="1" applyFill="1" applyBorder="1" applyAlignment="1" applyProtection="1">
      <alignment horizontal="right" vertical="center"/>
      <protection locked="0"/>
    </xf>
    <xf numFmtId="180" fontId="59" fillId="8" borderId="114" xfId="1" applyNumberFormat="1" applyFont="1" applyFill="1" applyBorder="1" applyAlignment="1" applyProtection="1">
      <alignment horizontal="right" vertical="center"/>
      <protection locked="0"/>
    </xf>
    <xf numFmtId="180" fontId="59" fillId="7" borderId="111" xfId="1" applyNumberFormat="1" applyFont="1" applyFill="1" applyBorder="1" applyAlignment="1" applyProtection="1">
      <alignment horizontal="right" vertical="center"/>
      <protection locked="0"/>
    </xf>
    <xf numFmtId="180" fontId="59" fillId="5" borderId="138" xfId="1" applyNumberFormat="1" applyFont="1" applyFill="1" applyBorder="1" applyAlignment="1" applyProtection="1">
      <alignment horizontal="right" vertical="center"/>
      <protection locked="0"/>
    </xf>
    <xf numFmtId="180" fontId="59" fillId="6" borderId="138" xfId="1" applyNumberFormat="1" applyFont="1" applyFill="1" applyBorder="1" applyAlignment="1" applyProtection="1">
      <alignment horizontal="right" vertical="center"/>
      <protection locked="0"/>
    </xf>
    <xf numFmtId="180" fontId="59" fillId="8" borderId="138" xfId="1" applyNumberFormat="1" applyFont="1" applyFill="1" applyBorder="1" applyAlignment="1" applyProtection="1">
      <alignment horizontal="right" vertical="center"/>
      <protection locked="0"/>
    </xf>
    <xf numFmtId="180" fontId="59" fillId="7" borderId="137" xfId="1" applyNumberFormat="1" applyFont="1" applyFill="1" applyBorder="1" applyAlignment="1" applyProtection="1">
      <alignment horizontal="right" vertical="center"/>
      <protection locked="0"/>
    </xf>
    <xf numFmtId="180" fontId="59" fillId="5" borderId="136" xfId="1" applyNumberFormat="1" applyFont="1" applyFill="1" applyBorder="1" applyAlignment="1" applyProtection="1">
      <alignment horizontal="right" vertical="center"/>
      <protection locked="0"/>
    </xf>
    <xf numFmtId="180" fontId="59" fillId="6" borderId="136" xfId="1" applyNumberFormat="1" applyFont="1" applyFill="1" applyBorder="1" applyAlignment="1" applyProtection="1">
      <alignment horizontal="right" vertical="center"/>
      <protection locked="0"/>
    </xf>
    <xf numFmtId="180" fontId="59" fillId="8" borderId="136" xfId="1" applyNumberFormat="1" applyFont="1" applyFill="1" applyBorder="1" applyAlignment="1" applyProtection="1">
      <alignment horizontal="right" vertical="center"/>
      <protection locked="0"/>
    </xf>
    <xf numFmtId="180" fontId="59" fillId="7" borderId="112" xfId="1" applyNumberFormat="1" applyFont="1" applyFill="1" applyBorder="1" applyAlignment="1" applyProtection="1">
      <alignment horizontal="right" vertical="center"/>
      <protection locked="0"/>
    </xf>
    <xf numFmtId="180" fontId="59" fillId="0" borderId="121" xfId="1" applyNumberFormat="1" applyFont="1" applyFill="1" applyBorder="1" applyAlignment="1" applyProtection="1">
      <alignment horizontal="right" vertical="center"/>
    </xf>
    <xf numFmtId="180" fontId="59" fillId="0" borderId="120" xfId="1" applyNumberFormat="1" applyFont="1" applyFill="1" applyBorder="1" applyAlignment="1" applyProtection="1">
      <alignment horizontal="right" vertical="center"/>
    </xf>
    <xf numFmtId="180" fontId="59" fillId="0" borderId="135" xfId="1" applyNumberFormat="1" applyFont="1" applyFill="1" applyBorder="1" applyAlignment="1" applyProtection="1">
      <alignment horizontal="right" vertical="center"/>
    </xf>
    <xf numFmtId="180" fontId="59" fillId="0" borderId="134" xfId="1" applyNumberFormat="1" applyFont="1" applyFill="1" applyBorder="1" applyAlignment="1" applyProtection="1">
      <alignment horizontal="right" vertical="center"/>
    </xf>
    <xf numFmtId="180" fontId="59" fillId="0" borderId="127" xfId="1" applyNumberFormat="1" applyFont="1" applyFill="1" applyBorder="1" applyAlignment="1" applyProtection="1">
      <alignment horizontal="right" vertical="center"/>
    </xf>
    <xf numFmtId="180" fontId="59" fillId="0" borderId="126" xfId="1" applyNumberFormat="1" applyFont="1" applyFill="1" applyBorder="1" applyAlignment="1" applyProtection="1">
      <alignment horizontal="right" vertical="center"/>
    </xf>
    <xf numFmtId="180" fontId="61" fillId="5" borderId="117" xfId="1" applyNumberFormat="1" applyFont="1" applyFill="1" applyBorder="1" applyAlignment="1" applyProtection="1">
      <alignment horizontal="right" vertical="center"/>
      <protection locked="0"/>
    </xf>
    <xf numFmtId="180" fontId="61" fillId="6" borderId="117" xfId="1" applyNumberFormat="1" applyFont="1" applyFill="1" applyBorder="1" applyAlignment="1" applyProtection="1">
      <alignment horizontal="right" vertical="center"/>
      <protection locked="0"/>
    </xf>
    <xf numFmtId="180" fontId="61" fillId="8" borderId="117" xfId="1" applyNumberFormat="1" applyFont="1" applyFill="1" applyBorder="1" applyAlignment="1" applyProtection="1">
      <alignment horizontal="right" vertical="center"/>
      <protection locked="0"/>
    </xf>
    <xf numFmtId="180" fontId="61" fillId="7" borderId="116" xfId="1" applyNumberFormat="1" applyFont="1" applyFill="1" applyBorder="1" applyAlignment="1" applyProtection="1">
      <alignment horizontal="right" vertical="center"/>
      <protection locked="0"/>
    </xf>
    <xf numFmtId="180" fontId="59" fillId="0" borderId="114" xfId="1" applyNumberFormat="1" applyFont="1" applyFill="1" applyBorder="1" applyAlignment="1" applyProtection="1">
      <alignment horizontal="right" vertical="center"/>
    </xf>
    <xf numFmtId="180" fontId="59" fillId="0" borderId="111" xfId="1" applyNumberFormat="1" applyFont="1" applyFill="1" applyBorder="1" applyAlignment="1" applyProtection="1">
      <alignment horizontal="right" vertical="center"/>
    </xf>
    <xf numFmtId="180" fontId="59" fillId="6" borderId="142" xfId="1" applyNumberFormat="1" applyFont="1" applyFill="1" applyBorder="1" applyAlignment="1" applyProtection="1">
      <alignment horizontal="right" vertical="center"/>
      <protection locked="0"/>
    </xf>
    <xf numFmtId="180" fontId="59" fillId="8" borderId="142" xfId="1" applyNumberFormat="1" applyFont="1" applyFill="1" applyBorder="1" applyAlignment="1" applyProtection="1">
      <alignment horizontal="right" vertical="center"/>
      <protection locked="0"/>
    </xf>
    <xf numFmtId="180" fontId="59" fillId="9" borderId="121" xfId="1" applyNumberFormat="1" applyFont="1" applyFill="1" applyBorder="1" applyAlignment="1" applyProtection="1">
      <alignment horizontal="right" vertical="center"/>
    </xf>
    <xf numFmtId="180" fontId="59" fillId="9" borderId="120" xfId="1" applyNumberFormat="1" applyFont="1" applyFill="1" applyBorder="1" applyAlignment="1" applyProtection="1">
      <alignment horizontal="right" vertical="center"/>
    </xf>
    <xf numFmtId="0" fontId="14" fillId="9" borderId="56" xfId="0" applyFont="1" applyFill="1" applyBorder="1"/>
    <xf numFmtId="0" fontId="14" fillId="9" borderId="55" xfId="0" applyFont="1" applyFill="1" applyBorder="1"/>
    <xf numFmtId="0" fontId="14" fillId="9" borderId="57" xfId="0" applyFont="1" applyFill="1" applyBorder="1"/>
    <xf numFmtId="0" fontId="14" fillId="9" borderId="63" xfId="0" applyFont="1" applyFill="1" applyBorder="1"/>
    <xf numFmtId="0" fontId="14" fillId="9" borderId="64" xfId="0" applyFont="1" applyFill="1" applyBorder="1"/>
    <xf numFmtId="0" fontId="14" fillId="9" borderId="58" xfId="0" applyFont="1" applyFill="1" applyBorder="1"/>
    <xf numFmtId="0" fontId="14" fillId="9" borderId="17" xfId="0" applyFont="1" applyFill="1" applyBorder="1"/>
    <xf numFmtId="0" fontId="14" fillId="9" borderId="59" xfId="0" applyFont="1" applyFill="1" applyBorder="1"/>
    <xf numFmtId="0" fontId="14" fillId="5" borderId="184" xfId="0" applyFont="1" applyFill="1" applyBorder="1" applyProtection="1">
      <protection locked="0"/>
    </xf>
    <xf numFmtId="0" fontId="14" fillId="5" borderId="12" xfId="0" applyFont="1" applyFill="1" applyBorder="1" applyProtection="1">
      <protection locked="0"/>
    </xf>
    <xf numFmtId="0" fontId="74" fillId="20" borderId="124" xfId="0" applyFont="1" applyFill="1" applyBorder="1"/>
    <xf numFmtId="0" fontId="30" fillId="9" borderId="39" xfId="0" applyFont="1" applyFill="1" applyBorder="1" applyAlignment="1">
      <alignment horizontal="center" vertical="center"/>
    </xf>
    <xf numFmtId="0" fontId="14" fillId="9" borderId="100" xfId="0" applyFont="1" applyFill="1" applyBorder="1" applyAlignment="1">
      <alignment horizontal="center" vertical="center" shrinkToFit="1"/>
    </xf>
    <xf numFmtId="0" fontId="21" fillId="5" borderId="101" xfId="0" applyFont="1" applyFill="1" applyBorder="1" applyAlignment="1" applyProtection="1">
      <alignment horizontal="left" vertical="center"/>
      <protection locked="0"/>
    </xf>
    <xf numFmtId="0" fontId="21" fillId="6" borderId="101" xfId="0" applyFont="1" applyFill="1" applyBorder="1" applyAlignment="1" applyProtection="1">
      <alignment horizontal="left" vertical="center"/>
      <protection locked="0"/>
    </xf>
    <xf numFmtId="0" fontId="21" fillId="8" borderId="101" xfId="0" applyFont="1" applyFill="1" applyBorder="1" applyAlignment="1" applyProtection="1">
      <alignment horizontal="left" vertical="center"/>
      <protection locked="0"/>
    </xf>
    <xf numFmtId="0" fontId="21" fillId="7" borderId="102" xfId="0" applyFont="1" applyFill="1" applyBorder="1" applyAlignment="1" applyProtection="1">
      <alignment horizontal="left" vertical="center"/>
      <protection locked="0"/>
    </xf>
    <xf numFmtId="0" fontId="21" fillId="9" borderId="82" xfId="0" applyFont="1" applyFill="1" applyBorder="1" applyAlignment="1">
      <alignment horizontal="left" vertical="center"/>
    </xf>
    <xf numFmtId="0" fontId="95" fillId="12" borderId="87" xfId="0" applyFont="1" applyFill="1" applyBorder="1" applyAlignment="1">
      <alignment horizontal="center" vertical="center" shrinkToFit="1"/>
    </xf>
    <xf numFmtId="0" fontId="14" fillId="12" borderId="0" xfId="0" applyFont="1" applyFill="1"/>
    <xf numFmtId="0" fontId="14" fillId="9" borderId="22" xfId="0" applyFont="1" applyFill="1" applyBorder="1"/>
    <xf numFmtId="0" fontId="81" fillId="23" borderId="198" xfId="0" applyFont="1" applyFill="1" applyBorder="1" applyAlignment="1">
      <alignment horizontal="center" vertical="center"/>
    </xf>
    <xf numFmtId="0" fontId="58" fillId="23" borderId="199" xfId="0" applyFont="1" applyFill="1" applyBorder="1" applyAlignment="1">
      <alignment horizontal="left" vertical="center" wrapText="1"/>
    </xf>
    <xf numFmtId="0" fontId="58" fillId="23" borderId="200" xfId="0" applyFont="1" applyFill="1" applyBorder="1" applyAlignment="1">
      <alignment horizontal="center" vertical="center" shrinkToFit="1"/>
    </xf>
    <xf numFmtId="0" fontId="80" fillId="23" borderId="201" xfId="0" applyFont="1" applyFill="1" applyBorder="1" applyAlignment="1">
      <alignment horizontal="left" vertical="center"/>
    </xf>
    <xf numFmtId="0" fontId="14" fillId="12" borderId="0" xfId="0" applyFont="1" applyFill="1" applyAlignment="1">
      <alignment wrapText="1"/>
    </xf>
    <xf numFmtId="0" fontId="96" fillId="9" borderId="0" xfId="3" applyFont="1" applyFill="1">
      <alignment vertical="center"/>
    </xf>
    <xf numFmtId="0" fontId="0" fillId="9" borderId="0" xfId="0" applyFill="1"/>
    <xf numFmtId="0" fontId="17" fillId="9" borderId="0" xfId="0" applyFont="1" applyFill="1" applyAlignment="1">
      <alignment horizontal="center" wrapText="1"/>
    </xf>
    <xf numFmtId="0" fontId="39" fillId="9" borderId="0" xfId="0" applyFont="1" applyFill="1" applyAlignment="1">
      <alignment horizontal="center" wrapText="1"/>
    </xf>
    <xf numFmtId="0" fontId="40" fillId="9" borderId="0" xfId="0" applyFont="1" applyFill="1" applyAlignment="1">
      <alignment vertical="center" wrapText="1"/>
    </xf>
    <xf numFmtId="0" fontId="64" fillId="0" borderId="174" xfId="0" applyFont="1" applyBorder="1" applyAlignment="1">
      <alignment horizontal="center" vertical="center" shrinkToFit="1"/>
    </xf>
    <xf numFmtId="0" fontId="64" fillId="0" borderId="175" xfId="0" applyFont="1" applyBorder="1" applyAlignment="1">
      <alignment horizontal="center" vertical="center" shrinkToFit="1"/>
    </xf>
    <xf numFmtId="0" fontId="42" fillId="0" borderId="159" xfId="0" applyFont="1" applyBorder="1" applyAlignment="1">
      <alignment horizontal="center" vertical="center" shrinkToFit="1"/>
    </xf>
    <xf numFmtId="0" fontId="42" fillId="0" borderId="16" xfId="0" applyFont="1" applyBorder="1" applyAlignment="1">
      <alignment horizontal="center" vertical="center" shrinkToFit="1"/>
    </xf>
    <xf numFmtId="0" fontId="14" fillId="5" borderId="159" xfId="0" applyFont="1" applyFill="1" applyBorder="1" applyAlignment="1" applyProtection="1">
      <alignment vertical="center" shrinkToFit="1"/>
      <protection locked="0"/>
    </xf>
    <xf numFmtId="0" fontId="14" fillId="5" borderId="17" xfId="0" applyFont="1" applyFill="1" applyBorder="1" applyAlignment="1" applyProtection="1">
      <alignment vertical="center" shrinkToFit="1"/>
      <protection locked="0"/>
    </xf>
    <xf numFmtId="0" fontId="14" fillId="5" borderId="59" xfId="0" applyFont="1" applyFill="1" applyBorder="1" applyAlignment="1" applyProtection="1">
      <alignment vertical="center" shrinkToFit="1"/>
      <protection locked="0"/>
    </xf>
    <xf numFmtId="0" fontId="19" fillId="5" borderId="171" xfId="0" applyFont="1" applyFill="1" applyBorder="1" applyAlignment="1" applyProtection="1">
      <alignment horizontal="left" shrinkToFit="1"/>
      <protection locked="0"/>
    </xf>
    <xf numFmtId="0" fontId="19" fillId="5" borderId="169" xfId="0" applyFont="1" applyFill="1" applyBorder="1" applyAlignment="1" applyProtection="1">
      <alignment horizontal="left" shrinkToFit="1"/>
      <protection locked="0"/>
    </xf>
    <xf numFmtId="0" fontId="19" fillId="5" borderId="168" xfId="0" applyFont="1" applyFill="1" applyBorder="1" applyAlignment="1" applyProtection="1">
      <alignment horizontal="left" shrinkToFit="1"/>
      <protection locked="0"/>
    </xf>
    <xf numFmtId="0" fontId="14" fillId="9" borderId="158" xfId="0" applyFont="1" applyFill="1" applyBorder="1" applyAlignment="1">
      <alignment horizontal="center"/>
    </xf>
    <xf numFmtId="0" fontId="14" fillId="9" borderId="143" xfId="0" applyFont="1" applyFill="1" applyBorder="1" applyAlignment="1">
      <alignment horizontal="center"/>
    </xf>
    <xf numFmtId="0" fontId="14" fillId="9" borderId="93" xfId="0" applyFont="1" applyFill="1" applyBorder="1" applyAlignment="1">
      <alignment horizontal="center"/>
    </xf>
    <xf numFmtId="0" fontId="20" fillId="9" borderId="158" xfId="0" applyFont="1" applyFill="1" applyBorder="1" applyAlignment="1">
      <alignment horizontal="center"/>
    </xf>
    <xf numFmtId="0" fontId="20" fillId="9" borderId="143" xfId="0" applyFont="1" applyFill="1" applyBorder="1" applyAlignment="1">
      <alignment horizontal="center"/>
    </xf>
    <xf numFmtId="0" fontId="20" fillId="9" borderId="157" xfId="0" applyFont="1" applyFill="1" applyBorder="1" applyAlignment="1">
      <alignment horizontal="center"/>
    </xf>
    <xf numFmtId="0" fontId="19" fillId="0" borderId="172" xfId="0" applyFont="1" applyBorder="1" applyAlignment="1">
      <alignment horizontal="center"/>
    </xf>
    <xf numFmtId="0" fontId="19" fillId="0" borderId="173" xfId="0" applyFont="1" applyBorder="1" applyAlignment="1">
      <alignment horizontal="center"/>
    </xf>
    <xf numFmtId="0" fontId="18" fillId="0" borderId="56" xfId="0" applyFont="1" applyBorder="1" applyAlignment="1">
      <alignment horizontal="center" vertical="center" wrapText="1"/>
    </xf>
    <xf numFmtId="0" fontId="18" fillId="0" borderId="55" xfId="0" applyFont="1" applyBorder="1" applyAlignment="1">
      <alignment horizontal="center" vertical="center" wrapText="1"/>
    </xf>
    <xf numFmtId="0" fontId="18" fillId="0" borderId="63" xfId="0" applyFont="1" applyBorder="1" applyAlignment="1">
      <alignment horizontal="center" vertical="center" wrapText="1"/>
    </xf>
    <xf numFmtId="0" fontId="18" fillId="0" borderId="0" xfId="0" applyFont="1" applyAlignment="1">
      <alignment horizontal="center" vertical="center" wrapText="1"/>
    </xf>
    <xf numFmtId="0" fontId="18" fillId="0" borderId="58" xfId="0" applyFont="1" applyBorder="1" applyAlignment="1">
      <alignment horizontal="center" vertical="center" wrapText="1"/>
    </xf>
    <xf numFmtId="0" fontId="18" fillId="0" borderId="17" xfId="0" applyFont="1" applyBorder="1" applyAlignment="1">
      <alignment horizontal="center" vertical="center" wrapText="1"/>
    </xf>
    <xf numFmtId="0" fontId="53" fillId="0" borderId="63" xfId="0" applyFont="1" applyBorder="1" applyAlignment="1">
      <alignment vertical="center" wrapText="1"/>
    </xf>
    <xf numFmtId="0" fontId="53" fillId="0" borderId="0" xfId="0" applyFont="1" applyAlignment="1">
      <alignment vertical="center" wrapText="1"/>
    </xf>
    <xf numFmtId="0" fontId="43" fillId="9" borderId="0" xfId="0" applyFont="1" applyFill="1" applyAlignment="1">
      <alignment vertical="top" wrapText="1"/>
    </xf>
    <xf numFmtId="0" fontId="43" fillId="9" borderId="0" xfId="0" applyFont="1" applyFill="1" applyAlignment="1">
      <alignment vertical="top"/>
    </xf>
    <xf numFmtId="0" fontId="14" fillId="0" borderId="53" xfId="0" applyFont="1" applyBorder="1" applyAlignment="1">
      <alignment horizontal="center" wrapText="1"/>
    </xf>
    <xf numFmtId="0" fontId="14" fillId="0" borderId="29" xfId="0" applyFont="1" applyBorder="1" applyAlignment="1">
      <alignment horizontal="center"/>
    </xf>
    <xf numFmtId="0" fontId="20" fillId="9" borderId="56" xfId="0" applyFont="1" applyFill="1" applyBorder="1" applyAlignment="1">
      <alignment horizontal="left" vertical="center" wrapText="1"/>
    </xf>
    <xf numFmtId="0" fontId="20" fillId="9" borderId="164" xfId="0" applyFont="1" applyFill="1" applyBorder="1" applyAlignment="1">
      <alignment horizontal="left" vertical="center" wrapText="1"/>
    </xf>
    <xf numFmtId="0" fontId="20" fillId="9" borderId="63" xfId="0" applyFont="1" applyFill="1" applyBorder="1" applyAlignment="1">
      <alignment horizontal="left" vertical="center" wrapText="1"/>
    </xf>
    <xf numFmtId="0" fontId="20" fillId="9" borderId="91" xfId="0" applyFont="1" applyFill="1" applyBorder="1" applyAlignment="1">
      <alignment horizontal="left" vertical="center" wrapText="1"/>
    </xf>
    <xf numFmtId="0" fontId="20" fillId="9" borderId="58" xfId="0" applyFont="1" applyFill="1" applyBorder="1" applyAlignment="1">
      <alignment horizontal="left" vertical="center" wrapText="1"/>
    </xf>
    <xf numFmtId="0" fontId="20" fillId="9" borderId="167" xfId="0" applyFont="1" applyFill="1" applyBorder="1" applyAlignment="1">
      <alignment horizontal="left" vertical="center" wrapText="1"/>
    </xf>
    <xf numFmtId="0" fontId="22" fillId="9" borderId="71" xfId="0" applyFont="1" applyFill="1" applyBorder="1" applyAlignment="1">
      <alignment horizontal="center"/>
    </xf>
    <xf numFmtId="0" fontId="22" fillId="9" borderId="160" xfId="0" applyFont="1" applyFill="1" applyBorder="1" applyAlignment="1">
      <alignment horizontal="center"/>
    </xf>
    <xf numFmtId="0" fontId="22" fillId="9" borderId="145" xfId="0" applyFont="1" applyFill="1" applyBorder="1" applyAlignment="1">
      <alignment horizontal="center" vertical="center"/>
    </xf>
    <xf numFmtId="0" fontId="22" fillId="9" borderId="166" xfId="0" applyFont="1" applyFill="1" applyBorder="1" applyAlignment="1">
      <alignment horizontal="center" vertical="center"/>
    </xf>
    <xf numFmtId="0" fontId="16" fillId="0" borderId="53" xfId="0" applyFont="1" applyBorder="1" applyAlignment="1">
      <alignment horizontal="center" vertical="center"/>
    </xf>
    <xf numFmtId="0" fontId="16" fillId="0" borderId="29" xfId="0" applyFont="1" applyBorder="1" applyAlignment="1">
      <alignment horizontal="center" vertical="center"/>
    </xf>
    <xf numFmtId="0" fontId="16" fillId="0" borderId="54" xfId="0" applyFont="1" applyBorder="1" applyAlignment="1">
      <alignment horizontal="center" vertical="center"/>
    </xf>
    <xf numFmtId="0" fontId="16" fillId="0" borderId="96" xfId="0" applyFont="1" applyBorder="1" applyAlignment="1">
      <alignment horizontal="left" vertical="center" wrapText="1"/>
    </xf>
    <xf numFmtId="0" fontId="16" fillId="0" borderId="97" xfId="0" applyFont="1" applyBorder="1" applyAlignment="1">
      <alignment horizontal="left" vertical="center" wrapText="1"/>
    </xf>
    <xf numFmtId="0" fontId="16" fillId="0" borderId="98" xfId="0" applyFont="1" applyBorder="1" applyAlignment="1">
      <alignment horizontal="left" vertical="center" wrapText="1"/>
    </xf>
    <xf numFmtId="0" fontId="20" fillId="9" borderId="56" xfId="0" applyFont="1" applyFill="1" applyBorder="1" applyAlignment="1">
      <alignment horizontal="center" wrapText="1"/>
    </xf>
    <xf numFmtId="0" fontId="20" fillId="9" borderId="55" xfId="0" applyFont="1" applyFill="1" applyBorder="1" applyAlignment="1">
      <alignment horizontal="center" wrapText="1"/>
    </xf>
    <xf numFmtId="0" fontId="20" fillId="9" borderId="63" xfId="0" applyFont="1" applyFill="1" applyBorder="1" applyAlignment="1">
      <alignment horizontal="center" wrapText="1"/>
    </xf>
    <xf numFmtId="0" fontId="20" fillId="9" borderId="0" xfId="0" applyFont="1" applyFill="1" applyAlignment="1">
      <alignment horizontal="center" wrapText="1"/>
    </xf>
    <xf numFmtId="0" fontId="52" fillId="9" borderId="63" xfId="0" applyFont="1" applyFill="1" applyBorder="1" applyAlignment="1">
      <alignment horizontal="center" vertical="center" wrapText="1"/>
    </xf>
    <xf numFmtId="0" fontId="52" fillId="9" borderId="0" xfId="0" applyFont="1" applyFill="1" applyAlignment="1">
      <alignment horizontal="center" vertical="center" wrapText="1"/>
    </xf>
    <xf numFmtId="0" fontId="52" fillId="9" borderId="58" xfId="0" applyFont="1" applyFill="1" applyBorder="1" applyAlignment="1">
      <alignment horizontal="center" vertical="center" wrapText="1"/>
    </xf>
    <xf numFmtId="0" fontId="52" fillId="9" borderId="17" xfId="0" applyFont="1" applyFill="1" applyBorder="1" applyAlignment="1">
      <alignment horizontal="center" vertical="center" wrapText="1"/>
    </xf>
    <xf numFmtId="0" fontId="67" fillId="9" borderId="0" xfId="0" applyFont="1" applyFill="1" applyAlignment="1">
      <alignment horizontal="center" vertical="center"/>
    </xf>
    <xf numFmtId="0" fontId="16" fillId="0" borderId="87" xfId="0" applyFont="1" applyBorder="1" applyAlignment="1">
      <alignment vertical="center" wrapText="1"/>
    </xf>
    <xf numFmtId="0" fontId="16" fillId="0" borderId="73" xfId="0" applyFont="1" applyBorder="1" applyAlignment="1">
      <alignment vertical="center" wrapText="1"/>
    </xf>
    <xf numFmtId="0" fontId="16" fillId="0" borderId="70" xfId="0" applyFont="1" applyBorder="1" applyAlignment="1">
      <alignment vertical="center" wrapText="1"/>
    </xf>
    <xf numFmtId="0" fontId="20" fillId="0" borderId="63" xfId="0" applyFont="1" applyBorder="1" applyAlignment="1">
      <alignment horizontal="center" vertical="center" wrapText="1"/>
    </xf>
    <xf numFmtId="0" fontId="20" fillId="0" borderId="0" xfId="0" applyFont="1" applyAlignment="1">
      <alignment horizontal="center" vertical="center" wrapText="1"/>
    </xf>
    <xf numFmtId="0" fontId="20" fillId="0" borderId="64" xfId="0" applyFont="1" applyBorder="1" applyAlignment="1">
      <alignment horizontal="center" vertical="center" wrapText="1"/>
    </xf>
    <xf numFmtId="0" fontId="16" fillId="0" borderId="63" xfId="0" applyFont="1" applyBorder="1" applyAlignment="1">
      <alignment horizontal="center" vertical="center" wrapText="1"/>
    </xf>
    <xf numFmtId="0" fontId="16" fillId="0" borderId="0" xfId="0" applyFont="1" applyAlignment="1">
      <alignment horizontal="center" vertical="center" wrapText="1"/>
    </xf>
    <xf numFmtId="0" fontId="67" fillId="9" borderId="0" xfId="0" applyFont="1" applyFill="1" applyAlignment="1">
      <alignment horizontal="center" vertical="center" wrapText="1"/>
    </xf>
    <xf numFmtId="0" fontId="33" fillId="0" borderId="56" xfId="0" applyFont="1" applyBorder="1" applyAlignment="1" applyProtection="1">
      <alignment horizontal="center" vertical="center" shrinkToFit="1"/>
      <protection locked="0"/>
    </xf>
    <xf numFmtId="0" fontId="33" fillId="0" borderId="55" xfId="0" applyFont="1" applyBorder="1" applyAlignment="1" applyProtection="1">
      <alignment horizontal="center" vertical="center" shrinkToFit="1"/>
      <protection locked="0"/>
    </xf>
    <xf numFmtId="0" fontId="33" fillId="0" borderId="57" xfId="0" applyFont="1" applyBorder="1" applyAlignment="1" applyProtection="1">
      <alignment horizontal="center" vertical="center" shrinkToFit="1"/>
      <protection locked="0"/>
    </xf>
    <xf numFmtId="0" fontId="20" fillId="0" borderId="53" xfId="0" applyFont="1" applyBorder="1" applyAlignment="1">
      <alignment horizontal="center" vertical="center" wrapText="1"/>
    </xf>
    <xf numFmtId="0" fontId="20" fillId="0" borderId="29" xfId="0" applyFont="1" applyBorder="1" applyAlignment="1">
      <alignment horizontal="center" vertical="center" wrapText="1"/>
    </xf>
    <xf numFmtId="0" fontId="20" fillId="0" borderId="54" xfId="0" applyFont="1" applyBorder="1" applyAlignment="1">
      <alignment horizontal="center" vertical="center" wrapText="1"/>
    </xf>
    <xf numFmtId="0" fontId="20" fillId="0" borderId="56" xfId="0" applyFont="1" applyBorder="1" applyAlignment="1">
      <alignment horizontal="center" vertical="center" wrapText="1"/>
    </xf>
    <xf numFmtId="0" fontId="20" fillId="0" borderId="55" xfId="0" applyFont="1" applyBorder="1" applyAlignment="1">
      <alignment horizontal="center" vertical="center" wrapText="1"/>
    </xf>
    <xf numFmtId="0" fontId="20" fillId="0" borderId="57" xfId="0" applyFont="1" applyBorder="1" applyAlignment="1">
      <alignment horizontal="center" vertical="center" wrapText="1"/>
    </xf>
    <xf numFmtId="0" fontId="20" fillId="0" borderId="58" xfId="0" applyFont="1" applyBorder="1" applyAlignment="1">
      <alignment horizontal="center" vertical="center" wrapText="1"/>
    </xf>
    <xf numFmtId="0" fontId="20" fillId="0" borderId="17" xfId="0" applyFont="1" applyBorder="1" applyAlignment="1">
      <alignment horizontal="center" vertical="center" wrapText="1"/>
    </xf>
    <xf numFmtId="0" fontId="20" fillId="0" borderId="59" xfId="0" applyFont="1" applyBorder="1" applyAlignment="1">
      <alignment horizontal="center" vertical="center" wrapText="1"/>
    </xf>
    <xf numFmtId="0" fontId="33" fillId="9" borderId="56" xfId="0" applyFont="1" applyFill="1" applyBorder="1" applyAlignment="1">
      <alignment horizontal="center" vertical="center"/>
    </xf>
    <xf numFmtId="0" fontId="33" fillId="9" borderId="55" xfId="0" applyFont="1" applyFill="1" applyBorder="1" applyAlignment="1">
      <alignment horizontal="center" vertical="center"/>
    </xf>
    <xf numFmtId="0" fontId="33" fillId="9" borderId="57" xfId="0" applyFont="1" applyFill="1" applyBorder="1" applyAlignment="1">
      <alignment horizontal="center" vertical="center"/>
    </xf>
    <xf numFmtId="0" fontId="99" fillId="23" borderId="53" xfId="0" applyFont="1" applyFill="1" applyBorder="1" applyAlignment="1">
      <alignment horizontal="center" vertical="center" wrapText="1"/>
    </xf>
    <xf numFmtId="0" fontId="99" fillId="23" borderId="29" xfId="0" applyFont="1" applyFill="1" applyBorder="1" applyAlignment="1">
      <alignment horizontal="center" vertical="center" wrapText="1"/>
    </xf>
    <xf numFmtId="0" fontId="99" fillId="23" borderId="54" xfId="0" applyFont="1" applyFill="1" applyBorder="1" applyAlignment="1">
      <alignment horizontal="center" vertical="center" wrapText="1"/>
    </xf>
    <xf numFmtId="0" fontId="19" fillId="9" borderId="58" xfId="0" applyFont="1" applyFill="1" applyBorder="1" applyAlignment="1">
      <alignment horizontal="center" vertical="center" wrapText="1"/>
    </xf>
    <xf numFmtId="0" fontId="19" fillId="9" borderId="73" xfId="0" applyFont="1" applyFill="1" applyBorder="1" applyAlignment="1">
      <alignment horizontal="center" vertical="center" wrapText="1"/>
    </xf>
    <xf numFmtId="0" fontId="19" fillId="9" borderId="70" xfId="0" applyFont="1" applyFill="1" applyBorder="1" applyAlignment="1">
      <alignment horizontal="center" vertical="center" wrapText="1"/>
    </xf>
    <xf numFmtId="0" fontId="16" fillId="9" borderId="0" xfId="0" applyFont="1" applyFill="1" applyAlignment="1">
      <alignment vertical="center" wrapText="1"/>
    </xf>
    <xf numFmtId="0" fontId="20" fillId="9" borderId="56" xfId="0" applyFont="1" applyFill="1" applyBorder="1" applyAlignment="1">
      <alignment horizontal="center" vertical="center" textRotation="255" wrapText="1"/>
    </xf>
    <xf numFmtId="0" fontId="20" fillId="9" borderId="63" xfId="0" applyFont="1" applyFill="1" applyBorder="1" applyAlignment="1">
      <alignment horizontal="center" vertical="center" textRotation="255" wrapText="1"/>
    </xf>
    <xf numFmtId="0" fontId="20" fillId="9" borderId="56" xfId="0" applyFont="1" applyFill="1" applyBorder="1" applyAlignment="1">
      <alignment horizontal="center" vertical="center"/>
    </xf>
    <xf numFmtId="0" fontId="20" fillId="9" borderId="55" xfId="0" applyFont="1" applyFill="1" applyBorder="1" applyAlignment="1">
      <alignment horizontal="center" vertical="center"/>
    </xf>
    <xf numFmtId="0" fontId="20" fillId="9" borderId="58" xfId="0" applyFont="1" applyFill="1" applyBorder="1" applyAlignment="1">
      <alignment horizontal="center" vertical="center"/>
    </xf>
    <xf numFmtId="0" fontId="20" fillId="9" borderId="17" xfId="0" applyFont="1" applyFill="1" applyBorder="1" applyAlignment="1">
      <alignment horizontal="center" vertical="center"/>
    </xf>
    <xf numFmtId="0" fontId="20" fillId="9" borderId="58" xfId="0" applyFont="1" applyFill="1" applyBorder="1" applyAlignment="1">
      <alignment horizontal="center" vertical="center" textRotation="255" wrapText="1"/>
    </xf>
    <xf numFmtId="0" fontId="16" fillId="9" borderId="56" xfId="0" applyFont="1" applyFill="1" applyBorder="1" applyAlignment="1">
      <alignment horizontal="center" vertical="center" wrapText="1"/>
    </xf>
    <xf numFmtId="0" fontId="16" fillId="9" borderId="63" xfId="0" applyFont="1" applyFill="1" applyBorder="1" applyAlignment="1">
      <alignment horizontal="center" vertical="center" wrapText="1"/>
    </xf>
    <xf numFmtId="0" fontId="16" fillId="9" borderId="58" xfId="0" applyFont="1" applyFill="1" applyBorder="1" applyAlignment="1">
      <alignment horizontal="center" vertical="center" wrapText="1"/>
    </xf>
    <xf numFmtId="0" fontId="18" fillId="9" borderId="53" xfId="0" applyFont="1" applyFill="1" applyBorder="1" applyAlignment="1">
      <alignment horizontal="center" vertical="center"/>
    </xf>
    <xf numFmtId="0" fontId="18" fillId="9" borderId="29" xfId="0" applyFont="1" applyFill="1" applyBorder="1" applyAlignment="1">
      <alignment horizontal="center" vertical="center"/>
    </xf>
    <xf numFmtId="0" fontId="18" fillId="9" borderId="54" xfId="0" applyFont="1" applyFill="1" applyBorder="1" applyAlignment="1">
      <alignment horizontal="center" vertical="center"/>
    </xf>
    <xf numFmtId="0" fontId="20" fillId="9" borderId="53" xfId="0" applyFont="1" applyFill="1" applyBorder="1" applyAlignment="1">
      <alignment horizontal="center" vertical="center" wrapText="1"/>
    </xf>
    <xf numFmtId="0" fontId="20" fillId="9" borderId="29" xfId="0" applyFont="1" applyFill="1" applyBorder="1" applyAlignment="1">
      <alignment horizontal="center" vertical="center" wrapText="1"/>
    </xf>
    <xf numFmtId="0" fontId="20" fillId="9" borderId="54" xfId="0" applyFont="1" applyFill="1" applyBorder="1" applyAlignment="1">
      <alignment horizontal="center" vertical="center" wrapText="1"/>
    </xf>
    <xf numFmtId="0" fontId="36" fillId="9" borderId="0" xfId="3" applyFont="1" applyFill="1" applyAlignment="1">
      <alignment horizontal="left" vertical="center" wrapText="1"/>
    </xf>
    <xf numFmtId="178" fontId="11" fillId="0" borderId="49" xfId="3" applyNumberFormat="1" applyFont="1" applyBorder="1" applyAlignment="1">
      <alignment horizontal="center" vertical="center" wrapText="1"/>
    </xf>
    <xf numFmtId="178" fontId="11" fillId="0" borderId="50" xfId="3" applyNumberFormat="1" applyFont="1" applyBorder="1" applyAlignment="1">
      <alignment horizontal="center" vertical="center" wrapText="1"/>
    </xf>
    <xf numFmtId="178" fontId="11" fillId="0" borderId="51" xfId="3" applyNumberFormat="1" applyFont="1" applyBorder="1" applyAlignment="1">
      <alignment horizontal="center" vertical="center" wrapText="1"/>
    </xf>
    <xf numFmtId="178" fontId="41" fillId="9" borderId="49" xfId="3" applyNumberFormat="1" applyFont="1" applyFill="1" applyBorder="1">
      <alignment vertical="center"/>
    </xf>
    <xf numFmtId="178" fontId="41" fillId="9" borderId="50" xfId="3" applyNumberFormat="1" applyFont="1" applyFill="1" applyBorder="1">
      <alignment vertical="center"/>
    </xf>
    <xf numFmtId="178" fontId="41" fillId="9" borderId="51" xfId="3" applyNumberFormat="1" applyFont="1" applyFill="1" applyBorder="1">
      <alignment vertical="center"/>
    </xf>
    <xf numFmtId="178" fontId="39" fillId="9" borderId="45" xfId="3" applyNumberFormat="1" applyFont="1" applyFill="1" applyBorder="1">
      <alignment vertical="center"/>
    </xf>
    <xf numFmtId="178" fontId="39" fillId="9" borderId="29" xfId="3" applyNumberFormat="1" applyFont="1" applyFill="1" applyBorder="1">
      <alignment vertical="center"/>
    </xf>
    <xf numFmtId="178" fontId="39" fillId="9" borderId="46" xfId="3" applyNumberFormat="1" applyFont="1" applyFill="1" applyBorder="1">
      <alignment vertical="center"/>
    </xf>
    <xf numFmtId="178" fontId="41" fillId="9" borderId="45" xfId="3" applyNumberFormat="1" applyFont="1" applyFill="1" applyBorder="1">
      <alignment vertical="center"/>
    </xf>
    <xf numFmtId="178" fontId="41" fillId="9" borderId="29" xfId="3" applyNumberFormat="1" applyFont="1" applyFill="1" applyBorder="1">
      <alignment vertical="center"/>
    </xf>
    <xf numFmtId="178" fontId="41" fillId="9" borderId="46" xfId="3" applyNumberFormat="1" applyFont="1" applyFill="1" applyBorder="1">
      <alignment vertical="center"/>
    </xf>
    <xf numFmtId="0" fontId="36" fillId="9" borderId="0" xfId="3" applyFont="1" applyFill="1" applyAlignment="1">
      <alignment vertical="center" wrapText="1"/>
    </xf>
    <xf numFmtId="178" fontId="41" fillId="9" borderId="47" xfId="3" applyNumberFormat="1" applyFont="1" applyFill="1" applyBorder="1">
      <alignment vertical="center"/>
    </xf>
    <xf numFmtId="178" fontId="41" fillId="9" borderId="48" xfId="3" applyNumberFormat="1" applyFont="1" applyFill="1" applyBorder="1">
      <alignment vertical="center"/>
    </xf>
    <xf numFmtId="178" fontId="41" fillId="9" borderId="33" xfId="3" applyNumberFormat="1" applyFont="1" applyFill="1" applyBorder="1">
      <alignment vertical="center"/>
    </xf>
    <xf numFmtId="0" fontId="14" fillId="9" borderId="119" xfId="3" applyFont="1" applyFill="1" applyBorder="1" applyAlignment="1">
      <alignment horizontal="center" vertical="center" textRotation="255"/>
    </xf>
    <xf numFmtId="0" fontId="14" fillId="9" borderId="118" xfId="3" applyFont="1" applyFill="1" applyBorder="1" applyAlignment="1">
      <alignment horizontal="center" vertical="center" textRotation="255"/>
    </xf>
    <xf numFmtId="0" fontId="14" fillId="9" borderId="115" xfId="3" applyFont="1" applyFill="1" applyBorder="1" applyAlignment="1">
      <alignment horizontal="center" vertical="center" textRotation="255"/>
    </xf>
    <xf numFmtId="0" fontId="14" fillId="9" borderId="18" xfId="3" quotePrefix="1" applyFont="1" applyFill="1" applyBorder="1" applyAlignment="1">
      <alignment horizontal="center" vertical="center"/>
    </xf>
    <xf numFmtId="0" fontId="14" fillId="9" borderId="15" xfId="3" quotePrefix="1" applyFont="1" applyFill="1" applyBorder="1" applyAlignment="1">
      <alignment horizontal="center" vertical="center"/>
    </xf>
    <xf numFmtId="0" fontId="14" fillId="9" borderId="8" xfId="3" quotePrefix="1" applyFont="1" applyFill="1" applyBorder="1" applyAlignment="1">
      <alignment horizontal="center" vertical="center"/>
    </xf>
    <xf numFmtId="0" fontId="14" fillId="9" borderId="1" xfId="3" quotePrefix="1" applyFont="1" applyFill="1" applyBorder="1" applyAlignment="1">
      <alignment horizontal="center" vertical="center"/>
    </xf>
    <xf numFmtId="0" fontId="14" fillId="9" borderId="2" xfId="3" quotePrefix="1" applyFont="1" applyFill="1" applyBorder="1" applyAlignment="1">
      <alignment horizontal="center" vertical="center"/>
    </xf>
    <xf numFmtId="0" fontId="14" fillId="9" borderId="35" xfId="3" quotePrefix="1" applyFont="1" applyFill="1" applyBorder="1" applyAlignment="1">
      <alignment horizontal="center" vertical="center"/>
    </xf>
    <xf numFmtId="178" fontId="11" fillId="0" borderId="44" xfId="3" applyNumberFormat="1" applyFont="1" applyBorder="1">
      <alignment vertical="center"/>
    </xf>
    <xf numFmtId="178" fontId="11" fillId="0" borderId="17" xfId="3" applyNumberFormat="1" applyFont="1" applyBorder="1">
      <alignment vertical="center"/>
    </xf>
    <xf numFmtId="178" fontId="11" fillId="0" borderId="16" xfId="3" applyNumberFormat="1" applyFont="1" applyBorder="1">
      <alignment vertical="center"/>
    </xf>
    <xf numFmtId="176" fontId="13" fillId="0" borderId="21" xfId="4" applyNumberFormat="1" applyFont="1" applyBorder="1" applyAlignment="1" applyProtection="1">
      <alignment horizontal="left" vertical="center" wrapText="1"/>
    </xf>
    <xf numFmtId="176" fontId="13" fillId="0" borderId="0" xfId="4" applyNumberFormat="1" applyFont="1" applyBorder="1" applyAlignment="1" applyProtection="1">
      <alignment horizontal="left" vertical="center" wrapText="1"/>
    </xf>
    <xf numFmtId="176" fontId="13" fillId="0" borderId="25" xfId="4" applyNumberFormat="1" applyFont="1" applyBorder="1" applyAlignment="1" applyProtection="1">
      <alignment horizontal="left" vertical="center" wrapText="1"/>
    </xf>
    <xf numFmtId="176" fontId="13" fillId="0" borderId="23" xfId="4" applyNumberFormat="1" applyFont="1" applyBorder="1" applyAlignment="1" applyProtection="1">
      <alignment horizontal="left" vertical="center" wrapText="1"/>
    </xf>
    <xf numFmtId="178" fontId="11" fillId="0" borderId="45" xfId="3" applyNumberFormat="1" applyFont="1" applyBorder="1">
      <alignment vertical="center"/>
    </xf>
    <xf numFmtId="178" fontId="11" fillId="0" borderId="29" xfId="3" applyNumberFormat="1" applyFont="1" applyBorder="1">
      <alignment vertical="center"/>
    </xf>
    <xf numFmtId="178" fontId="11" fillId="0" borderId="46" xfId="3" applyNumberFormat="1" applyFont="1" applyBorder="1">
      <alignment vertical="center"/>
    </xf>
    <xf numFmtId="178" fontId="11" fillId="0" borderId="45" xfId="3" applyNumberFormat="1" applyFont="1" applyBorder="1" applyAlignment="1">
      <alignment horizontal="left" vertical="center"/>
    </xf>
    <xf numFmtId="178" fontId="11" fillId="0" borderId="29" xfId="3" applyNumberFormat="1" applyFont="1" applyBorder="1" applyAlignment="1">
      <alignment horizontal="left" vertical="center"/>
    </xf>
    <xf numFmtId="178" fontId="11" fillId="0" borderId="46" xfId="3" applyNumberFormat="1" applyFont="1" applyBorder="1" applyAlignment="1">
      <alignment horizontal="left" vertical="center"/>
    </xf>
    <xf numFmtId="178" fontId="11" fillId="3" borderId="45" xfId="3" applyNumberFormat="1" applyFont="1" applyFill="1" applyBorder="1">
      <alignment vertical="center"/>
    </xf>
    <xf numFmtId="178" fontId="11" fillId="3" borderId="29" xfId="3" applyNumberFormat="1" applyFont="1" applyFill="1" applyBorder="1">
      <alignment vertical="center"/>
    </xf>
    <xf numFmtId="178" fontId="11" fillId="3" borderId="46" xfId="3" applyNumberFormat="1" applyFont="1" applyFill="1" applyBorder="1">
      <alignment vertical="center"/>
    </xf>
    <xf numFmtId="178" fontId="41" fillId="9" borderId="45" xfId="3" applyNumberFormat="1" applyFont="1" applyFill="1" applyBorder="1" applyAlignment="1">
      <alignment horizontal="left" vertical="center"/>
    </xf>
    <xf numFmtId="178" fontId="41" fillId="9" borderId="29" xfId="3" applyNumberFormat="1" applyFont="1" applyFill="1" applyBorder="1" applyAlignment="1">
      <alignment horizontal="left" vertical="center"/>
    </xf>
    <xf numFmtId="178" fontId="41" fillId="9" borderId="46" xfId="3" applyNumberFormat="1" applyFont="1" applyFill="1" applyBorder="1" applyAlignment="1">
      <alignment horizontal="left" vertical="center"/>
    </xf>
    <xf numFmtId="178" fontId="41" fillId="9" borderId="28" xfId="3" applyNumberFormat="1" applyFont="1" applyFill="1" applyBorder="1" applyAlignment="1">
      <alignment horizontal="left" vertical="center"/>
    </xf>
    <xf numFmtId="178" fontId="41" fillId="9" borderId="27" xfId="3" applyNumberFormat="1" applyFont="1" applyFill="1" applyBorder="1" applyAlignment="1">
      <alignment horizontal="left" vertical="center"/>
    </xf>
    <xf numFmtId="178" fontId="41" fillId="9" borderId="10" xfId="3" applyNumberFormat="1" applyFont="1" applyFill="1" applyBorder="1" applyAlignment="1">
      <alignment horizontal="left" vertical="center"/>
    </xf>
    <xf numFmtId="0" fontId="44" fillId="9" borderId="118" xfId="3" applyFont="1" applyFill="1" applyBorder="1" applyAlignment="1">
      <alignment horizontal="center"/>
    </xf>
    <xf numFmtId="0" fontId="44" fillId="9" borderId="115" xfId="3" applyFont="1" applyFill="1" applyBorder="1" applyAlignment="1">
      <alignment horizontal="center"/>
    </xf>
    <xf numFmtId="178" fontId="41" fillId="9" borderId="47" xfId="3" applyNumberFormat="1" applyFont="1" applyFill="1" applyBorder="1" applyAlignment="1">
      <alignment horizontal="left" vertical="center"/>
    </xf>
    <xf numFmtId="178" fontId="41" fillId="9" borderId="48" xfId="3" applyNumberFormat="1" applyFont="1" applyFill="1" applyBorder="1" applyAlignment="1">
      <alignment horizontal="left" vertical="center"/>
    </xf>
    <xf numFmtId="178" fontId="41" fillId="9" borderId="33" xfId="3" applyNumberFormat="1" applyFont="1" applyFill="1" applyBorder="1" applyAlignment="1">
      <alignment horizontal="left" vertical="center"/>
    </xf>
    <xf numFmtId="0" fontId="14" fillId="9" borderId="38" xfId="3" quotePrefix="1" applyFont="1" applyFill="1" applyBorder="1" applyAlignment="1">
      <alignment horizontal="center" vertical="center"/>
    </xf>
    <xf numFmtId="0" fontId="14" fillId="9" borderId="0" xfId="3" quotePrefix="1" applyFont="1" applyFill="1" applyAlignment="1">
      <alignment horizontal="center" vertical="center"/>
    </xf>
    <xf numFmtId="0" fontId="14" fillId="9" borderId="42" xfId="3" applyFont="1" applyFill="1" applyBorder="1" applyAlignment="1">
      <alignment horizontal="center" vertical="center" textRotation="255"/>
    </xf>
    <xf numFmtId="0" fontId="14" fillId="9" borderId="43" xfId="3" applyFont="1" applyFill="1" applyBorder="1" applyAlignment="1">
      <alignment horizontal="center" vertical="center" textRotation="255"/>
    </xf>
    <xf numFmtId="0" fontId="14" fillId="9" borderId="32" xfId="3" applyFont="1" applyFill="1" applyBorder="1" applyAlignment="1">
      <alignment horizontal="center" vertical="center" textRotation="255"/>
    </xf>
    <xf numFmtId="0" fontId="14" fillId="9" borderId="40" xfId="3" quotePrefix="1" applyFont="1" applyFill="1" applyBorder="1" applyAlignment="1">
      <alignment horizontal="center" vertical="center"/>
    </xf>
    <xf numFmtId="0" fontId="14" fillId="9" borderId="41" xfId="3" quotePrefix="1" applyFont="1" applyFill="1" applyBorder="1" applyAlignment="1">
      <alignment horizontal="center" vertical="center"/>
    </xf>
    <xf numFmtId="0" fontId="18" fillId="9" borderId="0" xfId="3" applyFont="1" applyFill="1" applyAlignment="1">
      <alignment horizontal="center" vertical="center"/>
    </xf>
    <xf numFmtId="0" fontId="18" fillId="9" borderId="146" xfId="3" applyFont="1" applyFill="1" applyBorder="1" applyAlignment="1">
      <alignment horizontal="center" vertical="center"/>
    </xf>
    <xf numFmtId="0" fontId="18" fillId="9" borderId="147" xfId="3" applyFont="1" applyFill="1" applyBorder="1" applyAlignment="1">
      <alignment horizontal="center" vertical="center"/>
    </xf>
    <xf numFmtId="0" fontId="18" fillId="9" borderId="148" xfId="3" applyFont="1" applyFill="1" applyBorder="1" applyAlignment="1">
      <alignment horizontal="center" vertical="center"/>
    </xf>
    <xf numFmtId="0" fontId="18" fillId="9" borderId="153" xfId="3" applyFont="1" applyFill="1" applyBorder="1" applyAlignment="1">
      <alignment horizontal="center" vertical="center"/>
    </xf>
    <xf numFmtId="0" fontId="18" fillId="9" borderId="154" xfId="3" applyFont="1" applyFill="1" applyBorder="1" applyAlignment="1">
      <alignment horizontal="center" vertical="center"/>
    </xf>
    <xf numFmtId="0" fontId="18" fillId="9" borderId="155" xfId="3" applyFont="1" applyFill="1" applyBorder="1" applyAlignment="1">
      <alignment horizontal="center" vertical="center"/>
    </xf>
    <xf numFmtId="0" fontId="18" fillId="9" borderId="149" xfId="3" applyFont="1" applyFill="1" applyBorder="1" applyAlignment="1">
      <alignment horizontal="center" vertical="center"/>
    </xf>
    <xf numFmtId="0" fontId="18" fillId="9" borderId="150" xfId="3" applyFont="1" applyFill="1" applyBorder="1" applyAlignment="1">
      <alignment horizontal="center" vertical="center"/>
    </xf>
    <xf numFmtId="0" fontId="18" fillId="9" borderId="151" xfId="3" applyFont="1" applyFill="1" applyBorder="1" applyAlignment="1">
      <alignment horizontal="center" vertical="center"/>
    </xf>
    <xf numFmtId="0" fontId="39" fillId="9" borderId="43" xfId="3" applyFont="1" applyFill="1" applyBorder="1" applyAlignment="1">
      <alignment horizontal="left" vertical="center" wrapText="1"/>
    </xf>
    <xf numFmtId="0" fontId="39" fillId="9" borderId="113" xfId="3" applyFont="1" applyFill="1" applyBorder="1" applyAlignment="1">
      <alignment horizontal="left" vertical="center" wrapText="1"/>
    </xf>
    <xf numFmtId="0" fontId="39" fillId="9" borderId="131" xfId="3" applyFont="1" applyFill="1" applyBorder="1" applyAlignment="1">
      <alignment horizontal="left" vertical="center" wrapText="1"/>
    </xf>
    <xf numFmtId="0" fontId="39" fillId="9" borderId="112" xfId="3" applyFont="1" applyFill="1" applyBorder="1" applyAlignment="1">
      <alignment horizontal="left" vertical="center" wrapText="1"/>
    </xf>
    <xf numFmtId="0" fontId="22" fillId="9" borderId="119" xfId="3" applyFont="1" applyFill="1" applyBorder="1" applyAlignment="1">
      <alignment horizontal="center" vertical="center" textRotation="255"/>
    </xf>
    <xf numFmtId="0" fontId="22" fillId="9" borderId="118" xfId="3" applyFont="1" applyFill="1" applyBorder="1" applyAlignment="1">
      <alignment horizontal="center" vertical="center" textRotation="255"/>
    </xf>
    <xf numFmtId="0" fontId="22" fillId="9" borderId="115" xfId="3" applyFont="1" applyFill="1" applyBorder="1" applyAlignment="1">
      <alignment horizontal="center" vertical="center" textRotation="255"/>
    </xf>
    <xf numFmtId="0" fontId="44" fillId="9" borderId="29" xfId="3" applyFont="1" applyFill="1" applyBorder="1" applyAlignment="1">
      <alignment horizontal="left" vertical="center"/>
    </xf>
    <xf numFmtId="0" fontId="44" fillId="9" borderId="46" xfId="3" applyFont="1" applyFill="1" applyBorder="1" applyAlignment="1">
      <alignment horizontal="left" vertical="center"/>
    </xf>
    <xf numFmtId="0" fontId="44" fillId="9" borderId="48" xfId="3" applyFont="1" applyFill="1" applyBorder="1" applyAlignment="1">
      <alignment horizontal="left" vertical="center"/>
    </xf>
    <xf numFmtId="0" fontId="44" fillId="9" borderId="33" xfId="3" applyFont="1" applyFill="1" applyBorder="1" applyAlignment="1">
      <alignment horizontal="left" vertical="center"/>
    </xf>
    <xf numFmtId="0" fontId="19" fillId="9" borderId="119" xfId="3" applyFont="1" applyFill="1" applyBorder="1" applyAlignment="1">
      <alignment horizontal="center" vertical="center" textRotation="255"/>
    </xf>
    <xf numFmtId="0" fontId="19" fillId="9" borderId="118" xfId="3" applyFont="1" applyFill="1" applyBorder="1" applyAlignment="1">
      <alignment horizontal="center" vertical="center" textRotation="255"/>
    </xf>
    <xf numFmtId="0" fontId="19" fillId="9" borderId="115" xfId="3" applyFont="1" applyFill="1" applyBorder="1" applyAlignment="1">
      <alignment horizontal="center" vertical="center" textRotation="255"/>
    </xf>
    <xf numFmtId="0" fontId="19" fillId="9" borderId="31" xfId="3" applyFont="1" applyFill="1" applyBorder="1" applyAlignment="1">
      <alignment horizontal="center" vertical="center" textRotation="255"/>
    </xf>
    <xf numFmtId="0" fontId="19" fillId="9" borderId="38" xfId="3" applyFont="1" applyFill="1" applyBorder="1" applyAlignment="1">
      <alignment horizontal="center" vertical="center" textRotation="255"/>
    </xf>
    <xf numFmtId="0" fontId="19" fillId="9" borderId="19" xfId="3" applyFont="1" applyFill="1" applyBorder="1" applyAlignment="1">
      <alignment horizontal="center" vertical="center" textRotation="255"/>
    </xf>
    <xf numFmtId="0" fontId="97" fillId="9" borderId="24" xfId="3" applyFont="1" applyFill="1" applyBorder="1" applyAlignment="1">
      <alignment horizontal="center" vertical="center"/>
    </xf>
    <xf numFmtId="0" fontId="98" fillId="9" borderId="24" xfId="3" applyFont="1" applyFill="1" applyBorder="1" applyAlignment="1">
      <alignment horizontal="center" vertical="center"/>
    </xf>
  </cellXfs>
  <cellStyles count="7">
    <cellStyle name="桁区切り" xfId="1" builtinId="6"/>
    <cellStyle name="桁区切り 2" xfId="4" xr:uid="{00000000-0005-0000-0000-000001000000}"/>
    <cellStyle name="標準" xfId="0" builtinId="0"/>
    <cellStyle name="標準 2" xfId="2" xr:uid="{00000000-0005-0000-0000-000003000000}"/>
    <cellStyle name="標準 3" xfId="3" xr:uid="{00000000-0005-0000-0000-000004000000}"/>
    <cellStyle name="標準 3 2" xfId="5" xr:uid="{6F2EACB5-0500-40A5-9D39-BE575F501400}"/>
    <cellStyle name="標準 5" xfId="6" xr:uid="{48E63A6B-1402-4E7C-8DC8-12D8BF3ABCE4}"/>
  </cellStyles>
  <dxfs count="90">
    <dxf>
      <fill>
        <patternFill>
          <bgColor theme="0" tint="-0.34998626667073579"/>
        </patternFill>
      </fill>
    </dxf>
    <dxf>
      <fill>
        <patternFill>
          <bgColor theme="0" tint="-0.499984740745262"/>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0" tint="-0.34998626667073579"/>
        </patternFill>
      </fill>
    </dxf>
    <dxf>
      <fill>
        <patternFill>
          <bgColor theme="0" tint="-0.499984740745262"/>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0" tint="-0.34998626667073579"/>
        </patternFill>
      </fill>
    </dxf>
    <dxf>
      <fill>
        <patternFill>
          <bgColor theme="0" tint="-0.34998626667073579"/>
        </patternFill>
      </fill>
    </dxf>
    <dxf>
      <fill>
        <patternFill>
          <bgColor theme="0" tint="-0.499984740745262"/>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ont>
        <b/>
        <i val="0"/>
        <color theme="0"/>
      </font>
      <fill>
        <patternFill>
          <bgColor rgb="FFFF0000"/>
        </patternFill>
      </fill>
    </dxf>
    <dxf>
      <fill>
        <patternFill>
          <bgColor rgb="FFFFFFCC"/>
        </patternFill>
      </fill>
    </dxf>
    <dxf>
      <fill>
        <patternFill>
          <bgColor rgb="FFFFFFCC"/>
        </patternFill>
      </fill>
    </dxf>
    <dxf>
      <fill>
        <patternFill patternType="solid">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3499862666707357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theme="0" tint="-0.34998626667073579"/>
        </patternFill>
      </fill>
    </dxf>
    <dxf>
      <fill>
        <patternFill>
          <bgColor theme="0" tint="-0.34998626667073579"/>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solid">
          <bgColor rgb="FFCCFFCC"/>
        </patternFill>
      </fill>
    </dxf>
    <dxf>
      <fill>
        <patternFill>
          <bgColor theme="0" tint="-0.34998626667073579"/>
        </patternFill>
      </fill>
    </dxf>
    <dxf>
      <fill>
        <patternFill>
          <bgColor theme="0" tint="-0.499984740745262"/>
        </patternFill>
      </fill>
    </dxf>
    <dxf>
      <fill>
        <patternFill>
          <bgColor theme="0" tint="-0.24994659260841701"/>
        </patternFill>
      </fill>
    </dxf>
    <dxf>
      <font>
        <b/>
        <i val="0"/>
        <color theme="0"/>
      </font>
      <fill>
        <patternFill>
          <bgColor rgb="FFFF0000"/>
        </patternFill>
      </fill>
    </dxf>
    <dxf>
      <font>
        <b/>
        <i val="0"/>
        <color theme="0"/>
      </font>
      <fill>
        <patternFill>
          <bgColor rgb="FFFF0000"/>
        </patternFill>
      </fill>
    </dxf>
    <dxf>
      <font>
        <b/>
        <i val="0"/>
        <color rgb="FFFFFF00"/>
      </font>
      <fill>
        <patternFill>
          <bgColor rgb="FFFF0000"/>
        </patternFill>
      </fill>
    </dxf>
    <dxf>
      <font>
        <b/>
        <i val="0"/>
        <color rgb="FFFFFF00"/>
      </font>
      <fill>
        <patternFill>
          <bgColor rgb="FFFF0000"/>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theme="0" tint="-0.34998626667073579"/>
        </patternFill>
      </fill>
    </dxf>
    <dxf>
      <font>
        <b/>
        <i val="0"/>
        <color theme="0"/>
      </font>
      <fill>
        <patternFill>
          <bgColor rgb="FFFF0000"/>
        </patternFill>
      </fill>
    </dxf>
    <dxf>
      <font>
        <b/>
        <i val="0"/>
        <color theme="0"/>
      </font>
      <fill>
        <patternFill>
          <bgColor rgb="FFFF0000"/>
        </patternFill>
      </fill>
    </dxf>
    <dxf>
      <font>
        <b/>
        <i val="0"/>
        <color rgb="FFFF0000"/>
      </font>
      <fill>
        <patternFill>
          <bgColor rgb="FFFFFF00"/>
        </patternFill>
      </fill>
    </dxf>
    <dxf>
      <font>
        <b/>
        <i val="0"/>
        <color theme="0"/>
      </font>
      <fill>
        <patternFill>
          <bgColor rgb="FFFF0000"/>
        </patternFill>
      </fill>
    </dxf>
    <dxf>
      <fill>
        <patternFill>
          <bgColor theme="1"/>
        </patternFill>
      </fill>
    </dxf>
  </dxfs>
  <tableStyles count="0" defaultTableStyle="TableStyleMedium2" defaultPivotStyle="PivotStyleLight16"/>
  <colors>
    <mruColors>
      <color rgb="FF008000"/>
      <color rgb="FFCCFFFF"/>
      <color rgb="FF0000FF"/>
      <color rgb="FFFFFFCC"/>
      <color rgb="FFFF6600"/>
      <color rgb="FFCC0066"/>
      <color rgb="FFFFCCCC"/>
      <color rgb="FFCCFFCC"/>
      <color rgb="FF99FFCC"/>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111124</xdr:colOff>
      <xdr:row>0</xdr:row>
      <xdr:rowOff>1</xdr:rowOff>
    </xdr:from>
    <xdr:to>
      <xdr:col>23</xdr:col>
      <xdr:colOff>482600</xdr:colOff>
      <xdr:row>10</xdr:row>
      <xdr:rowOff>25400</xdr:rowOff>
    </xdr:to>
    <xdr:sp macro="" textlink="">
      <xdr:nvSpPr>
        <xdr:cNvPr id="2" name="下矢印吹き出し 3">
          <a:extLst>
            <a:ext uri="{FF2B5EF4-FFF2-40B4-BE49-F238E27FC236}">
              <a16:creationId xmlns:a16="http://schemas.microsoft.com/office/drawing/2014/main" id="{00000000-0008-0000-0000-000002000000}"/>
            </a:ext>
          </a:extLst>
        </xdr:cNvPr>
        <xdr:cNvSpPr/>
      </xdr:nvSpPr>
      <xdr:spPr bwMode="auto">
        <a:xfrm>
          <a:off x="111124" y="1"/>
          <a:ext cx="16144876" cy="1803399"/>
        </a:xfrm>
        <a:prstGeom prst="downArrowCallout">
          <a:avLst>
            <a:gd name="adj1" fmla="val 0"/>
            <a:gd name="adj2" fmla="val 2717"/>
            <a:gd name="adj3" fmla="val 21739"/>
            <a:gd name="adj4" fmla="val 78261"/>
          </a:avLst>
        </a:prstGeom>
        <a:solidFill>
          <a:srgbClr val="FF6600"/>
        </a:solidFill>
        <a:ln w="101600">
          <a:solidFill>
            <a:srgbClr val="CC0066"/>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t" upright="1">
          <a:noAutofit/>
        </a:bodyPr>
        <a:lstStyle/>
        <a:p>
          <a:pPr algn="l"/>
          <a:r>
            <a:rPr kumimoji="1" lang="ja-JP" altLang="en-US" sz="800">
              <a:latin typeface="HG創英角ｺﾞｼｯｸUB" panose="020B0909000000000000" pitchFamily="49" charset="-128"/>
              <a:ea typeface="HG創英角ｺﾞｼｯｸUB" panose="020B0909000000000000" pitchFamily="49" charset="-128"/>
            </a:rPr>
            <a:t>　</a:t>
          </a:r>
          <a:endParaRPr kumimoji="1" lang="en-US" altLang="ja-JP" sz="800">
            <a:latin typeface="HG創英角ｺﾞｼｯｸUB" panose="020B0909000000000000" pitchFamily="49" charset="-128"/>
            <a:ea typeface="HG創英角ｺﾞｼｯｸUB" panose="020B0909000000000000" pitchFamily="49" charset="-128"/>
          </a:endParaRPr>
        </a:p>
        <a:p>
          <a:pPr algn="l"/>
          <a:r>
            <a:rPr kumimoji="1" lang="ja-JP" altLang="en-US" sz="3600">
              <a:solidFill>
                <a:srgbClr val="CCFFFF"/>
              </a:solidFill>
              <a:latin typeface="HG創英角ｺﾞｼｯｸUB" panose="020B0909000000000000" pitchFamily="49" charset="-128"/>
              <a:ea typeface="HG創英角ｺﾞｼｯｸUB" panose="020B0909000000000000" pitchFamily="49" charset="-128"/>
            </a:rPr>
            <a:t>「その他の法人・個人</a:t>
          </a:r>
          <a:r>
            <a:rPr kumimoji="1" lang="ja-JP" altLang="en-US" sz="3600">
              <a:solidFill>
                <a:srgbClr val="CCFFFF"/>
              </a:solidFill>
              <a:latin typeface="BIZ UDゴシック" panose="020B0400000000000000" pitchFamily="49" charset="-128"/>
              <a:ea typeface="BIZ UDゴシック" panose="020B0400000000000000" pitchFamily="49" charset="-128"/>
            </a:rPr>
            <a:t>」専用</a:t>
          </a:r>
          <a:r>
            <a:rPr kumimoji="1" lang="ja-JP" altLang="en-US" sz="3200">
              <a:solidFill>
                <a:srgbClr val="CCFFFF"/>
              </a:solidFill>
              <a:latin typeface="BIZ UDゴシック" panose="020B0400000000000000" pitchFamily="49" charset="-128"/>
              <a:ea typeface="BIZ UDゴシック" panose="020B0400000000000000" pitchFamily="49" charset="-128"/>
            </a:rPr>
            <a:t>の入力シートです。</a:t>
          </a:r>
          <a:endParaRPr kumimoji="1" lang="en-US" altLang="ja-JP" sz="3200">
            <a:solidFill>
              <a:srgbClr val="CCFFFF"/>
            </a:solidFill>
            <a:latin typeface="BIZ UDゴシック" panose="020B0400000000000000" pitchFamily="49" charset="-128"/>
            <a:ea typeface="BIZ UDゴシック" panose="020B0400000000000000" pitchFamily="49" charset="-128"/>
          </a:endParaRPr>
        </a:p>
        <a:p>
          <a:pPr algn="l"/>
          <a:r>
            <a:rPr kumimoji="1" lang="en-US" altLang="ja-JP" sz="1400">
              <a:solidFill>
                <a:srgbClr val="CCFFFF"/>
              </a:solidFill>
              <a:latin typeface="BIZ UDゴシック" panose="020B0400000000000000" pitchFamily="49" charset="-128"/>
              <a:ea typeface="BIZ UDゴシック" panose="020B0400000000000000" pitchFamily="49" charset="-128"/>
            </a:rPr>
            <a:t> </a:t>
          </a:r>
          <a:r>
            <a:rPr kumimoji="1" lang="ja-JP" altLang="en-US" sz="1400">
              <a:solidFill>
                <a:srgbClr val="CCFFFF"/>
              </a:solidFill>
              <a:latin typeface="BIZ UDゴシック" panose="020B0400000000000000" pitchFamily="49" charset="-128"/>
              <a:ea typeface="BIZ UDゴシック" panose="020B0400000000000000" pitchFamily="49" charset="-128"/>
            </a:rPr>
            <a:t>　　</a:t>
          </a:r>
          <a:r>
            <a:rPr kumimoji="1" lang="en-US" altLang="ja-JP" sz="1400">
              <a:solidFill>
                <a:srgbClr val="CCFFFF"/>
              </a:solidFill>
              <a:latin typeface="BIZ UDゴシック" panose="020B0400000000000000" pitchFamily="49" charset="-128"/>
              <a:ea typeface="BIZ UDゴシック" panose="020B0400000000000000" pitchFamily="49" charset="-128"/>
            </a:rPr>
            <a:t> (</a:t>
          </a:r>
          <a:r>
            <a:rPr kumimoji="1" lang="ja-JP" altLang="en-US" sz="1400">
              <a:solidFill>
                <a:srgbClr val="CCFFFF"/>
              </a:solidFill>
              <a:latin typeface="BIZ UDゴシック" panose="020B0400000000000000" pitchFamily="49" charset="-128"/>
              <a:ea typeface="BIZ UDゴシック" panose="020B0400000000000000" pitchFamily="49" charset="-128"/>
            </a:rPr>
            <a:t>「社会福祉法人認定こども園」を除く）　　　　　　　　　　　　　　　　　　　　　作業順に作ってください。</a:t>
          </a:r>
        </a:p>
        <a:p>
          <a:pPr algn="l"/>
          <a:r>
            <a:rPr kumimoji="1" lang="ja-JP" altLang="en-US" sz="1400">
              <a:solidFill>
                <a:srgbClr val="CCFFFF"/>
              </a:solidFill>
              <a:latin typeface="BIZ UDゴシック" panose="020B0400000000000000" pitchFamily="49" charset="-128"/>
              <a:ea typeface="BIZ UDゴシック" panose="020B0400000000000000" pitchFamily="49" charset="-128"/>
            </a:rPr>
            <a:t>　　　　　　　　　　　 　　　　　　　　　　　　　　　　　　　　　　　　　　　　　　　学校法人、社会福祉法人認定こども園は別の入力シートをご利用ください。</a:t>
          </a:r>
        </a:p>
        <a:p>
          <a:pPr algn="l"/>
          <a:endParaRPr kumimoji="1" lang="en-US" altLang="ja-JP" sz="1400">
            <a:solidFill>
              <a:srgbClr val="CCFFFF"/>
            </a:solidFill>
            <a:latin typeface="BIZ UDゴシック" panose="020B0400000000000000" pitchFamily="49" charset="-128"/>
            <a:ea typeface="BIZ UDゴシック" panose="020B0400000000000000" pitchFamily="49" charset="-128"/>
          </a:endParaRPr>
        </a:p>
        <a:p>
          <a:pPr algn="l"/>
          <a:endParaRPr kumimoji="1" lang="en-US" altLang="ja-JP" sz="3200">
            <a:solidFill>
              <a:srgbClr val="CCFFFF"/>
            </a:solidFill>
            <a:latin typeface="BIZ UDゴシック" panose="020B0400000000000000" pitchFamily="49" charset="-128"/>
            <a:ea typeface="BIZ UDゴシック" panose="020B0400000000000000" pitchFamily="49" charset="-128"/>
          </a:endParaRPr>
        </a:p>
        <a:p>
          <a:pPr algn="l"/>
          <a:r>
            <a:rPr kumimoji="1" lang="ja-JP" altLang="en-US" sz="3200">
              <a:latin typeface="BIZ UDゴシック" panose="020B0400000000000000" pitchFamily="49" charset="-128"/>
              <a:ea typeface="BIZ UDゴシック" panose="020B0400000000000000" pitchFamily="49" charset="-128"/>
            </a:rPr>
            <a:t>　</a:t>
          </a:r>
          <a:endParaRPr kumimoji="1" lang="en-US" altLang="ja-JP" sz="3200">
            <a:latin typeface="HG創英角ｺﾞｼｯｸUB" panose="020B0909000000000000" pitchFamily="49" charset="-128"/>
            <a:ea typeface="HG創英角ｺﾞｼｯｸUB" panose="020B0909000000000000" pitchFamily="49" charset="-128"/>
          </a:endParaRPr>
        </a:p>
      </xdr:txBody>
    </xdr:sp>
    <xdr:clientData/>
  </xdr:twoCellAnchor>
  <xdr:twoCellAnchor>
    <xdr:from>
      <xdr:col>14</xdr:col>
      <xdr:colOff>669684</xdr:colOff>
      <xdr:row>33</xdr:row>
      <xdr:rowOff>34680</xdr:rowOff>
    </xdr:from>
    <xdr:to>
      <xdr:col>22</xdr:col>
      <xdr:colOff>620349</xdr:colOff>
      <xdr:row>50</xdr:row>
      <xdr:rowOff>139700</xdr:rowOff>
    </xdr:to>
    <xdr:sp macro="" textlink="">
      <xdr:nvSpPr>
        <xdr:cNvPr id="6" name="下矢印吹き出し 3">
          <a:extLst>
            <a:ext uri="{FF2B5EF4-FFF2-40B4-BE49-F238E27FC236}">
              <a16:creationId xmlns:a16="http://schemas.microsoft.com/office/drawing/2014/main" id="{EF551503-D17D-49BA-9C46-649441F2C894}"/>
            </a:ext>
          </a:extLst>
        </xdr:cNvPr>
        <xdr:cNvSpPr/>
      </xdr:nvSpPr>
      <xdr:spPr bwMode="auto">
        <a:xfrm rot="16200000">
          <a:off x="11425607" y="4747357"/>
          <a:ext cx="3127620" cy="5437065"/>
        </a:xfrm>
        <a:prstGeom prst="downArrowCallout">
          <a:avLst>
            <a:gd name="adj1" fmla="val 28395"/>
            <a:gd name="adj2" fmla="val 36953"/>
            <a:gd name="adj3" fmla="val 7272"/>
            <a:gd name="adj4" fmla="val 92125"/>
          </a:avLst>
        </a:prstGeom>
        <a:ln w="57150">
          <a:solidFill>
            <a:schemeClr val="accent2">
              <a:lumMod val="75000"/>
            </a:schemeClr>
          </a:solidFill>
          <a:prstDash val="sysDash"/>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t" upright="1">
          <a:noAutofit/>
        </a:bodyPr>
        <a:lstStyle/>
        <a:p>
          <a:pPr algn="l"/>
          <a:r>
            <a:rPr kumimoji="1" lang="en-US" altLang="ja-JP" sz="3200" b="1">
              <a:solidFill>
                <a:srgbClr val="006600"/>
              </a:solidFill>
              <a:latin typeface="BIZ UDゴシック" panose="020B0400000000000000" pitchFamily="49" charset="-128"/>
              <a:ea typeface="BIZ UDゴシック" panose="020B0400000000000000" pitchFamily="49" charset="-128"/>
            </a:rPr>
            <a:t> ※</a:t>
          </a:r>
          <a:r>
            <a:rPr kumimoji="1" lang="ja-JP" altLang="en-US" sz="3200" b="1">
              <a:solidFill>
                <a:srgbClr val="006600"/>
              </a:solidFill>
              <a:latin typeface="BIZ UDゴシック" panose="020B0400000000000000" pitchFamily="49" charset="-128"/>
              <a:ea typeface="BIZ UDゴシック" panose="020B0400000000000000" pitchFamily="49" charset="-128"/>
            </a:rPr>
            <a:t>　都道府県へ</a:t>
          </a:r>
          <a:endParaRPr kumimoji="1" lang="en-US" altLang="ja-JP" sz="3200" b="1">
            <a:solidFill>
              <a:srgbClr val="006600"/>
            </a:solidFill>
            <a:latin typeface="BIZ UDゴシック" panose="020B0400000000000000" pitchFamily="49" charset="-128"/>
            <a:ea typeface="BIZ UDゴシック" panose="020B0400000000000000" pitchFamily="49" charset="-128"/>
          </a:endParaRPr>
        </a:p>
        <a:p>
          <a:pPr algn="l"/>
          <a:r>
            <a:rPr kumimoji="1" lang="ja-JP" altLang="en-US" sz="3200" b="1">
              <a:solidFill>
                <a:srgbClr val="006600"/>
              </a:solidFill>
              <a:latin typeface="BIZ UDゴシック" panose="020B0400000000000000" pitchFamily="49" charset="-128"/>
              <a:ea typeface="BIZ UDゴシック" panose="020B0400000000000000" pitchFamily="49" charset="-128"/>
            </a:rPr>
            <a:t>　「紙で提出」する場合</a:t>
          </a:r>
          <a:endParaRPr kumimoji="1" lang="en-US" altLang="ja-JP" sz="3200" b="1">
            <a:solidFill>
              <a:srgbClr val="006600"/>
            </a:solidFill>
            <a:latin typeface="BIZ UDゴシック" panose="020B0400000000000000" pitchFamily="49" charset="-128"/>
            <a:ea typeface="BIZ UDゴシック" panose="020B0400000000000000" pitchFamily="49" charset="-128"/>
          </a:endParaRPr>
        </a:p>
        <a:p>
          <a:pPr algn="ctr"/>
          <a:endParaRPr kumimoji="1" lang="en-US" altLang="ja-JP" sz="2000" b="0">
            <a:latin typeface="BIZ UDゴシック" panose="020B0400000000000000" pitchFamily="49" charset="-128"/>
            <a:ea typeface="BIZ UDゴシック" panose="020B0400000000000000" pitchFamily="49" charset="-128"/>
          </a:endParaRPr>
        </a:p>
        <a:p>
          <a:pPr algn="ctr"/>
          <a:r>
            <a:rPr kumimoji="1" lang="ja-JP" altLang="en-US" sz="1600" b="0">
              <a:solidFill>
                <a:srgbClr val="FF0000"/>
              </a:solidFill>
              <a:latin typeface="BIZ UDゴシック" panose="020B0400000000000000" pitchFamily="49" charset="-128"/>
              <a:ea typeface="BIZ UDゴシック" panose="020B0400000000000000" pitchFamily="49" charset="-128"/>
            </a:rPr>
            <a:t>所轄の都道府県が</a:t>
          </a:r>
          <a:endParaRPr kumimoji="1" lang="en-US" altLang="ja-JP" sz="1600" b="0">
            <a:solidFill>
              <a:srgbClr val="FF0000"/>
            </a:solidFill>
            <a:latin typeface="BIZ UDゴシック" panose="020B0400000000000000" pitchFamily="49" charset="-128"/>
            <a:ea typeface="BIZ UDゴシック" panose="020B0400000000000000" pitchFamily="49" charset="-128"/>
          </a:endParaRPr>
        </a:p>
        <a:p>
          <a:pPr algn="ctr"/>
          <a:r>
            <a:rPr kumimoji="1" lang="ja-JP" altLang="en-US" sz="1600" b="0">
              <a:solidFill>
                <a:srgbClr val="FF0000"/>
              </a:solidFill>
              <a:latin typeface="BIZ UDゴシック" panose="020B0400000000000000" pitchFamily="49" charset="-128"/>
              <a:ea typeface="BIZ UDゴシック" panose="020B0400000000000000" pitchFamily="49" charset="-128"/>
            </a:rPr>
            <a:t>紙形式での提出が可能な場合のみ</a:t>
          </a:r>
          <a:endParaRPr kumimoji="1" lang="en-US" altLang="ja-JP" sz="1600" b="0">
            <a:solidFill>
              <a:srgbClr val="FF0000"/>
            </a:solidFill>
            <a:latin typeface="BIZ UDゴシック" panose="020B0400000000000000" pitchFamily="49" charset="-128"/>
            <a:ea typeface="BIZ UDゴシック" panose="020B0400000000000000" pitchFamily="49" charset="-128"/>
          </a:endParaRPr>
        </a:p>
        <a:p>
          <a:pPr algn="ctr"/>
          <a:endParaRPr kumimoji="1" lang="en-US" altLang="ja-JP" sz="2000" b="0">
            <a:solidFill>
              <a:srgbClr val="FF0000"/>
            </a:solidFill>
            <a:latin typeface="BIZ UDゴシック" panose="020B0400000000000000" pitchFamily="49" charset="-128"/>
            <a:ea typeface="BIZ UDゴシック" panose="020B0400000000000000" pitchFamily="49" charset="-128"/>
          </a:endParaRPr>
        </a:p>
        <a:p>
          <a:pPr algn="ctr"/>
          <a:r>
            <a:rPr kumimoji="1" lang="ja-JP" altLang="en-US" sz="2000" b="0">
              <a:solidFill>
                <a:srgbClr val="FF0000"/>
              </a:solidFill>
              <a:latin typeface="BIZ UDゴシック" panose="020B0400000000000000" pitchFamily="49" charset="-128"/>
              <a:ea typeface="BIZ UDゴシック" panose="020B0400000000000000" pitchFamily="49" charset="-128"/>
            </a:rPr>
            <a:t>「別の書式（ダウンロード様式）」</a:t>
          </a:r>
          <a:endParaRPr kumimoji="1" lang="en-US" altLang="ja-JP" sz="2000" b="0">
            <a:solidFill>
              <a:srgbClr val="FF0000"/>
            </a:solidFill>
            <a:latin typeface="BIZ UDゴシック" panose="020B0400000000000000" pitchFamily="49" charset="-128"/>
            <a:ea typeface="BIZ UDゴシック" panose="020B0400000000000000" pitchFamily="49" charset="-128"/>
          </a:endParaRPr>
        </a:p>
        <a:p>
          <a:pPr algn="ctr"/>
          <a:r>
            <a:rPr kumimoji="1" lang="ja-JP" altLang="en-US" sz="1600" b="0">
              <a:solidFill>
                <a:srgbClr val="FF0000"/>
              </a:solidFill>
              <a:latin typeface="BIZ UDゴシック" panose="020B0400000000000000" pitchFamily="49" charset="-128"/>
              <a:ea typeface="BIZ UDゴシック" panose="020B0400000000000000" pitchFamily="49" charset="-128"/>
            </a:rPr>
            <a:t>を使って作成してください。</a:t>
          </a:r>
          <a:endParaRPr kumimoji="1" lang="en-US" altLang="ja-JP" sz="1600" b="0">
            <a:solidFill>
              <a:srgbClr val="FF0000"/>
            </a:solidFill>
            <a:latin typeface="BIZ UDゴシック" panose="020B0400000000000000" pitchFamily="49" charset="-128"/>
            <a:ea typeface="BIZ UDゴシック" panose="020B0400000000000000" pitchFamily="49" charset="-128"/>
          </a:endParaRPr>
        </a:p>
        <a:p>
          <a:pPr algn="ctr"/>
          <a:endParaRPr kumimoji="1" lang="en-US" altLang="ja-JP" sz="2000" b="0">
            <a:solidFill>
              <a:srgbClr val="FF0000"/>
            </a:solidFill>
            <a:latin typeface="BIZ UDゴシック" panose="020B0400000000000000" pitchFamily="49" charset="-128"/>
            <a:ea typeface="BIZ UDゴシック" panose="020B0400000000000000" pitchFamily="49" charset="-128"/>
          </a:endParaRPr>
        </a:p>
        <a:p>
          <a:pPr algn="ctr"/>
          <a:endParaRPr kumimoji="1" lang="en-US" altLang="ja-JP" sz="2000" b="0">
            <a:solidFill>
              <a:srgbClr val="FF0000"/>
            </a:solidFill>
            <a:latin typeface="BIZ UDゴシック" panose="020B0400000000000000" pitchFamily="49" charset="-128"/>
            <a:ea typeface="BIZ UDゴシック" panose="020B0400000000000000" pitchFamily="49" charset="-128"/>
          </a:endParaRPr>
        </a:p>
        <a:p>
          <a:pPr algn="ctr"/>
          <a:endParaRPr kumimoji="1" lang="en-US" altLang="ja-JP" sz="1800">
            <a:latin typeface="HG創英角ｺﾞｼｯｸUB" panose="020B0909000000000000" pitchFamily="49" charset="-128"/>
            <a:ea typeface="HG創英角ｺﾞｼｯｸUB" panose="020B0909000000000000" pitchFamily="49" charset="-128"/>
          </a:endParaRPr>
        </a:p>
        <a:p>
          <a:pPr algn="ctr"/>
          <a:endParaRPr kumimoji="1" lang="en-US" altLang="ja-JP" sz="1800">
            <a:solidFill>
              <a:srgbClr val="FF0000"/>
            </a:solidFill>
            <a:latin typeface="HG創英角ｺﾞｼｯｸUB" panose="020B0909000000000000" pitchFamily="49" charset="-128"/>
            <a:ea typeface="HG創英角ｺﾞｼｯｸUB" panose="020B0909000000000000" pitchFamily="49" charset="-128"/>
          </a:endParaRPr>
        </a:p>
        <a:p>
          <a:pPr algn="l"/>
          <a:endParaRPr kumimoji="1" lang="en-US" altLang="ja-JP" sz="3200">
            <a:latin typeface="HG創英角ｺﾞｼｯｸUB" panose="020B0909000000000000" pitchFamily="49" charset="-128"/>
            <a:ea typeface="HG創英角ｺﾞｼｯｸUB" panose="020B0909000000000000" pitchFamily="49" charset="-128"/>
          </a:endParaRPr>
        </a:p>
      </xdr:txBody>
    </xdr:sp>
    <xdr:clientData/>
  </xdr:twoCellAnchor>
  <xdr:twoCellAnchor>
    <xdr:from>
      <xdr:col>23</xdr:col>
      <xdr:colOff>43964</xdr:colOff>
      <xdr:row>33</xdr:row>
      <xdr:rowOff>21981</xdr:rowOff>
    </xdr:from>
    <xdr:to>
      <xdr:col>32</xdr:col>
      <xdr:colOff>6841</xdr:colOff>
      <xdr:row>50</xdr:row>
      <xdr:rowOff>90366</xdr:rowOff>
    </xdr:to>
    <xdr:sp macro="" textlink="">
      <xdr:nvSpPr>
        <xdr:cNvPr id="8" name="四角形: 角を丸くする 7">
          <a:extLst>
            <a:ext uri="{FF2B5EF4-FFF2-40B4-BE49-F238E27FC236}">
              <a16:creationId xmlns:a16="http://schemas.microsoft.com/office/drawing/2014/main" id="{EFCD0945-C4B9-4D71-A8AE-D2CF4F767C7D}"/>
            </a:ext>
          </a:extLst>
        </xdr:cNvPr>
        <xdr:cNvSpPr/>
      </xdr:nvSpPr>
      <xdr:spPr bwMode="auto">
        <a:xfrm>
          <a:off x="15817364" y="5889381"/>
          <a:ext cx="6135077" cy="3090985"/>
        </a:xfrm>
        <a:prstGeom prst="roundRect">
          <a:avLst/>
        </a:prstGeom>
        <a:noFill/>
        <a:ln w="63500">
          <a:solidFill>
            <a:schemeClr val="tx2">
              <a:lumMod val="75000"/>
            </a:schemeClr>
          </a:solidFill>
          <a:prstDash val="sysDash"/>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r>
            <a:rPr kumimoji="1" lang="ja-JP" altLang="ja-JP" sz="2800" b="1">
              <a:solidFill>
                <a:srgbClr val="006600"/>
              </a:solidFill>
              <a:effectLst/>
              <a:latin typeface="BIZ UDゴシック" panose="020B0400000000000000" pitchFamily="49" charset="-128"/>
              <a:ea typeface="BIZ UDゴシック" panose="020B0400000000000000" pitchFamily="49" charset="-128"/>
              <a:cs typeface="+mn-cs"/>
            </a:rPr>
            <a:t>事業団</a:t>
          </a:r>
          <a:r>
            <a:rPr kumimoji="1" lang="en-US" altLang="ja-JP" sz="2800" b="1">
              <a:solidFill>
                <a:srgbClr val="006600"/>
              </a:solidFill>
              <a:effectLst/>
              <a:latin typeface="BIZ UDゴシック" panose="020B0400000000000000" pitchFamily="49" charset="-128"/>
              <a:ea typeface="BIZ UDゴシック" panose="020B0400000000000000" pitchFamily="49" charset="-128"/>
              <a:cs typeface="+mn-cs"/>
            </a:rPr>
            <a:t>HP</a:t>
          </a:r>
          <a:r>
            <a:rPr kumimoji="1" lang="ja-JP" altLang="ja-JP" sz="2800" b="1">
              <a:solidFill>
                <a:srgbClr val="006600"/>
              </a:solidFill>
              <a:effectLst/>
              <a:latin typeface="BIZ UDゴシック" panose="020B0400000000000000" pitchFamily="49" charset="-128"/>
              <a:ea typeface="BIZ UDゴシック" panose="020B0400000000000000" pitchFamily="49" charset="-128"/>
              <a:cs typeface="+mn-cs"/>
            </a:rPr>
            <a:t>から別のファイルを</a:t>
          </a:r>
          <a:endParaRPr lang="ja-JP" altLang="ja-JP" sz="2800" b="1">
            <a:solidFill>
              <a:srgbClr val="006600"/>
            </a:solidFill>
            <a:effectLst/>
            <a:latin typeface="BIZ UDゴシック" panose="020B0400000000000000" pitchFamily="49" charset="-128"/>
            <a:ea typeface="BIZ UDゴシック" panose="020B0400000000000000" pitchFamily="49" charset="-128"/>
          </a:endParaRPr>
        </a:p>
        <a:p>
          <a:r>
            <a:rPr kumimoji="1" lang="ja-JP" altLang="ja-JP" sz="2800" b="1">
              <a:solidFill>
                <a:srgbClr val="006600"/>
              </a:solidFill>
              <a:effectLst/>
              <a:latin typeface="BIZ UDゴシック" panose="020B0400000000000000" pitchFamily="49" charset="-128"/>
              <a:ea typeface="BIZ UDゴシック" panose="020B0400000000000000" pitchFamily="49" charset="-128"/>
              <a:cs typeface="+mn-cs"/>
            </a:rPr>
            <a:t>ダウンロードして</a:t>
          </a:r>
          <a:endParaRPr kumimoji="1" lang="en-US" altLang="ja-JP" sz="2800" b="1">
            <a:solidFill>
              <a:srgbClr val="006600"/>
            </a:solidFill>
            <a:effectLst/>
            <a:latin typeface="BIZ UDゴシック" panose="020B0400000000000000" pitchFamily="49" charset="-128"/>
            <a:ea typeface="BIZ UDゴシック" panose="020B0400000000000000" pitchFamily="49" charset="-128"/>
            <a:cs typeface="+mn-cs"/>
          </a:endParaRPr>
        </a:p>
        <a:p>
          <a:r>
            <a:rPr kumimoji="1" lang="ja-JP" altLang="en-US" sz="2800" b="1">
              <a:solidFill>
                <a:srgbClr val="006600"/>
              </a:solidFill>
              <a:effectLst/>
              <a:latin typeface="BIZ UDゴシック" panose="020B0400000000000000" pitchFamily="49" charset="-128"/>
              <a:ea typeface="BIZ UDゴシック" panose="020B0400000000000000" pitchFamily="49" charset="-128"/>
              <a:cs typeface="+mn-cs"/>
            </a:rPr>
            <a:t>調査票を作成してください</a:t>
          </a:r>
          <a:endParaRPr kumimoji="1" lang="en-US" altLang="ja-JP" sz="2800" b="1">
            <a:solidFill>
              <a:srgbClr val="006600"/>
            </a:solidFill>
            <a:effectLst/>
            <a:latin typeface="BIZ UDゴシック" panose="020B0400000000000000" pitchFamily="49" charset="-128"/>
            <a:ea typeface="BIZ UDゴシック" panose="020B0400000000000000" pitchFamily="49" charset="-128"/>
            <a:cs typeface="+mn-cs"/>
          </a:endParaRPr>
        </a:p>
        <a:p>
          <a:endParaRPr kumimoji="1" lang="en-US" altLang="ja-JP" sz="24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800">
              <a:solidFill>
                <a:schemeClr val="dk1"/>
              </a:solidFill>
              <a:effectLst/>
              <a:latin typeface="BIZ UDゴシック" panose="020B0400000000000000" pitchFamily="49" charset="-128"/>
              <a:ea typeface="BIZ UDゴシック" panose="020B0400000000000000" pitchFamily="49" charset="-128"/>
              <a:cs typeface="+mn-cs"/>
            </a:rPr>
            <a:t>ダウンロードページのアドレス</a:t>
          </a:r>
          <a:endParaRPr kumimoji="1" lang="en-US" altLang="ja-JP" sz="18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en-US" altLang="ja-JP" sz="1800">
              <a:solidFill>
                <a:schemeClr val="dk1"/>
              </a:solidFill>
              <a:effectLst/>
              <a:latin typeface="BIZ UDゴシック" panose="020B0400000000000000" pitchFamily="49" charset="-128"/>
              <a:ea typeface="BIZ UDゴシック" panose="020B0400000000000000" pitchFamily="49" charset="-128"/>
              <a:cs typeface="+mn-cs"/>
            </a:rPr>
            <a:t>https://www/shigaku.go.jp/s_shinseiyoushitou.htm</a:t>
          </a:r>
          <a:endParaRPr lang="ja-JP" altLang="ja-JP" sz="1800">
            <a:effectLst/>
            <a:latin typeface="BIZ UDゴシック" panose="020B0400000000000000" pitchFamily="49" charset="-128"/>
            <a:ea typeface="BIZ UDゴシック" panose="020B0400000000000000" pitchFamily="49" charset="-128"/>
          </a:endParaRPr>
        </a:p>
        <a:p>
          <a:pPr algn="l"/>
          <a:endParaRPr kumimoji="1" lang="ja-JP" altLang="en-US" sz="1400"/>
        </a:p>
      </xdr:txBody>
    </xdr:sp>
    <xdr:clientData/>
  </xdr:twoCellAnchor>
  <xdr:twoCellAnchor>
    <xdr:from>
      <xdr:col>6</xdr:col>
      <xdr:colOff>101600</xdr:colOff>
      <xdr:row>10</xdr:row>
      <xdr:rowOff>101599</xdr:rowOff>
    </xdr:from>
    <xdr:to>
      <xdr:col>14</xdr:col>
      <xdr:colOff>571502</xdr:colOff>
      <xdr:row>39</xdr:row>
      <xdr:rowOff>64965</xdr:rowOff>
    </xdr:to>
    <xdr:sp macro="" textlink="">
      <xdr:nvSpPr>
        <xdr:cNvPr id="9" name="下矢印吹き出し 3">
          <a:extLst>
            <a:ext uri="{FF2B5EF4-FFF2-40B4-BE49-F238E27FC236}">
              <a16:creationId xmlns:a16="http://schemas.microsoft.com/office/drawing/2014/main" id="{DD75312F-D033-4FD6-911F-9BC37AFC8355}"/>
            </a:ext>
          </a:extLst>
        </xdr:cNvPr>
        <xdr:cNvSpPr/>
      </xdr:nvSpPr>
      <xdr:spPr bwMode="auto">
        <a:xfrm rot="16200000">
          <a:off x="4634768" y="1461231"/>
          <a:ext cx="5119566" cy="5956302"/>
        </a:xfrm>
        <a:prstGeom prst="downArrowCallout">
          <a:avLst>
            <a:gd name="adj1" fmla="val 28395"/>
            <a:gd name="adj2" fmla="val 36953"/>
            <a:gd name="adj3" fmla="val 7272"/>
            <a:gd name="adj4" fmla="val 89789"/>
          </a:avLst>
        </a:prstGeom>
        <a:ln w="101600">
          <a:solidFill>
            <a:srgbClr val="0000FF"/>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t" upright="1">
          <a:noAutofit/>
        </a:bodyPr>
        <a:lstStyle/>
        <a:p>
          <a:pPr algn="l"/>
          <a:r>
            <a:rPr kumimoji="1" lang="ja-JP" altLang="en-US" sz="4400">
              <a:solidFill>
                <a:srgbClr val="0000FF"/>
              </a:solidFill>
              <a:latin typeface="HG創英角ｺﾞｼｯｸUB" panose="020B0909000000000000" pitchFamily="49" charset="-128"/>
              <a:ea typeface="HG創英角ｺﾞｼｯｸUB" panose="020B0909000000000000" pitchFamily="49" charset="-128"/>
            </a:rPr>
            <a:t>保存</a:t>
          </a:r>
          <a:endParaRPr kumimoji="1" lang="en-US" altLang="ja-JP" sz="4400">
            <a:solidFill>
              <a:srgbClr val="0000FF"/>
            </a:solidFill>
            <a:latin typeface="HG創英角ｺﾞｼｯｸUB" panose="020B0909000000000000" pitchFamily="49" charset="-128"/>
            <a:ea typeface="HG創英角ｺﾞｼｯｸUB" panose="020B0909000000000000" pitchFamily="49" charset="-128"/>
          </a:endParaRPr>
        </a:p>
        <a:p>
          <a:pPr algn="ctr"/>
          <a:endParaRPr kumimoji="1" lang="en-US" altLang="ja-JP" sz="2800">
            <a:latin typeface="HG創英角ｺﾞｼｯｸUB" panose="020B0909000000000000" pitchFamily="49" charset="-128"/>
            <a:ea typeface="HG創英角ｺﾞｼｯｸUB" panose="020B0909000000000000" pitchFamily="49" charset="-128"/>
          </a:endParaRPr>
        </a:p>
        <a:p>
          <a:pPr algn="ctr"/>
          <a:r>
            <a:rPr kumimoji="1" lang="ja-JP" altLang="en-US" sz="2800">
              <a:latin typeface="HG創英角ｺﾞｼｯｸUB" panose="020B0909000000000000" pitchFamily="49" charset="-128"/>
              <a:ea typeface="HG創英角ｺﾞｼｯｸUB" panose="020B0909000000000000" pitchFamily="49" charset="-128"/>
            </a:rPr>
            <a:t>ファイル名を</a:t>
          </a:r>
          <a:endParaRPr kumimoji="1" lang="en-US" altLang="ja-JP" sz="2800">
            <a:latin typeface="HG創英角ｺﾞｼｯｸUB" panose="020B0909000000000000" pitchFamily="49" charset="-128"/>
            <a:ea typeface="HG創英角ｺﾞｼｯｸUB" panose="020B0909000000000000" pitchFamily="49" charset="-128"/>
          </a:endParaRPr>
        </a:p>
        <a:p>
          <a:pPr algn="ctr"/>
          <a:r>
            <a:rPr kumimoji="1" lang="ja-JP" altLang="en-US" sz="2800">
              <a:latin typeface="HG創英角ｺﾞｼｯｸUB" panose="020B0909000000000000" pitchFamily="49" charset="-128"/>
              <a:ea typeface="HG創英角ｺﾞｼｯｸUB" panose="020B0909000000000000" pitchFamily="49" charset="-128"/>
            </a:rPr>
            <a:t>以下のとおり変更して</a:t>
          </a:r>
          <a:endParaRPr kumimoji="1" lang="en-US" altLang="ja-JP" sz="2800">
            <a:latin typeface="HG創英角ｺﾞｼｯｸUB" panose="020B0909000000000000" pitchFamily="49" charset="-128"/>
            <a:ea typeface="HG創英角ｺﾞｼｯｸUB" panose="020B0909000000000000" pitchFamily="49" charset="-128"/>
          </a:endParaRPr>
        </a:p>
        <a:p>
          <a:pPr algn="ctr"/>
          <a:r>
            <a:rPr kumimoji="1" lang="ja-JP" altLang="en-US" sz="2800">
              <a:latin typeface="HG創英角ｺﾞｼｯｸUB" panose="020B0909000000000000" pitchFamily="49" charset="-128"/>
              <a:ea typeface="HG創英角ｺﾞｼｯｸUB" panose="020B0909000000000000" pitchFamily="49" charset="-128"/>
            </a:rPr>
            <a:t>保存してください</a:t>
          </a:r>
          <a:endParaRPr kumimoji="1" lang="en-US" altLang="ja-JP" sz="2800">
            <a:latin typeface="HG創英角ｺﾞｼｯｸUB" panose="020B0909000000000000" pitchFamily="49" charset="-128"/>
            <a:ea typeface="HG創英角ｺﾞｼｯｸUB" panose="020B0909000000000000" pitchFamily="49" charset="-128"/>
          </a:endParaRPr>
        </a:p>
        <a:p>
          <a:pPr algn="ctr"/>
          <a:r>
            <a:rPr kumimoji="1" lang="ja-JP" altLang="en-US" sz="1400">
              <a:latin typeface="BIZ UDゴシック" panose="020B0400000000000000" pitchFamily="49" charset="-128"/>
              <a:ea typeface="BIZ UDゴシック" panose="020B0400000000000000" pitchFamily="49" charset="-128"/>
            </a:rPr>
            <a:t>（学校名を含む名前に変更してください。）</a:t>
          </a:r>
          <a:endParaRPr kumimoji="1" lang="en-US" altLang="ja-JP" sz="1400">
            <a:latin typeface="BIZ UDゴシック" panose="020B0400000000000000" pitchFamily="49" charset="-128"/>
            <a:ea typeface="BIZ UDゴシック" panose="020B0400000000000000" pitchFamily="49" charset="-128"/>
          </a:endParaRPr>
        </a:p>
        <a:p>
          <a:pPr algn="l"/>
          <a:r>
            <a:rPr kumimoji="1" lang="ja-JP" altLang="en-US" sz="1600">
              <a:latin typeface="BIZ UDゴシック" panose="020B0400000000000000" pitchFamily="49" charset="-128"/>
              <a:ea typeface="BIZ UDゴシック" panose="020B0400000000000000" pitchFamily="49" charset="-128"/>
            </a:rPr>
            <a:t>　</a:t>
          </a:r>
          <a:endParaRPr kumimoji="1" lang="en-US" altLang="ja-JP" sz="1600">
            <a:latin typeface="BIZ UDゴシック" panose="020B0400000000000000" pitchFamily="49" charset="-128"/>
            <a:ea typeface="BIZ UDゴシック" panose="020B0400000000000000" pitchFamily="49" charset="-128"/>
          </a:endParaRPr>
        </a:p>
        <a:p>
          <a:pPr algn="l"/>
          <a:endParaRPr kumimoji="1" lang="en-US" altLang="ja-JP" sz="1600">
            <a:latin typeface="BIZ UDゴシック" panose="020B0400000000000000" pitchFamily="49" charset="-128"/>
            <a:ea typeface="BIZ UDゴシック" panose="020B0400000000000000" pitchFamily="49" charset="-128"/>
          </a:endParaRPr>
        </a:p>
        <a:p>
          <a:pPr algn="l"/>
          <a:r>
            <a:rPr kumimoji="1" lang="en-US" altLang="ja-JP" sz="1600">
              <a:latin typeface="BIZ UDゴシック" panose="020B0400000000000000" pitchFamily="49" charset="-128"/>
              <a:ea typeface="BIZ UDゴシック" panose="020B0400000000000000" pitchFamily="49" charset="-128"/>
            </a:rPr>
            <a:t>【</a:t>
          </a:r>
          <a:r>
            <a:rPr kumimoji="1" lang="ja-JP" altLang="en-US" sz="1600">
              <a:latin typeface="BIZ UDゴシック" panose="020B0400000000000000" pitchFamily="49" charset="-128"/>
              <a:ea typeface="BIZ UDゴシック" panose="020B0400000000000000" pitchFamily="49" charset="-128"/>
            </a:rPr>
            <a:t>　</a:t>
          </a:r>
          <a:r>
            <a:rPr kumimoji="1" lang="en-US" altLang="ja-JP" sz="1600">
              <a:latin typeface="BIZ UDゴシック" panose="020B0400000000000000" pitchFamily="49" charset="-128"/>
              <a:ea typeface="BIZ UDゴシック" panose="020B0400000000000000" pitchFamily="49" charset="-128"/>
            </a:rPr>
            <a:t>】_R</a:t>
          </a:r>
          <a:r>
            <a:rPr kumimoji="1" lang="ja-JP" altLang="en-US" sz="1600">
              <a:latin typeface="BIZ UDゴシック" panose="020B0400000000000000" pitchFamily="49" charset="-128"/>
              <a:ea typeface="BIZ UDゴシック" panose="020B0400000000000000" pitchFamily="49" charset="-128"/>
            </a:rPr>
            <a:t>〇</a:t>
          </a:r>
          <a:r>
            <a:rPr kumimoji="1" lang="en-US" altLang="ja-JP" sz="1600">
              <a:latin typeface="BIZ UDゴシック" panose="020B0400000000000000" pitchFamily="49" charset="-128"/>
              <a:ea typeface="BIZ UDゴシック" panose="020B0400000000000000" pitchFamily="49" charset="-128"/>
            </a:rPr>
            <a:t>e-</a:t>
          </a:r>
          <a:r>
            <a:rPr kumimoji="1" lang="ja-JP" altLang="en-US" sz="1600">
              <a:latin typeface="BIZ UDゴシック" panose="020B0400000000000000" pitchFamily="49" charset="-128"/>
              <a:ea typeface="BIZ UDゴシック" panose="020B0400000000000000" pitchFamily="49" charset="-128"/>
            </a:rPr>
            <a:t>調査票（その他の法人・個人用）</a:t>
          </a:r>
          <a:r>
            <a:rPr kumimoji="1" lang="en-US" altLang="ja-JP" sz="1600">
              <a:latin typeface="BIZ UDゴシック" panose="020B0400000000000000" pitchFamily="49" charset="-128"/>
              <a:ea typeface="BIZ UDゴシック" panose="020B0400000000000000" pitchFamily="49" charset="-128"/>
            </a:rPr>
            <a:t>.xlsx</a:t>
          </a:r>
        </a:p>
        <a:p>
          <a:pPr algn="l"/>
          <a:r>
            <a:rPr kumimoji="1" lang="ja-JP" altLang="en-US" sz="1600">
              <a:latin typeface="BIZ UDゴシック" panose="020B0400000000000000" pitchFamily="49" charset="-128"/>
              <a:ea typeface="BIZ UDゴシック" panose="020B0400000000000000" pitchFamily="49" charset="-128"/>
            </a:rPr>
            <a:t>　↑</a:t>
          </a:r>
          <a:endParaRPr kumimoji="1" lang="en-US" altLang="ja-JP" sz="1600">
            <a:latin typeface="BIZ UDゴシック" panose="020B0400000000000000" pitchFamily="49" charset="-128"/>
            <a:ea typeface="BIZ UDゴシック" panose="020B0400000000000000" pitchFamily="49" charset="-128"/>
          </a:endParaRPr>
        </a:p>
        <a:p>
          <a:pPr algn="l"/>
          <a:r>
            <a:rPr kumimoji="1" lang="ja-JP" altLang="en-US" sz="1600">
              <a:latin typeface="BIZ UDゴシック" panose="020B0400000000000000" pitchFamily="49" charset="-128"/>
              <a:ea typeface="BIZ UDゴシック" panose="020B0400000000000000" pitchFamily="49" charset="-128"/>
            </a:rPr>
            <a:t>　ここに学校名を入れます</a:t>
          </a:r>
          <a:endParaRPr kumimoji="1" lang="en-US" altLang="ja-JP" sz="1600">
            <a:latin typeface="BIZ UDゴシック" panose="020B0400000000000000" pitchFamily="49" charset="-128"/>
            <a:ea typeface="BIZ UDゴシック" panose="020B0400000000000000" pitchFamily="49" charset="-128"/>
          </a:endParaRPr>
        </a:p>
        <a:p>
          <a:pPr algn="l"/>
          <a:endParaRPr kumimoji="1" lang="en-US" altLang="ja-JP" sz="1600">
            <a:latin typeface="BIZ UDゴシック" panose="020B0400000000000000" pitchFamily="49" charset="-128"/>
            <a:ea typeface="BIZ UDゴシック" panose="020B0400000000000000"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aseline="0">
              <a:latin typeface="BIZ UDゴシック" panose="020B0400000000000000" pitchFamily="49" charset="-128"/>
              <a:ea typeface="BIZ UDゴシック" panose="020B0400000000000000" pitchFamily="49" charset="-128"/>
            </a:rPr>
            <a:t> </a:t>
          </a:r>
          <a:r>
            <a:rPr kumimoji="1" lang="ja-JP" altLang="en-US" sz="1300">
              <a:latin typeface="BIZ UDゴシック" panose="020B0400000000000000" pitchFamily="49" charset="-128"/>
              <a:ea typeface="BIZ UDゴシック" panose="020B0400000000000000" pitchFamily="49" charset="-128"/>
            </a:rPr>
            <a:t>例</a:t>
          </a:r>
          <a:r>
            <a:rPr kumimoji="1" lang="en-US" altLang="ja-JP" sz="1300">
              <a:latin typeface="BIZ UDゴシック" panose="020B0400000000000000" pitchFamily="49" charset="-128"/>
              <a:ea typeface="BIZ UDゴシック" panose="020B0400000000000000" pitchFamily="49" charset="-128"/>
            </a:rPr>
            <a:t>)【</a:t>
          </a:r>
          <a:r>
            <a:rPr kumimoji="1" lang="ja-JP" altLang="en-US" sz="1300">
              <a:latin typeface="BIZ UDゴシック" panose="020B0400000000000000" pitchFamily="49" charset="-128"/>
              <a:ea typeface="BIZ UDゴシック" panose="020B0400000000000000" pitchFamily="49" charset="-128"/>
            </a:rPr>
            <a:t>九段学校名</a:t>
          </a:r>
          <a:r>
            <a:rPr kumimoji="1" lang="en-US" altLang="ja-JP" sz="1300">
              <a:latin typeface="BIZ UDゴシック" panose="020B0400000000000000" pitchFamily="49" charset="-128"/>
              <a:ea typeface="BIZ UDゴシック" panose="020B0400000000000000" pitchFamily="49" charset="-128"/>
            </a:rPr>
            <a:t>】_R</a:t>
          </a:r>
          <a:r>
            <a:rPr kumimoji="1" lang="ja-JP" altLang="en-US" sz="1300">
              <a:latin typeface="BIZ UDゴシック" panose="020B0400000000000000" pitchFamily="49" charset="-128"/>
              <a:ea typeface="BIZ UDゴシック" panose="020B0400000000000000" pitchFamily="49" charset="-128"/>
            </a:rPr>
            <a:t>〇</a:t>
          </a:r>
          <a:r>
            <a:rPr kumimoji="1" lang="en-US" altLang="ja-JP" sz="1300">
              <a:latin typeface="BIZ UDゴシック" panose="020B0400000000000000" pitchFamily="49" charset="-128"/>
              <a:ea typeface="BIZ UDゴシック" panose="020B0400000000000000" pitchFamily="49" charset="-128"/>
            </a:rPr>
            <a:t>e-</a:t>
          </a:r>
          <a:r>
            <a:rPr kumimoji="1" lang="ja-JP" altLang="en-US" sz="1300">
              <a:latin typeface="BIZ UDゴシック" panose="020B0400000000000000" pitchFamily="49" charset="-128"/>
              <a:ea typeface="BIZ UDゴシック" panose="020B0400000000000000" pitchFamily="49" charset="-128"/>
            </a:rPr>
            <a:t>調査票（その他の法人・個人用）</a:t>
          </a:r>
          <a:r>
            <a:rPr kumimoji="1" lang="en-US" altLang="ja-JP" sz="1300">
              <a:latin typeface="BIZ UDゴシック" panose="020B0400000000000000" pitchFamily="49" charset="-128"/>
              <a:ea typeface="BIZ UDゴシック" panose="020B0400000000000000" pitchFamily="49" charset="-128"/>
            </a:rPr>
            <a:t>.xlsx</a:t>
          </a: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300">
            <a:effectLst/>
            <a:latin typeface="BIZ UDゴシック" panose="020B0400000000000000" pitchFamily="49" charset="-128"/>
            <a:ea typeface="BIZ UDゴシック" panose="020B0400000000000000" pitchFamily="49" charset="-128"/>
          </a:endParaRPr>
        </a:p>
        <a:p>
          <a:pPr algn="l"/>
          <a:endParaRPr kumimoji="1" lang="en-US" altLang="ja-JP" sz="1600">
            <a:latin typeface="BIZ UDゴシック" panose="020B0400000000000000" pitchFamily="49" charset="-128"/>
            <a:ea typeface="BIZ UDゴシック" panose="020B0400000000000000" pitchFamily="49" charset="-128"/>
          </a:endParaRPr>
        </a:p>
        <a:p>
          <a:pPr algn="ctr"/>
          <a:endParaRPr kumimoji="1" lang="en-US" altLang="ja-JP" sz="2800">
            <a:latin typeface="HG創英角ｺﾞｼｯｸUB" panose="020B0909000000000000" pitchFamily="49" charset="-128"/>
            <a:ea typeface="HG創英角ｺﾞｼｯｸUB" panose="020B0909000000000000" pitchFamily="49" charset="-128"/>
          </a:endParaRPr>
        </a:p>
        <a:p>
          <a:pPr algn="ctr"/>
          <a:endParaRPr kumimoji="1" lang="en-US" altLang="ja-JP" sz="2800">
            <a:latin typeface="HG創英角ｺﾞｼｯｸUB" panose="020B0909000000000000" pitchFamily="49" charset="-128"/>
            <a:ea typeface="HG創英角ｺﾞｼｯｸUB" panose="020B0909000000000000" pitchFamily="49" charset="-128"/>
          </a:endParaRPr>
        </a:p>
        <a:p>
          <a:pPr algn="ctr"/>
          <a:endParaRPr kumimoji="1" lang="en-US" altLang="ja-JP" sz="2800">
            <a:latin typeface="HG創英角ｺﾞｼｯｸUB" panose="020B0909000000000000" pitchFamily="49" charset="-128"/>
            <a:ea typeface="HG創英角ｺﾞｼｯｸUB" panose="020B0909000000000000" pitchFamily="49" charset="-128"/>
          </a:endParaRPr>
        </a:p>
        <a:p>
          <a:pPr algn="ctr"/>
          <a:endParaRPr kumimoji="1" lang="en-US" altLang="ja-JP" sz="1800">
            <a:latin typeface="HG創英角ｺﾞｼｯｸUB" panose="020B0909000000000000" pitchFamily="49" charset="-128"/>
            <a:ea typeface="HG創英角ｺﾞｼｯｸUB" panose="020B0909000000000000" pitchFamily="49" charset="-128"/>
          </a:endParaRPr>
        </a:p>
        <a:p>
          <a:pPr algn="ctr"/>
          <a:endParaRPr kumimoji="1" lang="en-US" altLang="ja-JP" sz="1800">
            <a:solidFill>
              <a:srgbClr val="FF0000"/>
            </a:solidFill>
            <a:latin typeface="HG創英角ｺﾞｼｯｸUB" panose="020B0909000000000000" pitchFamily="49" charset="-128"/>
            <a:ea typeface="HG創英角ｺﾞｼｯｸUB" panose="020B0909000000000000" pitchFamily="49" charset="-128"/>
          </a:endParaRPr>
        </a:p>
        <a:p>
          <a:pPr algn="l"/>
          <a:endParaRPr kumimoji="1" lang="en-US" altLang="ja-JP" sz="3200">
            <a:latin typeface="HG創英角ｺﾞｼｯｸUB" panose="020B0909000000000000" pitchFamily="49" charset="-128"/>
            <a:ea typeface="HG創英角ｺﾞｼｯｸUB" panose="020B0909000000000000" pitchFamily="49" charset="-128"/>
          </a:endParaRPr>
        </a:p>
      </xdr:txBody>
    </xdr:sp>
    <xdr:clientData/>
  </xdr:twoCellAnchor>
  <xdr:twoCellAnchor>
    <xdr:from>
      <xdr:col>6</xdr:col>
      <xdr:colOff>395520</xdr:colOff>
      <xdr:row>38</xdr:row>
      <xdr:rowOff>135677</xdr:rowOff>
    </xdr:from>
    <xdr:to>
      <xdr:col>7</xdr:col>
      <xdr:colOff>312959</xdr:colOff>
      <xdr:row>50</xdr:row>
      <xdr:rowOff>172878</xdr:rowOff>
    </xdr:to>
    <xdr:sp macro="" textlink="">
      <xdr:nvSpPr>
        <xdr:cNvPr id="10" name="矢印: 右 9">
          <a:extLst>
            <a:ext uri="{FF2B5EF4-FFF2-40B4-BE49-F238E27FC236}">
              <a16:creationId xmlns:a16="http://schemas.microsoft.com/office/drawing/2014/main" id="{D73EAA16-6F06-466C-8074-AFBA926037B6}"/>
            </a:ext>
          </a:extLst>
        </xdr:cNvPr>
        <xdr:cNvSpPr/>
      </xdr:nvSpPr>
      <xdr:spPr bwMode="auto">
        <a:xfrm rot="18569469">
          <a:off x="3726539" y="7675858"/>
          <a:ext cx="2170801" cy="603239"/>
        </a:xfrm>
        <a:prstGeom prst="rightArrow">
          <a:avLst/>
        </a:prstGeom>
        <a:ln w="73025">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p>
      </xdr:txBody>
    </xdr:sp>
    <xdr:clientData/>
  </xdr:twoCellAnchor>
  <xdr:twoCellAnchor>
    <xdr:from>
      <xdr:col>0</xdr:col>
      <xdr:colOff>152401</xdr:colOff>
      <xdr:row>10</xdr:row>
      <xdr:rowOff>101600</xdr:rowOff>
    </xdr:from>
    <xdr:to>
      <xdr:col>5</xdr:col>
      <xdr:colOff>635000</xdr:colOff>
      <xdr:row>43</xdr:row>
      <xdr:rowOff>76200</xdr:rowOff>
    </xdr:to>
    <xdr:sp macro="" textlink="">
      <xdr:nvSpPr>
        <xdr:cNvPr id="11" name="下矢印吹き出し 3">
          <a:extLst>
            <a:ext uri="{FF2B5EF4-FFF2-40B4-BE49-F238E27FC236}">
              <a16:creationId xmlns:a16="http://schemas.microsoft.com/office/drawing/2014/main" id="{C6AA22AC-6147-42A2-9E0D-FE16C980DBC9}"/>
            </a:ext>
          </a:extLst>
        </xdr:cNvPr>
        <xdr:cNvSpPr/>
      </xdr:nvSpPr>
      <xdr:spPr bwMode="auto">
        <a:xfrm>
          <a:off x="152401" y="1879600"/>
          <a:ext cx="3911599" cy="5842000"/>
        </a:xfrm>
        <a:prstGeom prst="downArrowCallout">
          <a:avLst>
            <a:gd name="adj1" fmla="val 26561"/>
            <a:gd name="adj2" fmla="val 30272"/>
            <a:gd name="adj3" fmla="val 8912"/>
            <a:gd name="adj4" fmla="val 87317"/>
          </a:avLst>
        </a:prstGeom>
        <a:ln w="101600">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t" upright="1">
          <a:noAutofit/>
        </a:bodyPr>
        <a:lstStyle/>
        <a:p>
          <a:pPr algn="l"/>
          <a:r>
            <a:rPr kumimoji="1" lang="ja-JP" altLang="en-US" sz="4400">
              <a:solidFill>
                <a:srgbClr val="FF0000"/>
              </a:solidFill>
              <a:latin typeface="HG創英角ｺﾞｼｯｸUB" panose="020B0909000000000000" pitchFamily="49" charset="-128"/>
              <a:ea typeface="HG創英角ｺﾞｼｯｸUB" panose="020B0909000000000000" pitchFamily="49" charset="-128"/>
            </a:rPr>
            <a:t>入力</a:t>
          </a:r>
          <a:endParaRPr kumimoji="1" lang="en-US" altLang="ja-JP" sz="4400">
            <a:solidFill>
              <a:srgbClr val="FF0000"/>
            </a:solidFill>
            <a:latin typeface="HG創英角ｺﾞｼｯｸUB" panose="020B0909000000000000" pitchFamily="49" charset="-128"/>
            <a:ea typeface="HG創英角ｺﾞｼｯｸUB" panose="020B0909000000000000" pitchFamily="49" charset="-128"/>
          </a:endParaRPr>
        </a:p>
        <a:p>
          <a:pPr algn="l"/>
          <a:r>
            <a:rPr kumimoji="1" lang="ja-JP" altLang="en-US" sz="2800">
              <a:latin typeface="HG創英角ｺﾞｼｯｸUB" panose="020B0909000000000000" pitchFamily="49" charset="-128"/>
              <a:ea typeface="HG創英角ｺﾞｼｯｸUB" panose="020B0909000000000000" pitchFamily="49" charset="-128"/>
            </a:rPr>
            <a:t>　　作業１</a:t>
          </a:r>
          <a:r>
            <a:rPr kumimoji="1" lang="en-US" altLang="ja-JP" sz="1600" b="1">
              <a:latin typeface="+mn-ea"/>
              <a:ea typeface="+mn-ea"/>
            </a:rPr>
            <a:t>(</a:t>
          </a:r>
          <a:r>
            <a:rPr kumimoji="1" lang="ja-JP" altLang="en-US" sz="1600" b="1">
              <a:latin typeface="+mn-ea"/>
              <a:ea typeface="+mn-ea"/>
            </a:rPr>
            <a:t>法人等について）</a:t>
          </a:r>
          <a:endParaRPr kumimoji="1" lang="en-US" altLang="ja-JP" sz="1600" b="1">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2800">
              <a:latin typeface="HG創英角ｺﾞｼｯｸUB" panose="020B0909000000000000" pitchFamily="49" charset="-128"/>
              <a:ea typeface="HG創英角ｺﾞｼｯｸUB" panose="020B0909000000000000" pitchFamily="49" charset="-128"/>
            </a:rPr>
            <a:t>　　作業２</a:t>
          </a:r>
          <a:r>
            <a:rPr kumimoji="1" lang="en-US" altLang="ja-JP" sz="1600" b="1">
              <a:solidFill>
                <a:schemeClr val="dk1"/>
              </a:solidFill>
              <a:effectLst/>
              <a:latin typeface="+mn-ea"/>
              <a:ea typeface="+mn-ea"/>
              <a:cs typeface="+mn-cs"/>
            </a:rPr>
            <a:t>(</a:t>
          </a:r>
          <a:r>
            <a:rPr kumimoji="1" lang="ja-JP" altLang="en-US" sz="1600" b="1">
              <a:solidFill>
                <a:schemeClr val="dk1"/>
              </a:solidFill>
              <a:effectLst/>
              <a:latin typeface="+mn-ea"/>
              <a:ea typeface="+mn-ea"/>
              <a:cs typeface="+mn-cs"/>
            </a:rPr>
            <a:t>学校</a:t>
          </a:r>
          <a:r>
            <a:rPr kumimoji="1" lang="en-US" altLang="ja-JP" sz="1600" b="1">
              <a:solidFill>
                <a:schemeClr val="dk1"/>
              </a:solidFill>
              <a:effectLst/>
              <a:latin typeface="+mn-ea"/>
              <a:ea typeface="+mn-ea"/>
              <a:cs typeface="+mn-cs"/>
            </a:rPr>
            <a:t>(</a:t>
          </a:r>
          <a:r>
            <a:rPr kumimoji="1" lang="ja-JP" altLang="en-US" sz="1600" b="1">
              <a:solidFill>
                <a:schemeClr val="dk1"/>
              </a:solidFill>
              <a:effectLst/>
              <a:latin typeface="+mn-ea"/>
              <a:ea typeface="+mn-ea"/>
              <a:cs typeface="+mn-cs"/>
            </a:rPr>
            <a:t>園</a:t>
          </a:r>
          <a:r>
            <a:rPr kumimoji="1" lang="en-US" altLang="ja-JP" sz="1600" b="1">
              <a:solidFill>
                <a:schemeClr val="dk1"/>
              </a:solidFill>
              <a:effectLst/>
              <a:latin typeface="+mn-ea"/>
              <a:ea typeface="+mn-ea"/>
              <a:cs typeface="+mn-cs"/>
            </a:rPr>
            <a:t>)</a:t>
          </a:r>
          <a:r>
            <a:rPr kumimoji="1" lang="ja-JP" altLang="ja-JP" sz="1600" b="1">
              <a:solidFill>
                <a:schemeClr val="dk1"/>
              </a:solidFill>
              <a:effectLst/>
              <a:latin typeface="+mn-ea"/>
              <a:ea typeface="+mn-ea"/>
              <a:cs typeface="+mn-cs"/>
            </a:rPr>
            <a:t>について）</a:t>
          </a:r>
          <a:endParaRPr kumimoji="1" lang="en-US" altLang="ja-JP" sz="1600" b="1">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2800">
              <a:latin typeface="HG創英角ｺﾞｼｯｸUB" panose="020B0909000000000000" pitchFamily="49" charset="-128"/>
              <a:ea typeface="HG創英角ｺﾞｼｯｸUB" panose="020B0909000000000000" pitchFamily="49" charset="-128"/>
            </a:rPr>
            <a:t>　　作業３</a:t>
          </a:r>
          <a:r>
            <a:rPr kumimoji="1" lang="en-US" altLang="ja-JP" sz="1600" b="1">
              <a:solidFill>
                <a:schemeClr val="dk1"/>
              </a:solidFill>
              <a:effectLst/>
              <a:latin typeface="+mn-ea"/>
              <a:ea typeface="+mn-ea"/>
              <a:cs typeface="+mn-cs"/>
            </a:rPr>
            <a:t>(</a:t>
          </a:r>
          <a:r>
            <a:rPr kumimoji="1" lang="ja-JP" altLang="en-US" sz="1600" b="1">
              <a:solidFill>
                <a:schemeClr val="dk1"/>
              </a:solidFill>
              <a:effectLst/>
              <a:latin typeface="+mn-ea"/>
              <a:ea typeface="+mn-ea"/>
              <a:cs typeface="+mn-cs"/>
            </a:rPr>
            <a:t>資金収支計算書</a:t>
          </a:r>
          <a:r>
            <a:rPr kumimoji="1" lang="ja-JP" altLang="ja-JP" sz="1600" b="1">
              <a:solidFill>
                <a:schemeClr val="dk1"/>
              </a:solidFill>
              <a:effectLst/>
              <a:latin typeface="+mn-ea"/>
              <a:ea typeface="+mn-ea"/>
              <a:cs typeface="+mn-cs"/>
            </a:rPr>
            <a:t>）</a:t>
          </a:r>
          <a:endParaRPr kumimoji="1" lang="en-US" altLang="ja-JP" sz="1600" b="1">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2800">
              <a:latin typeface="HG創英角ｺﾞｼｯｸUB" panose="020B0909000000000000" pitchFamily="49" charset="-128"/>
              <a:ea typeface="HG創英角ｺﾞｼｯｸUB" panose="020B0909000000000000" pitchFamily="49" charset="-128"/>
            </a:rPr>
            <a:t>　　</a:t>
          </a:r>
          <a:endParaRPr kumimoji="1" lang="en-US" altLang="ja-JP" sz="2800">
            <a:latin typeface="HG創英角ｺﾞｼｯｸUB" panose="020B0909000000000000" pitchFamily="49" charset="-128"/>
            <a:ea typeface="HG創英角ｺﾞｼｯｸUB" panose="020B0909000000000000" pitchFamily="49" charset="-128"/>
          </a:endParaRPr>
        </a:p>
        <a:p>
          <a:pPr algn="ctr"/>
          <a:r>
            <a:rPr kumimoji="1" lang="ja-JP" altLang="en-US" sz="2800">
              <a:latin typeface="HG創英角ｺﾞｼｯｸUB" panose="020B0909000000000000" pitchFamily="49" charset="-128"/>
              <a:ea typeface="HG創英角ｺﾞｼｯｸUB" panose="020B0909000000000000" pitchFamily="49" charset="-128"/>
            </a:rPr>
            <a:t>の順に入力します</a:t>
          </a:r>
          <a:endParaRPr kumimoji="1" lang="en-US" altLang="ja-JP" sz="2800">
            <a:latin typeface="HG創英角ｺﾞｼｯｸUB" panose="020B0909000000000000" pitchFamily="49" charset="-128"/>
            <a:ea typeface="HG創英角ｺﾞｼｯｸUB" panose="020B0909000000000000" pitchFamily="49" charset="-128"/>
          </a:endParaRPr>
        </a:p>
        <a:p>
          <a:pPr algn="ctr"/>
          <a:endParaRPr kumimoji="1" lang="ja-JP" altLang="en-US" sz="2800">
            <a:latin typeface="HG創英角ｺﾞｼｯｸUB" panose="020B0909000000000000" pitchFamily="49" charset="-128"/>
            <a:ea typeface="HG創英角ｺﾞｼｯｸUB" panose="020B0909000000000000" pitchFamily="49" charset="-128"/>
          </a:endParaRPr>
        </a:p>
        <a:p>
          <a:pPr algn="ctr"/>
          <a:r>
            <a:rPr kumimoji="1" lang="ja-JP" altLang="en-US" sz="2800">
              <a:latin typeface="HG創英角ｺﾞｼｯｸUB" panose="020B0909000000000000" pitchFamily="49" charset="-128"/>
              <a:ea typeface="HG創英角ｺﾞｼｯｸUB" panose="020B0909000000000000" pitchFamily="49" charset="-128"/>
            </a:rPr>
            <a:t>入力すると</a:t>
          </a:r>
          <a:endParaRPr kumimoji="1" lang="en-US" altLang="ja-JP" sz="2800">
            <a:latin typeface="HG創英角ｺﾞｼｯｸUB" panose="020B0909000000000000" pitchFamily="49" charset="-128"/>
            <a:ea typeface="HG創英角ｺﾞｼｯｸUB" panose="020B0909000000000000" pitchFamily="49" charset="-128"/>
          </a:endParaRPr>
        </a:p>
        <a:p>
          <a:pPr algn="ctr"/>
          <a:r>
            <a:rPr kumimoji="1" lang="ja-JP" altLang="en-US" sz="2800">
              <a:latin typeface="HG創英角ｺﾞｼｯｸUB" panose="020B0909000000000000" pitchFamily="49" charset="-128"/>
              <a:ea typeface="HG創英角ｺﾞｼｯｸUB" panose="020B0909000000000000" pitchFamily="49" charset="-128"/>
            </a:rPr>
            <a:t>データができます</a:t>
          </a:r>
        </a:p>
        <a:p>
          <a:pPr algn="l"/>
          <a:r>
            <a:rPr kumimoji="1" lang="ja-JP" altLang="en-US" sz="3200">
              <a:latin typeface="HG創英角ｺﾞｼｯｸUB" panose="020B0909000000000000" pitchFamily="49" charset="-128"/>
              <a:ea typeface="HG創英角ｺﾞｼｯｸUB" panose="020B0909000000000000" pitchFamily="49" charset="-128"/>
            </a:rPr>
            <a:t>　</a:t>
          </a:r>
        </a:p>
        <a:p>
          <a:pPr algn="l"/>
          <a:r>
            <a:rPr kumimoji="1" lang="ja-JP" altLang="en-US" sz="3200">
              <a:latin typeface="HG創英角ｺﾞｼｯｸUB" panose="020B0909000000000000" pitchFamily="49" charset="-128"/>
              <a:ea typeface="HG創英角ｺﾞｼｯｸUB" panose="020B0909000000000000" pitchFamily="49" charset="-128"/>
            </a:rPr>
            <a:t>　</a:t>
          </a:r>
          <a:endParaRPr kumimoji="1" lang="en-US" altLang="ja-JP" sz="3200">
            <a:latin typeface="HG創英角ｺﾞｼｯｸUB" panose="020B0909000000000000" pitchFamily="49" charset="-128"/>
            <a:ea typeface="HG創英角ｺﾞｼｯｸUB" panose="020B0909000000000000" pitchFamily="49" charset="-128"/>
          </a:endParaRPr>
        </a:p>
      </xdr:txBody>
    </xdr:sp>
    <xdr:clientData/>
  </xdr:twoCellAnchor>
  <xdr:twoCellAnchor>
    <xdr:from>
      <xdr:col>15</xdr:col>
      <xdr:colOff>38100</xdr:colOff>
      <xdr:row>10</xdr:row>
      <xdr:rowOff>114301</xdr:rowOff>
    </xdr:from>
    <xdr:to>
      <xdr:col>23</xdr:col>
      <xdr:colOff>520700</xdr:colOff>
      <xdr:row>32</xdr:row>
      <xdr:rowOff>0</xdr:rowOff>
    </xdr:to>
    <xdr:sp macro="" textlink="">
      <xdr:nvSpPr>
        <xdr:cNvPr id="13" name="下矢印吹き出し 3">
          <a:extLst>
            <a:ext uri="{FF2B5EF4-FFF2-40B4-BE49-F238E27FC236}">
              <a16:creationId xmlns:a16="http://schemas.microsoft.com/office/drawing/2014/main" id="{9B349CCA-8D4F-467B-B78D-7A59A0703A11}"/>
            </a:ext>
          </a:extLst>
        </xdr:cNvPr>
        <xdr:cNvSpPr/>
      </xdr:nvSpPr>
      <xdr:spPr bwMode="auto">
        <a:xfrm>
          <a:off x="10325100" y="1892301"/>
          <a:ext cx="6273800" cy="3797299"/>
        </a:xfrm>
        <a:prstGeom prst="downArrowCallout">
          <a:avLst>
            <a:gd name="adj1" fmla="val 96708"/>
            <a:gd name="adj2" fmla="val 48354"/>
            <a:gd name="adj3" fmla="val 0"/>
            <a:gd name="adj4" fmla="val 100000"/>
          </a:avLst>
        </a:prstGeom>
        <a:ln w="101600">
          <a:solidFill>
            <a:srgbClr val="7030A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t" upright="1">
          <a:noAutofit/>
        </a:bodyPr>
        <a:lstStyle/>
        <a:p>
          <a:pPr algn="l"/>
          <a:r>
            <a:rPr kumimoji="1" lang="ja-JP" altLang="en-US" sz="4400">
              <a:solidFill>
                <a:srgbClr val="7030A0"/>
              </a:solidFill>
              <a:latin typeface="HG創英角ｺﾞｼｯｸUB" panose="020B0909000000000000" pitchFamily="49" charset="-128"/>
              <a:ea typeface="HG創英角ｺﾞｼｯｸUB" panose="020B0909000000000000" pitchFamily="49" charset="-128"/>
            </a:rPr>
            <a:t>提出</a:t>
          </a:r>
          <a:endParaRPr kumimoji="1" lang="en-US" altLang="ja-JP" sz="4400">
            <a:solidFill>
              <a:srgbClr val="7030A0"/>
            </a:solidFill>
            <a:latin typeface="HG創英角ｺﾞｼｯｸUB" panose="020B0909000000000000" pitchFamily="49" charset="-128"/>
            <a:ea typeface="HG創英角ｺﾞｼｯｸUB" panose="020B0909000000000000" pitchFamily="49" charset="-128"/>
          </a:endParaRPr>
        </a:p>
        <a:p>
          <a:pPr algn="ctr"/>
          <a:r>
            <a:rPr kumimoji="1" lang="ja-JP" altLang="en-US" sz="2800">
              <a:latin typeface="HG創英角ｺﾞｼｯｸUB" panose="020B0909000000000000" pitchFamily="49" charset="-128"/>
              <a:ea typeface="HG創英角ｺﾞｼｯｸUB" panose="020B0909000000000000" pitchFamily="49" charset="-128"/>
            </a:rPr>
            <a:t>完成したファイルを</a:t>
          </a:r>
          <a:endParaRPr kumimoji="1" lang="en-US" altLang="ja-JP" sz="2800">
            <a:latin typeface="HG創英角ｺﾞｼｯｸUB" panose="020B0909000000000000" pitchFamily="49" charset="-128"/>
            <a:ea typeface="HG創英角ｺﾞｼｯｸUB" panose="020B0909000000000000" pitchFamily="49" charset="-128"/>
          </a:endParaRPr>
        </a:p>
        <a:p>
          <a:pPr algn="ctr"/>
          <a:r>
            <a:rPr kumimoji="1" lang="ja-JP" altLang="en-US" sz="2800">
              <a:latin typeface="HG創英角ｺﾞｼｯｸUB" panose="020B0909000000000000" pitchFamily="49" charset="-128"/>
              <a:ea typeface="HG創英角ｺﾞｼｯｸUB" panose="020B0909000000000000" pitchFamily="49" charset="-128"/>
            </a:rPr>
            <a:t>法人本部が所在する都道府県に</a:t>
          </a:r>
          <a:endParaRPr kumimoji="1" lang="en-US" altLang="ja-JP" sz="2800">
            <a:latin typeface="HG創英角ｺﾞｼｯｸUB" panose="020B0909000000000000" pitchFamily="49" charset="-128"/>
            <a:ea typeface="HG創英角ｺﾞｼｯｸUB" panose="020B0909000000000000" pitchFamily="49" charset="-128"/>
          </a:endParaRPr>
        </a:p>
        <a:p>
          <a:pPr algn="ctr"/>
          <a:r>
            <a:rPr kumimoji="1" lang="ja-JP" altLang="en-US" sz="2800">
              <a:latin typeface="HG創英角ｺﾞｼｯｸUB" panose="020B0909000000000000" pitchFamily="49" charset="-128"/>
              <a:ea typeface="HG創英角ｺﾞｼｯｸUB" panose="020B0909000000000000" pitchFamily="49" charset="-128"/>
            </a:rPr>
            <a:t>提出してください。</a:t>
          </a:r>
          <a:endParaRPr kumimoji="1" lang="en-US" altLang="ja-JP" sz="2800">
            <a:latin typeface="HG創英角ｺﾞｼｯｸUB" panose="020B0909000000000000" pitchFamily="49" charset="-128"/>
            <a:ea typeface="HG創英角ｺﾞｼｯｸUB" panose="020B0909000000000000" pitchFamily="49" charset="-128"/>
          </a:endParaRPr>
        </a:p>
        <a:p>
          <a:pPr algn="ctr"/>
          <a:endParaRPr kumimoji="1" lang="en-US" altLang="ja-JP" sz="3200" baseline="0">
            <a:latin typeface="HG丸ｺﾞｼｯｸM-PRO" panose="020F0600000000000000" pitchFamily="50" charset="-128"/>
            <a:ea typeface="HG丸ｺﾞｼｯｸM-PRO" panose="020F0600000000000000" pitchFamily="50" charset="-128"/>
          </a:endParaRPr>
        </a:p>
        <a:p>
          <a:pPr algn="ctr"/>
          <a:r>
            <a:rPr kumimoji="1" lang="ja-JP" altLang="en-US" sz="2000" baseline="0">
              <a:solidFill>
                <a:srgbClr val="FF0000"/>
              </a:solidFill>
              <a:latin typeface="HG丸ｺﾞｼｯｸM-PRO" panose="020F0600000000000000" pitchFamily="50" charset="-128"/>
              <a:ea typeface="HG丸ｺﾞｼｯｸM-PRO" panose="020F0600000000000000" pitchFamily="50" charset="-128"/>
            </a:rPr>
            <a:t>このファイルを電子メールに添付して、</a:t>
          </a:r>
          <a:endParaRPr kumimoji="1" lang="en-US" altLang="ja-JP" sz="2000" baseline="0">
            <a:solidFill>
              <a:srgbClr val="FF0000"/>
            </a:solidFill>
            <a:latin typeface="HG丸ｺﾞｼｯｸM-PRO" panose="020F0600000000000000" pitchFamily="50" charset="-128"/>
            <a:ea typeface="HG丸ｺﾞｼｯｸM-PRO" panose="020F0600000000000000" pitchFamily="50" charset="-128"/>
          </a:endParaRPr>
        </a:p>
        <a:p>
          <a:pPr algn="ctr"/>
          <a:r>
            <a:rPr kumimoji="1" lang="ja-JP" altLang="en-US" sz="2000" baseline="0">
              <a:solidFill>
                <a:srgbClr val="FF0000"/>
              </a:solidFill>
              <a:latin typeface="HG丸ｺﾞｼｯｸM-PRO" panose="020F0600000000000000" pitchFamily="50" charset="-128"/>
              <a:ea typeface="HG丸ｺﾞｼｯｸM-PRO" panose="020F0600000000000000" pitchFamily="50" charset="-128"/>
            </a:rPr>
            <a:t>指定されたアドレスにお送りください。</a:t>
          </a:r>
          <a:endParaRPr kumimoji="1" lang="en-US" altLang="ja-JP" sz="2000" baseline="0">
            <a:solidFill>
              <a:srgbClr val="FF0000"/>
            </a:solidFill>
            <a:latin typeface="HG丸ｺﾞｼｯｸM-PRO" panose="020F0600000000000000" pitchFamily="50" charset="-128"/>
            <a:ea typeface="HG丸ｺﾞｼｯｸM-PRO" panose="020F0600000000000000" pitchFamily="50" charset="-128"/>
          </a:endParaRPr>
        </a:p>
        <a:p>
          <a:pPr algn="ctr"/>
          <a:r>
            <a:rPr kumimoji="1" lang="ja-JP" altLang="en-US" sz="2000" baseline="0">
              <a:solidFill>
                <a:srgbClr val="FF0000"/>
              </a:solidFill>
              <a:latin typeface="HG丸ｺﾞｼｯｸM-PRO" panose="020F0600000000000000" pitchFamily="50" charset="-128"/>
              <a:ea typeface="HG丸ｺﾞｼｯｸM-PRO" panose="020F0600000000000000" pitchFamily="50" charset="-128"/>
            </a:rPr>
            <a:t>（形式は、各都道府県の指示に従ってください）</a:t>
          </a:r>
        </a:p>
        <a:p>
          <a:pPr algn="l"/>
          <a:endParaRPr kumimoji="1" lang="en-US" altLang="ja-JP" sz="3200">
            <a:latin typeface="HG創英角ｺﾞｼｯｸUB" panose="020B0909000000000000" pitchFamily="49" charset="-128"/>
            <a:ea typeface="HG創英角ｺﾞｼｯｸUB" panose="020B0909000000000000"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76201</xdr:rowOff>
    </xdr:from>
    <xdr:to>
      <xdr:col>8</xdr:col>
      <xdr:colOff>723900</xdr:colOff>
      <xdr:row>1</xdr:row>
      <xdr:rowOff>7327</xdr:rowOff>
    </xdr:to>
    <xdr:sp macro="" textlink="">
      <xdr:nvSpPr>
        <xdr:cNvPr id="4" name="下矢印吹き出し 3">
          <a:extLst>
            <a:ext uri="{FF2B5EF4-FFF2-40B4-BE49-F238E27FC236}">
              <a16:creationId xmlns:a16="http://schemas.microsoft.com/office/drawing/2014/main" id="{00000000-0008-0000-0100-000004000000}"/>
            </a:ext>
          </a:extLst>
        </xdr:cNvPr>
        <xdr:cNvSpPr/>
      </xdr:nvSpPr>
      <xdr:spPr bwMode="auto">
        <a:xfrm>
          <a:off x="0" y="76201"/>
          <a:ext cx="7933592" cy="1301261"/>
        </a:xfrm>
        <a:prstGeom prst="downArrowCallout">
          <a:avLst>
            <a:gd name="adj1" fmla="val 62770"/>
            <a:gd name="adj2" fmla="val 79167"/>
            <a:gd name="adj3" fmla="val 10795"/>
            <a:gd name="adj4" fmla="val 78857"/>
          </a:avLst>
        </a:prstGeom>
        <a:solidFill>
          <a:srgbClr val="FF6600"/>
        </a:solidFill>
        <a:ln w="101600">
          <a:solidFill>
            <a:srgbClr val="CC0066"/>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t" upright="1">
          <a:noAutofit/>
        </a:bodyPr>
        <a:lstStyle/>
        <a:p>
          <a:pPr algn="l"/>
          <a:r>
            <a:rPr kumimoji="1" lang="ja-JP" altLang="en-US" sz="1400"/>
            <a:t>　　</a:t>
          </a:r>
          <a:r>
            <a:rPr kumimoji="1" lang="ja-JP" altLang="en-US" sz="3200" baseline="0">
              <a:solidFill>
                <a:srgbClr val="CCFFFF"/>
              </a:solidFill>
              <a:latin typeface="BIZ UDPゴシック" panose="020B0400000000000000" pitchFamily="50" charset="-128"/>
              <a:ea typeface="BIZ UDPゴシック" panose="020B0400000000000000" pitchFamily="50" charset="-128"/>
            </a:rPr>
            <a:t>作業１</a:t>
          </a:r>
          <a:endParaRPr kumimoji="1" lang="en-US" altLang="ja-JP" sz="3200" baseline="0">
            <a:solidFill>
              <a:srgbClr val="CCFFFF"/>
            </a:solidFill>
            <a:latin typeface="BIZ UDPゴシック" panose="020B0400000000000000" pitchFamily="50" charset="-128"/>
            <a:ea typeface="BIZ UDPゴシック" panose="020B0400000000000000" pitchFamily="50" charset="-128"/>
          </a:endParaRPr>
        </a:p>
        <a:p>
          <a:pPr algn="l"/>
          <a:r>
            <a:rPr kumimoji="1" lang="ja-JP" altLang="en-US" sz="2000" baseline="0">
              <a:solidFill>
                <a:srgbClr val="CCFFFF"/>
              </a:solidFill>
              <a:latin typeface="BIZ UDPゴシック" panose="020B0400000000000000" pitchFamily="50" charset="-128"/>
              <a:ea typeface="BIZ UDPゴシック" panose="020B0400000000000000" pitchFamily="50" charset="-128"/>
            </a:rPr>
            <a:t>　　　矢印の下にある水色欄に、法人等について記入してください</a:t>
          </a:r>
          <a:endParaRPr kumimoji="1" lang="en-US" altLang="ja-JP" sz="2000" baseline="0">
            <a:solidFill>
              <a:srgbClr val="CCFFFF"/>
            </a:solidFill>
            <a:latin typeface="BIZ UDPゴシック" panose="020B0400000000000000" pitchFamily="50" charset="-128"/>
            <a:ea typeface="BIZ UDPゴシック" panose="020B0400000000000000" pitchFamily="50" charset="-128"/>
          </a:endParaRPr>
        </a:p>
        <a:p>
          <a:pPr algn="l"/>
          <a:endParaRPr kumimoji="1" lang="en-US" altLang="ja-JP" sz="2000">
            <a:latin typeface="BIZ UDPゴシック" panose="020B0400000000000000" pitchFamily="50" charset="-128"/>
            <a:ea typeface="BIZ UDPゴシック" panose="020B0400000000000000" pitchFamily="50" charset="-128"/>
          </a:endParaRPr>
        </a:p>
      </xdr:txBody>
    </xdr:sp>
    <xdr:clientData/>
  </xdr:twoCellAnchor>
  <xdr:twoCellAnchor>
    <xdr:from>
      <xdr:col>11</xdr:col>
      <xdr:colOff>38100</xdr:colOff>
      <xdr:row>4</xdr:row>
      <xdr:rowOff>95250</xdr:rowOff>
    </xdr:from>
    <xdr:to>
      <xdr:col>15</xdr:col>
      <xdr:colOff>142875</xdr:colOff>
      <xdr:row>13</xdr:row>
      <xdr:rowOff>85725</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9315450" y="2143125"/>
          <a:ext cx="3438525" cy="3000375"/>
        </a:xfrm>
        <a:prstGeom prst="rect">
          <a:avLst/>
        </a:prstGeom>
        <a:noFill/>
        <a:ln w="38100" cmpd="dbl">
          <a:solidFill>
            <a:schemeClr val="tx1"/>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66675</xdr:colOff>
      <xdr:row>219</xdr:row>
      <xdr:rowOff>133350</xdr:rowOff>
    </xdr:from>
    <xdr:to>
      <xdr:col>9</xdr:col>
      <xdr:colOff>1169857</xdr:colOff>
      <xdr:row>266</xdr:row>
      <xdr:rowOff>113804</xdr:rowOff>
    </xdr:to>
    <xdr:pic>
      <xdr:nvPicPr>
        <xdr:cNvPr id="7" name="図 6">
          <a:extLst>
            <a:ext uri="{FF2B5EF4-FFF2-40B4-BE49-F238E27FC236}">
              <a16:creationId xmlns:a16="http://schemas.microsoft.com/office/drawing/2014/main" id="{27C844EE-E36D-4B13-8B4D-BB8E2D716043}"/>
            </a:ext>
          </a:extLst>
        </xdr:cNvPr>
        <xdr:cNvPicPr>
          <a:picLocks noChangeAspect="1"/>
        </xdr:cNvPicPr>
      </xdr:nvPicPr>
      <xdr:blipFill>
        <a:blip xmlns:r="http://schemas.openxmlformats.org/officeDocument/2006/relationships" r:embed="rId1"/>
        <a:stretch>
          <a:fillRect/>
        </a:stretch>
      </xdr:blipFill>
      <xdr:spPr>
        <a:xfrm>
          <a:off x="1333500" y="35585400"/>
          <a:ext cx="11428282" cy="8038605"/>
        </a:xfrm>
        <a:prstGeom prst="rect">
          <a:avLst/>
        </a:prstGeom>
      </xdr:spPr>
    </xdr:pic>
    <xdr:clientData/>
  </xdr:twoCellAnchor>
  <xdr:twoCellAnchor editAs="oneCell">
    <xdr:from>
      <xdr:col>2</xdr:col>
      <xdr:colOff>57150</xdr:colOff>
      <xdr:row>105</xdr:row>
      <xdr:rowOff>126162</xdr:rowOff>
    </xdr:from>
    <xdr:to>
      <xdr:col>9</xdr:col>
      <xdr:colOff>902970</xdr:colOff>
      <xdr:row>149</xdr:row>
      <xdr:rowOff>68030</xdr:rowOff>
    </xdr:to>
    <xdr:pic>
      <xdr:nvPicPr>
        <xdr:cNvPr id="29" name="図 28">
          <a:extLst>
            <a:ext uri="{FF2B5EF4-FFF2-40B4-BE49-F238E27FC236}">
              <a16:creationId xmlns:a16="http://schemas.microsoft.com/office/drawing/2014/main" id="{A766763C-E96D-4E76-A571-7462FA737F3B}"/>
            </a:ext>
          </a:extLst>
        </xdr:cNvPr>
        <xdr:cNvPicPr>
          <a:picLocks noChangeAspect="1"/>
        </xdr:cNvPicPr>
      </xdr:nvPicPr>
      <xdr:blipFill>
        <a:blip xmlns:r="http://schemas.openxmlformats.org/officeDocument/2006/relationships" r:embed="rId2"/>
        <a:stretch>
          <a:fillRect/>
        </a:stretch>
      </xdr:blipFill>
      <xdr:spPr>
        <a:xfrm>
          <a:off x="1800225" y="26310387"/>
          <a:ext cx="11170920" cy="7485668"/>
        </a:xfrm>
        <a:prstGeom prst="rect">
          <a:avLst/>
        </a:prstGeom>
      </xdr:spPr>
    </xdr:pic>
    <xdr:clientData/>
  </xdr:twoCellAnchor>
  <xdr:twoCellAnchor>
    <xdr:from>
      <xdr:col>4</xdr:col>
      <xdr:colOff>257175</xdr:colOff>
      <xdr:row>1</xdr:row>
      <xdr:rowOff>38101</xdr:rowOff>
    </xdr:from>
    <xdr:to>
      <xdr:col>9</xdr:col>
      <xdr:colOff>954881</xdr:colOff>
      <xdr:row>3</xdr:row>
      <xdr:rowOff>457201</xdr:rowOff>
    </xdr:to>
    <xdr:sp macro="" textlink="">
      <xdr:nvSpPr>
        <xdr:cNvPr id="2" name="下矢印吹き出し 1">
          <a:extLst>
            <a:ext uri="{FF2B5EF4-FFF2-40B4-BE49-F238E27FC236}">
              <a16:creationId xmlns:a16="http://schemas.microsoft.com/office/drawing/2014/main" id="{00000000-0008-0000-0200-000002000000}"/>
            </a:ext>
          </a:extLst>
        </xdr:cNvPr>
        <xdr:cNvSpPr/>
      </xdr:nvSpPr>
      <xdr:spPr bwMode="auto">
        <a:xfrm>
          <a:off x="3028950" y="209551"/>
          <a:ext cx="9460706" cy="2552700"/>
        </a:xfrm>
        <a:prstGeom prst="downArrowCallout">
          <a:avLst>
            <a:gd name="adj1" fmla="val 44219"/>
            <a:gd name="adj2" fmla="val 44248"/>
            <a:gd name="adj3" fmla="val 7036"/>
            <a:gd name="adj4" fmla="val 88164"/>
          </a:avLst>
        </a:prstGeom>
        <a:solidFill>
          <a:srgbClr val="FF6600"/>
        </a:solidFill>
        <a:ln w="101600">
          <a:solidFill>
            <a:srgbClr val="CC0066"/>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t" upright="1">
          <a:noAutofit/>
        </a:bodyPr>
        <a:lstStyle/>
        <a:p>
          <a:pPr algn="l"/>
          <a:r>
            <a:rPr kumimoji="1" lang="ja-JP" altLang="en-US" sz="1400">
              <a:solidFill>
                <a:srgbClr val="CCFFFF"/>
              </a:solidFill>
            </a:rPr>
            <a:t>　　</a:t>
          </a:r>
          <a:endParaRPr kumimoji="1" lang="en-US" altLang="ja-JP" sz="1400">
            <a:solidFill>
              <a:srgbClr val="CCFFFF"/>
            </a:solidFill>
          </a:endParaRPr>
        </a:p>
        <a:p>
          <a:pPr algn="l"/>
          <a:r>
            <a:rPr kumimoji="1" lang="ja-JP" altLang="en-US" sz="1400">
              <a:solidFill>
                <a:srgbClr val="CCFFFF"/>
              </a:solidFill>
            </a:rPr>
            <a:t>　</a:t>
          </a:r>
          <a:r>
            <a:rPr kumimoji="1" lang="ja-JP" altLang="en-US" sz="4000">
              <a:solidFill>
                <a:srgbClr val="CCFFFF"/>
              </a:solidFill>
              <a:latin typeface="BIZ UDゴシック" panose="020B0400000000000000" pitchFamily="49" charset="-128"/>
              <a:ea typeface="BIZ UDゴシック" panose="020B0400000000000000" pitchFamily="49" charset="-128"/>
            </a:rPr>
            <a:t>作業２</a:t>
          </a:r>
          <a:endParaRPr kumimoji="1" lang="en-US" altLang="ja-JP" sz="4000">
            <a:solidFill>
              <a:srgbClr val="CCFFFF"/>
            </a:solidFill>
            <a:latin typeface="BIZ UDゴシック" panose="020B0400000000000000" pitchFamily="49" charset="-128"/>
            <a:ea typeface="BIZ UDゴシック" panose="020B0400000000000000" pitchFamily="49" charset="-128"/>
          </a:endParaRPr>
        </a:p>
        <a:p>
          <a:pPr algn="l"/>
          <a:r>
            <a:rPr kumimoji="1" lang="ja-JP" altLang="en-US" sz="1400">
              <a:solidFill>
                <a:srgbClr val="CCFFFF"/>
              </a:solidFill>
              <a:latin typeface="BIZ UDゴシック" panose="020B0400000000000000" pitchFamily="49" charset="-128"/>
              <a:ea typeface="BIZ UDゴシック" panose="020B0400000000000000" pitchFamily="49" charset="-128"/>
            </a:rPr>
            <a:t>　　　</a:t>
          </a:r>
          <a:r>
            <a:rPr kumimoji="1" lang="ja-JP" altLang="en-US" sz="2400">
              <a:solidFill>
                <a:srgbClr val="CCFFFF"/>
              </a:solidFill>
              <a:latin typeface="BIZ UDゴシック" panose="020B0400000000000000" pitchFamily="49" charset="-128"/>
              <a:ea typeface="BIZ UDゴシック" panose="020B0400000000000000" pitchFamily="49" charset="-128"/>
            </a:rPr>
            <a:t>矢印の下にある色欄に、学校（園）ごとに記入してください</a:t>
          </a:r>
          <a:endParaRPr kumimoji="1" lang="en-US" altLang="ja-JP" sz="2400">
            <a:solidFill>
              <a:srgbClr val="CCFFFF"/>
            </a:solidFill>
            <a:latin typeface="BIZ UDゴシック" panose="020B0400000000000000" pitchFamily="49" charset="-128"/>
            <a:ea typeface="BIZ UDゴシック" panose="020B0400000000000000" pitchFamily="49" charset="-128"/>
          </a:endParaRPr>
        </a:p>
        <a:p>
          <a:pPr algn="l"/>
          <a:r>
            <a:rPr kumimoji="1" lang="ja-JP" altLang="en-US" sz="2400">
              <a:solidFill>
                <a:srgbClr val="CCFFFF"/>
              </a:solidFill>
              <a:latin typeface="BIZ UDゴシック" panose="020B0400000000000000" pitchFamily="49" charset="-128"/>
              <a:ea typeface="BIZ UDゴシック" panose="020B0400000000000000" pitchFamily="49" charset="-128"/>
            </a:rPr>
            <a:t>　　「分園」「分校」「保育園」は、入力不要です</a:t>
          </a:r>
          <a:endParaRPr kumimoji="1" lang="en-US" altLang="ja-JP" sz="2400">
            <a:solidFill>
              <a:srgbClr val="CCFFFF"/>
            </a:solidFill>
            <a:latin typeface="BIZ UDゴシック" panose="020B0400000000000000" pitchFamily="49" charset="-128"/>
            <a:ea typeface="BIZ UDゴシック" panose="020B0400000000000000" pitchFamily="49" charset="-128"/>
          </a:endParaRPr>
        </a:p>
        <a:p>
          <a:pPr algn="l"/>
          <a:r>
            <a:rPr kumimoji="1" lang="ja-JP" altLang="en-US" sz="2400">
              <a:solidFill>
                <a:srgbClr val="CCFFFF"/>
              </a:solidFill>
              <a:latin typeface="BIZ UDゴシック" panose="020B0400000000000000" pitchFamily="49" charset="-128"/>
              <a:ea typeface="BIZ UDゴシック" panose="020B0400000000000000" pitchFamily="49" charset="-128"/>
            </a:rPr>
            <a:t>　　</a:t>
          </a:r>
          <a:r>
            <a:rPr kumimoji="1" lang="ja-JP" altLang="en-US" sz="2400" baseline="0">
              <a:solidFill>
                <a:srgbClr val="CCFFFF"/>
              </a:solidFill>
              <a:latin typeface="BIZ UDゴシック" panose="020B0400000000000000" pitchFamily="49" charset="-128"/>
              <a:ea typeface="BIZ UDゴシック" panose="020B0400000000000000" pitchFamily="49" charset="-128"/>
            </a:rPr>
            <a:t> </a:t>
          </a:r>
          <a:r>
            <a:rPr kumimoji="1" lang="ja-JP" altLang="en-US" sz="2400">
              <a:solidFill>
                <a:srgbClr val="CCFFFF"/>
              </a:solidFill>
              <a:latin typeface="BIZ UDゴシック" panose="020B0400000000000000" pitchFamily="49" charset="-128"/>
              <a:ea typeface="BIZ UDゴシック" panose="020B0400000000000000" pitchFamily="49" charset="-128"/>
            </a:rPr>
            <a:t>灰色部分、該当しない費目は、入力不要です</a:t>
          </a:r>
        </a:p>
        <a:p>
          <a:pPr algn="l"/>
          <a:endParaRPr kumimoji="1" lang="en-US" altLang="ja-JP" sz="2400">
            <a:solidFill>
              <a:srgbClr val="CCFFFF"/>
            </a:solidFill>
            <a:latin typeface="BIZ UDゴシック" panose="020B0400000000000000" pitchFamily="49" charset="-128"/>
            <a:ea typeface="BIZ UDゴシック" panose="020B0400000000000000" pitchFamily="49" charset="-128"/>
          </a:endParaRPr>
        </a:p>
        <a:p>
          <a:pPr algn="l"/>
          <a:endParaRPr kumimoji="1" lang="en-US" altLang="ja-JP" sz="2400">
            <a:solidFill>
              <a:srgbClr val="CCFFFF"/>
            </a:solidFill>
            <a:latin typeface="BIZ UDゴシック" panose="020B0400000000000000" pitchFamily="49" charset="-128"/>
            <a:ea typeface="BIZ UDゴシック" panose="020B0400000000000000" pitchFamily="49" charset="-128"/>
          </a:endParaRPr>
        </a:p>
      </xdr:txBody>
    </xdr:sp>
    <xdr:clientData/>
  </xdr:twoCellAnchor>
  <xdr:twoCellAnchor>
    <xdr:from>
      <xdr:col>0</xdr:col>
      <xdr:colOff>152400</xdr:colOff>
      <xdr:row>21</xdr:row>
      <xdr:rowOff>373862</xdr:rowOff>
    </xdr:from>
    <xdr:to>
      <xdr:col>1</xdr:col>
      <xdr:colOff>0</xdr:colOff>
      <xdr:row>25</xdr:row>
      <xdr:rowOff>95254</xdr:rowOff>
    </xdr:to>
    <xdr:sp macro="" textlink="">
      <xdr:nvSpPr>
        <xdr:cNvPr id="5" name="矢印: 折線 4">
          <a:extLst>
            <a:ext uri="{FF2B5EF4-FFF2-40B4-BE49-F238E27FC236}">
              <a16:creationId xmlns:a16="http://schemas.microsoft.com/office/drawing/2014/main" id="{00000000-0008-0000-0200-000005000000}"/>
            </a:ext>
          </a:extLst>
        </xdr:cNvPr>
        <xdr:cNvSpPr/>
      </xdr:nvSpPr>
      <xdr:spPr bwMode="auto">
        <a:xfrm rot="5400000" flipV="1">
          <a:off x="-82152" y="11431195"/>
          <a:ext cx="1245392" cy="776288"/>
        </a:xfrm>
        <a:prstGeom prst="bentArrow">
          <a:avLst>
            <a:gd name="adj1" fmla="val 33144"/>
            <a:gd name="adj2" fmla="val 37170"/>
            <a:gd name="adj3" fmla="val 47078"/>
            <a:gd name="adj4" fmla="val 40760"/>
          </a:avLst>
        </a:prstGeom>
        <a:solidFill>
          <a:srgbClr val="7030A0"/>
        </a:solid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solidFill>
              <a:schemeClr val="tx1"/>
            </a:solidFill>
          </a:endParaRPr>
        </a:p>
      </xdr:txBody>
    </xdr:sp>
    <xdr:clientData/>
  </xdr:twoCellAnchor>
  <xdr:twoCellAnchor>
    <xdr:from>
      <xdr:col>4</xdr:col>
      <xdr:colOff>1117600</xdr:colOff>
      <xdr:row>106</xdr:row>
      <xdr:rowOff>12700</xdr:rowOff>
    </xdr:from>
    <xdr:to>
      <xdr:col>5</xdr:col>
      <xdr:colOff>1130300</xdr:colOff>
      <xdr:row>109</xdr:row>
      <xdr:rowOff>0</xdr:rowOff>
    </xdr:to>
    <xdr:sp macro="" textlink="">
      <xdr:nvSpPr>
        <xdr:cNvPr id="6" name="テキスト ボックス 5">
          <a:extLst>
            <a:ext uri="{FF2B5EF4-FFF2-40B4-BE49-F238E27FC236}">
              <a16:creationId xmlns:a16="http://schemas.microsoft.com/office/drawing/2014/main" id="{00000000-0008-0000-0200-000006000000}"/>
            </a:ext>
          </a:extLst>
        </xdr:cNvPr>
        <xdr:cNvSpPr txBox="1"/>
      </xdr:nvSpPr>
      <xdr:spPr bwMode="auto">
        <a:xfrm>
          <a:off x="3873500" y="18376900"/>
          <a:ext cx="2120900" cy="520700"/>
        </a:xfrm>
        <a:prstGeom prst="rect">
          <a:avLst/>
        </a:prstGeom>
        <a:solidFill>
          <a:schemeClr val="bg1"/>
        </a:solidFill>
        <a:ln w="47625" algn="ctr">
          <a:solidFill>
            <a:srgbClr val="92D050"/>
          </a:solidFill>
          <a:miter lim="800000"/>
          <a:headEnd/>
          <a:tailEnd/>
        </a:ln>
        <a:effectLst/>
      </xdr:spPr>
      <xdr:txBody>
        <a:bodyPr vertOverflow="clip" horzOverflow="clip" wrap="square" rtlCol="0" anchor="t"/>
        <a:lstStyle/>
        <a:p>
          <a:r>
            <a:rPr kumimoji="1" lang="en-US" altLang="ja-JP" sz="1600" b="1">
              <a:solidFill>
                <a:srgbClr val="006600"/>
              </a:solidFill>
            </a:rPr>
            <a:t>D</a:t>
          </a:r>
          <a:r>
            <a:rPr kumimoji="1" lang="ja-JP" altLang="en-US" sz="1600" b="1">
              <a:solidFill>
                <a:srgbClr val="006600"/>
              </a:solidFill>
            </a:rPr>
            <a:t>）収容定員数に転記</a:t>
          </a:r>
        </a:p>
      </xdr:txBody>
    </xdr:sp>
    <xdr:clientData/>
  </xdr:twoCellAnchor>
  <xdr:twoCellAnchor>
    <xdr:from>
      <xdr:col>0</xdr:col>
      <xdr:colOff>720725</xdr:colOff>
      <xdr:row>115</xdr:row>
      <xdr:rowOff>155574</xdr:rowOff>
    </xdr:from>
    <xdr:to>
      <xdr:col>3</xdr:col>
      <xdr:colOff>85725</xdr:colOff>
      <xdr:row>119</xdr:row>
      <xdr:rowOff>114299</xdr:rowOff>
    </xdr:to>
    <xdr:sp macro="" textlink="">
      <xdr:nvSpPr>
        <xdr:cNvPr id="10" name="テキスト ボックス 9">
          <a:extLst>
            <a:ext uri="{FF2B5EF4-FFF2-40B4-BE49-F238E27FC236}">
              <a16:creationId xmlns:a16="http://schemas.microsoft.com/office/drawing/2014/main" id="{00000000-0008-0000-0200-00000A000000}"/>
            </a:ext>
          </a:extLst>
        </xdr:cNvPr>
        <xdr:cNvSpPr txBox="1"/>
      </xdr:nvSpPr>
      <xdr:spPr bwMode="auto">
        <a:xfrm>
          <a:off x="720725" y="28054299"/>
          <a:ext cx="2251075" cy="644525"/>
        </a:xfrm>
        <a:prstGeom prst="rect">
          <a:avLst/>
        </a:prstGeom>
        <a:solidFill>
          <a:schemeClr val="bg1"/>
        </a:solidFill>
        <a:ln w="47625" algn="ctr">
          <a:solidFill>
            <a:srgbClr val="FF0000"/>
          </a:solidFill>
          <a:miter lim="800000"/>
          <a:headEnd/>
          <a:tailEnd/>
        </a:ln>
        <a:effectLst/>
      </xdr:spPr>
      <xdr:txBody>
        <a:bodyPr vertOverflow="clip" horzOverflow="clip" wrap="square" rtlCol="0" anchor="t"/>
        <a:lstStyle/>
        <a:p>
          <a:r>
            <a:rPr kumimoji="1" lang="en-US" altLang="ja-JP" sz="1600" b="1">
              <a:solidFill>
                <a:srgbClr val="FF0000"/>
              </a:solidFill>
            </a:rPr>
            <a:t>A</a:t>
          </a:r>
          <a:r>
            <a:rPr kumimoji="1" lang="ja-JP" altLang="en-US" sz="1600" b="1">
              <a:solidFill>
                <a:srgbClr val="FF0000"/>
              </a:solidFill>
            </a:rPr>
            <a:t>）本務教員に</a:t>
          </a:r>
          <a:endParaRPr kumimoji="1" lang="en-US" altLang="ja-JP" sz="1600" b="1">
            <a:solidFill>
              <a:srgbClr val="FF0000"/>
            </a:solidFill>
          </a:endParaRPr>
        </a:p>
        <a:p>
          <a:r>
            <a:rPr kumimoji="1" lang="ja-JP" altLang="en-US" sz="1600" b="1">
              <a:solidFill>
                <a:srgbClr val="FF0000"/>
              </a:solidFill>
            </a:rPr>
            <a:t>　合計を転記</a:t>
          </a:r>
        </a:p>
      </xdr:txBody>
    </xdr:sp>
    <xdr:clientData/>
  </xdr:twoCellAnchor>
  <xdr:twoCellAnchor>
    <xdr:from>
      <xdr:col>6</xdr:col>
      <xdr:colOff>50800</xdr:colOff>
      <xdr:row>142</xdr:row>
      <xdr:rowOff>139700</xdr:rowOff>
    </xdr:from>
    <xdr:to>
      <xdr:col>6</xdr:col>
      <xdr:colOff>1714500</xdr:colOff>
      <xdr:row>147</xdr:row>
      <xdr:rowOff>63500</xdr:rowOff>
    </xdr:to>
    <xdr:sp macro="" textlink="">
      <xdr:nvSpPr>
        <xdr:cNvPr id="11" name="テキスト ボックス 10">
          <a:extLst>
            <a:ext uri="{FF2B5EF4-FFF2-40B4-BE49-F238E27FC236}">
              <a16:creationId xmlns:a16="http://schemas.microsoft.com/office/drawing/2014/main" id="{00000000-0008-0000-0200-00000B000000}"/>
            </a:ext>
          </a:extLst>
        </xdr:cNvPr>
        <xdr:cNvSpPr txBox="1"/>
      </xdr:nvSpPr>
      <xdr:spPr bwMode="auto">
        <a:xfrm>
          <a:off x="7023100" y="24904700"/>
          <a:ext cx="1663700" cy="812800"/>
        </a:xfrm>
        <a:prstGeom prst="rect">
          <a:avLst/>
        </a:prstGeom>
        <a:solidFill>
          <a:schemeClr val="bg1"/>
        </a:solidFill>
        <a:ln w="47625" algn="ctr">
          <a:solidFill>
            <a:srgbClr val="CC00CC"/>
          </a:solidFill>
          <a:miter lim="800000"/>
          <a:headEnd/>
          <a:tailEnd/>
        </a:ln>
        <a:effectLst/>
      </xdr:spPr>
      <xdr:txBody>
        <a:bodyPr vertOverflow="clip" horzOverflow="clip" wrap="square" rtlCol="0" anchor="t"/>
        <a:lstStyle/>
        <a:p>
          <a:r>
            <a:rPr kumimoji="1" lang="en-US" altLang="ja-JP" sz="1600" b="1">
              <a:solidFill>
                <a:srgbClr val="CC00CC"/>
              </a:solidFill>
            </a:rPr>
            <a:t>B</a:t>
          </a:r>
          <a:r>
            <a:rPr kumimoji="1" lang="ja-JP" altLang="en-US" sz="1600" b="1">
              <a:solidFill>
                <a:srgbClr val="CC00CC"/>
              </a:solidFill>
            </a:rPr>
            <a:t>）兼務教員に</a:t>
          </a:r>
          <a:endParaRPr kumimoji="1" lang="en-US" altLang="ja-JP" sz="1600" b="1">
            <a:solidFill>
              <a:srgbClr val="CC00CC"/>
            </a:solidFill>
          </a:endParaRPr>
        </a:p>
        <a:p>
          <a:r>
            <a:rPr kumimoji="1" lang="ja-JP" altLang="en-US" sz="1600" b="1">
              <a:solidFill>
                <a:srgbClr val="CC00CC"/>
              </a:solidFill>
            </a:rPr>
            <a:t>　合計を転記</a:t>
          </a:r>
        </a:p>
      </xdr:txBody>
    </xdr:sp>
    <xdr:clientData/>
  </xdr:twoCellAnchor>
  <xdr:twoCellAnchor>
    <xdr:from>
      <xdr:col>0</xdr:col>
      <xdr:colOff>508000</xdr:colOff>
      <xdr:row>135</xdr:row>
      <xdr:rowOff>76200</xdr:rowOff>
    </xdr:from>
    <xdr:to>
      <xdr:col>2</xdr:col>
      <xdr:colOff>787400</xdr:colOff>
      <xdr:row>139</xdr:row>
      <xdr:rowOff>76200</xdr:rowOff>
    </xdr:to>
    <xdr:sp macro="" textlink="">
      <xdr:nvSpPr>
        <xdr:cNvPr id="12" name="テキスト ボックス 11">
          <a:extLst>
            <a:ext uri="{FF2B5EF4-FFF2-40B4-BE49-F238E27FC236}">
              <a16:creationId xmlns:a16="http://schemas.microsoft.com/office/drawing/2014/main" id="{00000000-0008-0000-0200-00000C000000}"/>
            </a:ext>
          </a:extLst>
        </xdr:cNvPr>
        <xdr:cNvSpPr txBox="1"/>
      </xdr:nvSpPr>
      <xdr:spPr bwMode="auto">
        <a:xfrm>
          <a:off x="508000" y="23596600"/>
          <a:ext cx="1549400" cy="711200"/>
        </a:xfrm>
        <a:prstGeom prst="rect">
          <a:avLst/>
        </a:prstGeom>
        <a:solidFill>
          <a:schemeClr val="bg1"/>
        </a:solidFill>
        <a:ln w="47625" algn="ctr">
          <a:solidFill>
            <a:srgbClr val="0000FF"/>
          </a:solidFill>
          <a:miter lim="800000"/>
          <a:headEnd/>
          <a:tailEnd/>
        </a:ln>
        <a:effectLst/>
      </xdr:spPr>
      <xdr:txBody>
        <a:bodyPr vertOverflow="clip" horzOverflow="clip" wrap="square" rtlCol="0" anchor="t"/>
        <a:lstStyle/>
        <a:p>
          <a:r>
            <a:rPr kumimoji="1" lang="en-US" altLang="ja-JP" sz="1600" b="1">
              <a:solidFill>
                <a:srgbClr val="0000FF"/>
              </a:solidFill>
            </a:rPr>
            <a:t>C</a:t>
          </a:r>
          <a:r>
            <a:rPr kumimoji="1" lang="ja-JP" altLang="en-US" sz="1600" b="1">
              <a:solidFill>
                <a:srgbClr val="0000FF"/>
              </a:solidFill>
            </a:rPr>
            <a:t>）本務職員に</a:t>
          </a:r>
          <a:endParaRPr kumimoji="1" lang="en-US" altLang="ja-JP" sz="1600" b="1">
            <a:solidFill>
              <a:srgbClr val="0000FF"/>
            </a:solidFill>
          </a:endParaRPr>
        </a:p>
        <a:p>
          <a:r>
            <a:rPr kumimoji="1" lang="ja-JP" altLang="en-US" sz="1600" b="1">
              <a:solidFill>
                <a:srgbClr val="0000FF"/>
              </a:solidFill>
            </a:rPr>
            <a:t>　合計を転記</a:t>
          </a:r>
        </a:p>
      </xdr:txBody>
    </xdr:sp>
    <xdr:clientData/>
  </xdr:twoCellAnchor>
  <xdr:twoCellAnchor>
    <xdr:from>
      <xdr:col>8</xdr:col>
      <xdr:colOff>142875</xdr:colOff>
      <xdr:row>132</xdr:row>
      <xdr:rowOff>63500</xdr:rowOff>
    </xdr:from>
    <xdr:to>
      <xdr:col>10</xdr:col>
      <xdr:colOff>226218</xdr:colOff>
      <xdr:row>135</xdr:row>
      <xdr:rowOff>38100</xdr:rowOff>
    </xdr:to>
    <xdr:sp macro="" textlink="">
      <xdr:nvSpPr>
        <xdr:cNvPr id="13" name="テキスト ボックス 12">
          <a:extLst>
            <a:ext uri="{FF2B5EF4-FFF2-40B4-BE49-F238E27FC236}">
              <a16:creationId xmlns:a16="http://schemas.microsoft.com/office/drawing/2014/main" id="{00000000-0008-0000-0200-00000D000000}"/>
            </a:ext>
          </a:extLst>
        </xdr:cNvPr>
        <xdr:cNvSpPr txBox="1"/>
      </xdr:nvSpPr>
      <xdr:spPr bwMode="auto">
        <a:xfrm>
          <a:off x="11394281" y="30412531"/>
          <a:ext cx="2333625" cy="474663"/>
        </a:xfrm>
        <a:prstGeom prst="rect">
          <a:avLst/>
        </a:prstGeom>
        <a:solidFill>
          <a:schemeClr val="bg1"/>
        </a:solidFill>
        <a:ln w="47625" algn="ctr">
          <a:solidFill>
            <a:srgbClr val="FF9933"/>
          </a:solidFill>
          <a:miter lim="800000"/>
          <a:headEnd/>
          <a:tailEnd/>
        </a:ln>
        <a:effectLst/>
      </xdr:spPr>
      <xdr:txBody>
        <a:bodyPr vertOverflow="clip" horzOverflow="clip" wrap="square" rtlCol="0" anchor="t"/>
        <a:lstStyle/>
        <a:p>
          <a:r>
            <a:rPr kumimoji="1" lang="en-US" altLang="ja-JP" sz="1600" b="1">
              <a:solidFill>
                <a:schemeClr val="accent6">
                  <a:lumMod val="75000"/>
                </a:schemeClr>
              </a:solidFill>
            </a:rPr>
            <a:t>E</a:t>
          </a:r>
          <a:r>
            <a:rPr kumimoji="1" lang="ja-JP" altLang="en-US" sz="1600" b="1">
              <a:solidFill>
                <a:schemeClr val="accent6">
                  <a:lumMod val="75000"/>
                </a:schemeClr>
              </a:solidFill>
            </a:rPr>
            <a:t>）生徒・園児数に転記</a:t>
          </a:r>
        </a:p>
      </xdr:txBody>
    </xdr:sp>
    <xdr:clientData/>
  </xdr:twoCellAnchor>
  <xdr:twoCellAnchor>
    <xdr:from>
      <xdr:col>0</xdr:col>
      <xdr:colOff>125412</xdr:colOff>
      <xdr:row>36</xdr:row>
      <xdr:rowOff>607218</xdr:rowOff>
    </xdr:from>
    <xdr:to>
      <xdr:col>0</xdr:col>
      <xdr:colOff>798512</xdr:colOff>
      <xdr:row>43</xdr:row>
      <xdr:rowOff>152399</xdr:rowOff>
    </xdr:to>
    <xdr:sp macro="" textlink="">
      <xdr:nvSpPr>
        <xdr:cNvPr id="3" name="矢印: 下 2">
          <a:extLst>
            <a:ext uri="{FF2B5EF4-FFF2-40B4-BE49-F238E27FC236}">
              <a16:creationId xmlns:a16="http://schemas.microsoft.com/office/drawing/2014/main" id="{00000000-0008-0000-0200-000003000000}"/>
            </a:ext>
          </a:extLst>
        </xdr:cNvPr>
        <xdr:cNvSpPr/>
      </xdr:nvSpPr>
      <xdr:spPr bwMode="auto">
        <a:xfrm>
          <a:off x="125412" y="19085718"/>
          <a:ext cx="673100" cy="1354931"/>
        </a:xfrm>
        <a:prstGeom prst="downArrow">
          <a:avLst/>
        </a:prstGeom>
        <a:solidFill>
          <a:srgbClr val="7030A0"/>
        </a:solid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p>
      </xdr:txBody>
    </xdr:sp>
    <xdr:clientData/>
  </xdr:twoCellAnchor>
  <xdr:twoCellAnchor>
    <xdr:from>
      <xdr:col>0</xdr:col>
      <xdr:colOff>190500</xdr:colOff>
      <xdr:row>48</xdr:row>
      <xdr:rowOff>180976</xdr:rowOff>
    </xdr:from>
    <xdr:to>
      <xdr:col>0</xdr:col>
      <xdr:colOff>777082</xdr:colOff>
      <xdr:row>55</xdr:row>
      <xdr:rowOff>1314451</xdr:rowOff>
    </xdr:to>
    <xdr:sp macro="" textlink="">
      <xdr:nvSpPr>
        <xdr:cNvPr id="14" name="矢印: 下 13">
          <a:extLst>
            <a:ext uri="{FF2B5EF4-FFF2-40B4-BE49-F238E27FC236}">
              <a16:creationId xmlns:a16="http://schemas.microsoft.com/office/drawing/2014/main" id="{00000000-0008-0000-0200-00000E000000}"/>
            </a:ext>
          </a:extLst>
        </xdr:cNvPr>
        <xdr:cNvSpPr/>
      </xdr:nvSpPr>
      <xdr:spPr bwMode="auto">
        <a:xfrm>
          <a:off x="190500" y="22355176"/>
          <a:ext cx="586582" cy="5086350"/>
        </a:xfrm>
        <a:prstGeom prst="downArrow">
          <a:avLst/>
        </a:prstGeom>
        <a:solidFill>
          <a:srgbClr val="7030A0"/>
        </a:solid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p>
      </xdr:txBody>
    </xdr:sp>
    <xdr:clientData/>
  </xdr:twoCellAnchor>
  <xdr:twoCellAnchor>
    <xdr:from>
      <xdr:col>0</xdr:col>
      <xdr:colOff>78581</xdr:colOff>
      <xdr:row>35</xdr:row>
      <xdr:rowOff>392906</xdr:rowOff>
    </xdr:from>
    <xdr:to>
      <xdr:col>0</xdr:col>
      <xdr:colOff>751681</xdr:colOff>
      <xdr:row>36</xdr:row>
      <xdr:rowOff>569102</xdr:rowOff>
    </xdr:to>
    <xdr:sp macro="" textlink="">
      <xdr:nvSpPr>
        <xdr:cNvPr id="15" name="矢印: 下 14">
          <a:extLst>
            <a:ext uri="{FF2B5EF4-FFF2-40B4-BE49-F238E27FC236}">
              <a16:creationId xmlns:a16="http://schemas.microsoft.com/office/drawing/2014/main" id="{00000000-0008-0000-0200-00000F000000}"/>
            </a:ext>
          </a:extLst>
        </xdr:cNvPr>
        <xdr:cNvSpPr/>
      </xdr:nvSpPr>
      <xdr:spPr bwMode="auto">
        <a:xfrm>
          <a:off x="78581" y="17347406"/>
          <a:ext cx="673100" cy="1319196"/>
        </a:xfrm>
        <a:prstGeom prst="downArrow">
          <a:avLst/>
        </a:prstGeom>
        <a:solidFill>
          <a:srgbClr val="7030A0"/>
        </a:solid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p>
      </xdr:txBody>
    </xdr:sp>
    <xdr:clientData/>
  </xdr:twoCellAnchor>
  <xdr:twoCellAnchor>
    <xdr:from>
      <xdr:col>0</xdr:col>
      <xdr:colOff>47625</xdr:colOff>
      <xdr:row>32</xdr:row>
      <xdr:rowOff>464343</xdr:rowOff>
    </xdr:from>
    <xdr:to>
      <xdr:col>0</xdr:col>
      <xdr:colOff>720725</xdr:colOff>
      <xdr:row>35</xdr:row>
      <xdr:rowOff>390507</xdr:rowOff>
    </xdr:to>
    <xdr:sp macro="" textlink="">
      <xdr:nvSpPr>
        <xdr:cNvPr id="16" name="矢印: 下 15">
          <a:extLst>
            <a:ext uri="{FF2B5EF4-FFF2-40B4-BE49-F238E27FC236}">
              <a16:creationId xmlns:a16="http://schemas.microsoft.com/office/drawing/2014/main" id="{00000000-0008-0000-0200-000010000000}"/>
            </a:ext>
          </a:extLst>
        </xdr:cNvPr>
        <xdr:cNvSpPr/>
      </xdr:nvSpPr>
      <xdr:spPr bwMode="auto">
        <a:xfrm>
          <a:off x="47625" y="15097124"/>
          <a:ext cx="673100" cy="1319196"/>
        </a:xfrm>
        <a:prstGeom prst="downArrow">
          <a:avLst/>
        </a:prstGeom>
        <a:solidFill>
          <a:srgbClr val="7030A0"/>
        </a:solid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p>
      </xdr:txBody>
    </xdr:sp>
    <xdr:clientData/>
  </xdr:twoCellAnchor>
  <xdr:twoCellAnchor>
    <xdr:from>
      <xdr:col>0</xdr:col>
      <xdr:colOff>126207</xdr:colOff>
      <xdr:row>29</xdr:row>
      <xdr:rowOff>273844</xdr:rowOff>
    </xdr:from>
    <xdr:to>
      <xdr:col>0</xdr:col>
      <xdr:colOff>799307</xdr:colOff>
      <xdr:row>32</xdr:row>
      <xdr:rowOff>450040</xdr:rowOff>
    </xdr:to>
    <xdr:sp macro="" textlink="">
      <xdr:nvSpPr>
        <xdr:cNvPr id="17" name="矢印: 下 16">
          <a:extLst>
            <a:ext uri="{FF2B5EF4-FFF2-40B4-BE49-F238E27FC236}">
              <a16:creationId xmlns:a16="http://schemas.microsoft.com/office/drawing/2014/main" id="{00000000-0008-0000-0200-000011000000}"/>
            </a:ext>
          </a:extLst>
        </xdr:cNvPr>
        <xdr:cNvSpPr/>
      </xdr:nvSpPr>
      <xdr:spPr bwMode="auto">
        <a:xfrm>
          <a:off x="126207" y="14694694"/>
          <a:ext cx="673100" cy="1319196"/>
        </a:xfrm>
        <a:prstGeom prst="downArrow">
          <a:avLst/>
        </a:prstGeom>
        <a:solidFill>
          <a:srgbClr val="7030A0"/>
        </a:solid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p>
      </xdr:txBody>
    </xdr:sp>
    <xdr:clientData/>
  </xdr:twoCellAnchor>
  <xdr:twoCellAnchor>
    <xdr:from>
      <xdr:col>0</xdr:col>
      <xdr:colOff>226219</xdr:colOff>
      <xdr:row>25</xdr:row>
      <xdr:rowOff>83344</xdr:rowOff>
    </xdr:from>
    <xdr:to>
      <xdr:col>0</xdr:col>
      <xdr:colOff>899319</xdr:colOff>
      <xdr:row>29</xdr:row>
      <xdr:rowOff>259540</xdr:rowOff>
    </xdr:to>
    <xdr:sp macro="" textlink="">
      <xdr:nvSpPr>
        <xdr:cNvPr id="18" name="矢印: 下 17">
          <a:extLst>
            <a:ext uri="{FF2B5EF4-FFF2-40B4-BE49-F238E27FC236}">
              <a16:creationId xmlns:a16="http://schemas.microsoft.com/office/drawing/2014/main" id="{00000000-0008-0000-0200-000012000000}"/>
            </a:ext>
          </a:extLst>
        </xdr:cNvPr>
        <xdr:cNvSpPr/>
      </xdr:nvSpPr>
      <xdr:spPr bwMode="auto">
        <a:xfrm>
          <a:off x="226219" y="13361194"/>
          <a:ext cx="673100" cy="1319196"/>
        </a:xfrm>
        <a:prstGeom prst="downArrow">
          <a:avLst/>
        </a:prstGeom>
        <a:solidFill>
          <a:srgbClr val="7030A0"/>
        </a:solid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p>
      </xdr:txBody>
    </xdr:sp>
    <xdr:clientData/>
  </xdr:twoCellAnchor>
  <xdr:twoCellAnchor>
    <xdr:from>
      <xdr:col>5</xdr:col>
      <xdr:colOff>416718</xdr:colOff>
      <xdr:row>1</xdr:row>
      <xdr:rowOff>345282</xdr:rowOff>
    </xdr:from>
    <xdr:to>
      <xdr:col>9</xdr:col>
      <xdr:colOff>795337</xdr:colOff>
      <xdr:row>2</xdr:row>
      <xdr:rowOff>511970</xdr:rowOff>
    </xdr:to>
    <xdr:sp macro="" textlink="">
      <xdr:nvSpPr>
        <xdr:cNvPr id="20" name="テキスト ボックス 19">
          <a:extLst>
            <a:ext uri="{FF2B5EF4-FFF2-40B4-BE49-F238E27FC236}">
              <a16:creationId xmlns:a16="http://schemas.microsoft.com/office/drawing/2014/main" id="{00000000-0008-0000-0200-000014000000}"/>
            </a:ext>
          </a:extLst>
        </xdr:cNvPr>
        <xdr:cNvSpPr txBox="1"/>
      </xdr:nvSpPr>
      <xdr:spPr bwMode="auto">
        <a:xfrm>
          <a:off x="4607718" y="516732"/>
          <a:ext cx="7036594" cy="557213"/>
        </a:xfrm>
        <a:prstGeom prst="rect">
          <a:avLst/>
        </a:prstGeom>
        <a:solidFill>
          <a:schemeClr val="bg1"/>
        </a:solidFill>
        <a:ln w="25400" algn="ctr">
          <a:solidFill>
            <a:srgbClr val="FF0000"/>
          </a:solidFill>
          <a:miter lim="800000"/>
          <a:headEnd/>
          <a:tailEn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7030A0"/>
              </a:solidFill>
              <a:effectLst/>
              <a:uLnTx/>
              <a:uFillTx/>
            </a:rPr>
            <a:t>注）　同じ内容を複写して、複数個所に入れる際は「コピー＆値貼り付け」でお願いします。</a:t>
          </a:r>
          <a:endParaRPr kumimoji="1" lang="en-US" altLang="ja-JP" sz="1400" b="1" i="0" u="none" strike="noStrike" kern="0" cap="none" spc="0" normalizeH="0" baseline="0" noProof="0">
            <a:ln>
              <a:noFill/>
            </a:ln>
            <a:solidFill>
              <a:srgbClr val="7030A0"/>
            </a:solidFill>
            <a:effectLst/>
            <a:uLnTx/>
            <a:uFillTx/>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7030A0"/>
              </a:solidFill>
              <a:effectLst/>
              <a:uLnTx/>
              <a:uFillTx/>
            </a:rPr>
            <a:t>　　　（「切り取り＆貼り付け」を行うと、正しい数値を反映できません）</a:t>
          </a:r>
          <a:endParaRPr kumimoji="1" lang="en-US" altLang="ja-JP" sz="1400" b="1" i="0" u="none" strike="noStrike" kern="0" cap="none" spc="0" normalizeH="0" baseline="0" noProof="0">
            <a:ln>
              <a:noFill/>
            </a:ln>
            <a:solidFill>
              <a:srgbClr val="7030A0"/>
            </a:solidFill>
            <a:effectLst/>
            <a:uLnTx/>
            <a:uFillTx/>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4</xdr:col>
      <xdr:colOff>1881188</xdr:colOff>
      <xdr:row>247</xdr:row>
      <xdr:rowOff>119061</xdr:rowOff>
    </xdr:from>
    <xdr:to>
      <xdr:col>5</xdr:col>
      <xdr:colOff>1437481</xdr:colOff>
      <xdr:row>252</xdr:row>
      <xdr:rowOff>42862</xdr:rowOff>
    </xdr:to>
    <xdr:sp macro="" textlink="">
      <xdr:nvSpPr>
        <xdr:cNvPr id="19" name="テキスト ボックス 18">
          <a:extLst>
            <a:ext uri="{FF2B5EF4-FFF2-40B4-BE49-F238E27FC236}">
              <a16:creationId xmlns:a16="http://schemas.microsoft.com/office/drawing/2014/main" id="{00000000-0008-0000-0200-000013000000}"/>
            </a:ext>
          </a:extLst>
        </xdr:cNvPr>
        <xdr:cNvSpPr txBox="1"/>
      </xdr:nvSpPr>
      <xdr:spPr bwMode="auto">
        <a:xfrm>
          <a:off x="4702969" y="39635905"/>
          <a:ext cx="1663700" cy="757238"/>
        </a:xfrm>
        <a:prstGeom prst="rect">
          <a:avLst/>
        </a:prstGeom>
        <a:solidFill>
          <a:schemeClr val="bg1"/>
        </a:solidFill>
        <a:ln w="47625" algn="ctr">
          <a:solidFill>
            <a:srgbClr val="CC00CC"/>
          </a:solidFill>
          <a:miter lim="800000"/>
          <a:headEnd/>
          <a:tailEnd/>
        </a:ln>
        <a:effectLst/>
      </xdr:spPr>
      <xdr:txBody>
        <a:bodyPr vertOverflow="clip" horzOverflow="clip" wrap="square" rtlCol="0" anchor="t"/>
        <a:lstStyle/>
        <a:p>
          <a:r>
            <a:rPr kumimoji="1" lang="en-US" altLang="ja-JP" sz="1600" b="1">
              <a:solidFill>
                <a:srgbClr val="CC00CC"/>
              </a:solidFill>
            </a:rPr>
            <a:t>B</a:t>
          </a:r>
          <a:r>
            <a:rPr kumimoji="1" lang="ja-JP" altLang="en-US" sz="1600" b="1">
              <a:solidFill>
                <a:srgbClr val="CC00CC"/>
              </a:solidFill>
            </a:rPr>
            <a:t>）兼務教員に</a:t>
          </a:r>
          <a:endParaRPr kumimoji="1" lang="en-US" altLang="ja-JP" sz="1600" b="1">
            <a:solidFill>
              <a:srgbClr val="CC00CC"/>
            </a:solidFill>
          </a:endParaRPr>
        </a:p>
        <a:p>
          <a:r>
            <a:rPr kumimoji="1" lang="ja-JP" altLang="en-US" sz="1600" b="1">
              <a:solidFill>
                <a:srgbClr val="CC00CC"/>
              </a:solidFill>
            </a:rPr>
            <a:t>　合計を転記</a:t>
          </a:r>
        </a:p>
      </xdr:txBody>
    </xdr:sp>
    <xdr:clientData/>
  </xdr:twoCellAnchor>
  <xdr:twoCellAnchor>
    <xdr:from>
      <xdr:col>5</xdr:col>
      <xdr:colOff>2012893</xdr:colOff>
      <xdr:row>247</xdr:row>
      <xdr:rowOff>119062</xdr:rowOff>
    </xdr:from>
    <xdr:to>
      <xdr:col>6</xdr:col>
      <xdr:colOff>1446950</xdr:colOff>
      <xdr:row>251</xdr:row>
      <xdr:rowOff>119062</xdr:rowOff>
    </xdr:to>
    <xdr:sp macro="" textlink="">
      <xdr:nvSpPr>
        <xdr:cNvPr id="21" name="テキスト ボックス 20">
          <a:extLst>
            <a:ext uri="{FF2B5EF4-FFF2-40B4-BE49-F238E27FC236}">
              <a16:creationId xmlns:a16="http://schemas.microsoft.com/office/drawing/2014/main" id="{00000000-0008-0000-0200-000015000000}"/>
            </a:ext>
          </a:extLst>
        </xdr:cNvPr>
        <xdr:cNvSpPr txBox="1"/>
      </xdr:nvSpPr>
      <xdr:spPr bwMode="auto">
        <a:xfrm>
          <a:off x="6942081" y="39635906"/>
          <a:ext cx="1541463" cy="666750"/>
        </a:xfrm>
        <a:prstGeom prst="rect">
          <a:avLst/>
        </a:prstGeom>
        <a:solidFill>
          <a:schemeClr val="bg1"/>
        </a:solidFill>
        <a:ln w="47625" algn="ctr">
          <a:solidFill>
            <a:srgbClr val="0000FF"/>
          </a:solidFill>
          <a:miter lim="800000"/>
          <a:headEnd/>
          <a:tailEnd/>
        </a:ln>
        <a:effectLst/>
      </xdr:spPr>
      <xdr:txBody>
        <a:bodyPr vertOverflow="clip" horzOverflow="clip" wrap="square" rtlCol="0" anchor="t"/>
        <a:lstStyle/>
        <a:p>
          <a:r>
            <a:rPr kumimoji="1" lang="en-US" altLang="ja-JP" sz="1600" b="1">
              <a:solidFill>
                <a:srgbClr val="0000FF"/>
              </a:solidFill>
            </a:rPr>
            <a:t>C</a:t>
          </a:r>
          <a:r>
            <a:rPr kumimoji="1" lang="ja-JP" altLang="en-US" sz="1600" b="1">
              <a:solidFill>
                <a:srgbClr val="0000FF"/>
              </a:solidFill>
            </a:rPr>
            <a:t>）本務職員に</a:t>
          </a:r>
          <a:endParaRPr kumimoji="1" lang="en-US" altLang="ja-JP" sz="1600" b="1">
            <a:solidFill>
              <a:srgbClr val="0000FF"/>
            </a:solidFill>
          </a:endParaRPr>
        </a:p>
        <a:p>
          <a:r>
            <a:rPr kumimoji="1" lang="ja-JP" altLang="en-US" sz="1600" b="1">
              <a:solidFill>
                <a:srgbClr val="0000FF"/>
              </a:solidFill>
            </a:rPr>
            <a:t>　合計を転記</a:t>
          </a:r>
        </a:p>
      </xdr:txBody>
    </xdr:sp>
    <xdr:clientData/>
  </xdr:twoCellAnchor>
  <xdr:twoCellAnchor>
    <xdr:from>
      <xdr:col>4</xdr:col>
      <xdr:colOff>1404938</xdr:colOff>
      <xdr:row>231</xdr:row>
      <xdr:rowOff>71437</xdr:rowOff>
    </xdr:from>
    <xdr:to>
      <xdr:col>5</xdr:col>
      <xdr:colOff>1417638</xdr:colOff>
      <xdr:row>234</xdr:row>
      <xdr:rowOff>58738</xdr:rowOff>
    </xdr:to>
    <xdr:sp macro="" textlink="">
      <xdr:nvSpPr>
        <xdr:cNvPr id="23" name="テキスト ボックス 22">
          <a:extLst>
            <a:ext uri="{FF2B5EF4-FFF2-40B4-BE49-F238E27FC236}">
              <a16:creationId xmlns:a16="http://schemas.microsoft.com/office/drawing/2014/main" id="{00000000-0008-0000-0200-000017000000}"/>
            </a:ext>
          </a:extLst>
        </xdr:cNvPr>
        <xdr:cNvSpPr txBox="1"/>
      </xdr:nvSpPr>
      <xdr:spPr bwMode="auto">
        <a:xfrm>
          <a:off x="4226719" y="36921281"/>
          <a:ext cx="2120107" cy="487363"/>
        </a:xfrm>
        <a:prstGeom prst="rect">
          <a:avLst/>
        </a:prstGeom>
        <a:solidFill>
          <a:schemeClr val="bg1"/>
        </a:solidFill>
        <a:ln w="47625" algn="ctr">
          <a:solidFill>
            <a:srgbClr val="92D050"/>
          </a:solidFill>
          <a:miter lim="800000"/>
          <a:headEnd/>
          <a:tailEnd/>
        </a:ln>
        <a:effectLst/>
      </xdr:spPr>
      <xdr:txBody>
        <a:bodyPr vertOverflow="clip" horzOverflow="clip" wrap="square" rtlCol="0" anchor="t"/>
        <a:lstStyle/>
        <a:p>
          <a:r>
            <a:rPr kumimoji="1" lang="en-US" altLang="ja-JP" sz="1600" b="1">
              <a:solidFill>
                <a:srgbClr val="006600"/>
              </a:solidFill>
            </a:rPr>
            <a:t>D</a:t>
          </a:r>
          <a:r>
            <a:rPr kumimoji="1" lang="ja-JP" altLang="en-US" sz="1600" b="1">
              <a:solidFill>
                <a:srgbClr val="006600"/>
              </a:solidFill>
            </a:rPr>
            <a:t>）収容定員数に転記</a:t>
          </a:r>
        </a:p>
      </xdr:txBody>
    </xdr:sp>
    <xdr:clientData/>
  </xdr:twoCellAnchor>
  <xdr:twoCellAnchor>
    <xdr:from>
      <xdr:col>2</xdr:col>
      <xdr:colOff>1108018</xdr:colOff>
      <xdr:row>247</xdr:row>
      <xdr:rowOff>83343</xdr:rowOff>
    </xdr:from>
    <xdr:to>
      <xdr:col>4</xdr:col>
      <xdr:colOff>1318363</xdr:colOff>
      <xdr:row>251</xdr:row>
      <xdr:rowOff>42068</xdr:rowOff>
    </xdr:to>
    <xdr:sp macro="" textlink="">
      <xdr:nvSpPr>
        <xdr:cNvPr id="25" name="テキスト ボックス 24">
          <a:extLst>
            <a:ext uri="{FF2B5EF4-FFF2-40B4-BE49-F238E27FC236}">
              <a16:creationId xmlns:a16="http://schemas.microsoft.com/office/drawing/2014/main" id="{00000000-0008-0000-0200-000019000000}"/>
            </a:ext>
          </a:extLst>
        </xdr:cNvPr>
        <xdr:cNvSpPr txBox="1"/>
      </xdr:nvSpPr>
      <xdr:spPr bwMode="auto">
        <a:xfrm>
          <a:off x="2370081" y="39600187"/>
          <a:ext cx="1770063" cy="625475"/>
        </a:xfrm>
        <a:prstGeom prst="rect">
          <a:avLst/>
        </a:prstGeom>
        <a:solidFill>
          <a:schemeClr val="bg1"/>
        </a:solidFill>
        <a:ln w="47625" algn="ctr">
          <a:solidFill>
            <a:srgbClr val="FF0000"/>
          </a:solidFill>
          <a:miter lim="800000"/>
          <a:headEnd/>
          <a:tailEnd/>
        </a:ln>
        <a:effectLst/>
      </xdr:spPr>
      <xdr:txBody>
        <a:bodyPr vertOverflow="clip" horzOverflow="clip" wrap="square" rtlCol="0" anchor="t"/>
        <a:lstStyle/>
        <a:p>
          <a:r>
            <a:rPr kumimoji="1" lang="en-US" altLang="ja-JP" sz="1600" b="1">
              <a:solidFill>
                <a:srgbClr val="FF0000"/>
              </a:solidFill>
            </a:rPr>
            <a:t>A</a:t>
          </a:r>
          <a:r>
            <a:rPr kumimoji="1" lang="ja-JP" altLang="en-US" sz="1600" b="1">
              <a:solidFill>
                <a:srgbClr val="FF0000"/>
              </a:solidFill>
            </a:rPr>
            <a:t>）本務教員に</a:t>
          </a:r>
          <a:endParaRPr kumimoji="1" lang="en-US" altLang="ja-JP" sz="1600" b="1">
            <a:solidFill>
              <a:srgbClr val="FF0000"/>
            </a:solidFill>
          </a:endParaRPr>
        </a:p>
        <a:p>
          <a:r>
            <a:rPr kumimoji="1" lang="ja-JP" altLang="en-US" sz="1600" b="1">
              <a:solidFill>
                <a:srgbClr val="FF0000"/>
              </a:solidFill>
            </a:rPr>
            <a:t>　合計を転記</a:t>
          </a:r>
        </a:p>
      </xdr:txBody>
    </xdr:sp>
    <xdr:clientData/>
  </xdr:twoCellAnchor>
  <xdr:twoCellAnchor>
    <xdr:from>
      <xdr:col>7</xdr:col>
      <xdr:colOff>1393767</xdr:colOff>
      <xdr:row>260</xdr:row>
      <xdr:rowOff>47625</xdr:rowOff>
    </xdr:from>
    <xdr:to>
      <xdr:col>9</xdr:col>
      <xdr:colOff>1274704</xdr:colOff>
      <xdr:row>263</xdr:row>
      <xdr:rowOff>22225</xdr:rowOff>
    </xdr:to>
    <xdr:sp macro="" textlink="">
      <xdr:nvSpPr>
        <xdr:cNvPr id="26" name="テキスト ボックス 25">
          <a:extLst>
            <a:ext uri="{FF2B5EF4-FFF2-40B4-BE49-F238E27FC236}">
              <a16:creationId xmlns:a16="http://schemas.microsoft.com/office/drawing/2014/main" id="{00000000-0008-0000-0200-00001A000000}"/>
            </a:ext>
          </a:extLst>
        </xdr:cNvPr>
        <xdr:cNvSpPr txBox="1"/>
      </xdr:nvSpPr>
      <xdr:spPr bwMode="auto">
        <a:xfrm>
          <a:off x="10537767" y="41731406"/>
          <a:ext cx="2333625" cy="474663"/>
        </a:xfrm>
        <a:prstGeom prst="rect">
          <a:avLst/>
        </a:prstGeom>
        <a:solidFill>
          <a:schemeClr val="bg1"/>
        </a:solidFill>
        <a:ln w="47625" algn="ctr">
          <a:solidFill>
            <a:srgbClr val="FF9933"/>
          </a:solidFill>
          <a:miter lim="800000"/>
          <a:headEnd/>
          <a:tailEnd/>
        </a:ln>
        <a:effectLst/>
      </xdr:spPr>
      <xdr:txBody>
        <a:bodyPr vertOverflow="clip" horzOverflow="clip" wrap="square" rtlCol="0" anchor="t"/>
        <a:lstStyle/>
        <a:p>
          <a:r>
            <a:rPr kumimoji="1" lang="en-US" altLang="ja-JP" sz="1600" b="1">
              <a:solidFill>
                <a:schemeClr val="accent6">
                  <a:lumMod val="75000"/>
                </a:schemeClr>
              </a:solidFill>
            </a:rPr>
            <a:t>E</a:t>
          </a:r>
          <a:r>
            <a:rPr kumimoji="1" lang="ja-JP" altLang="en-US" sz="1600" b="1">
              <a:solidFill>
                <a:schemeClr val="accent6">
                  <a:lumMod val="75000"/>
                </a:schemeClr>
              </a:solidFill>
            </a:rPr>
            <a:t>）生徒・園児数に転記</a:t>
          </a:r>
        </a:p>
      </xdr:txBody>
    </xdr:sp>
    <xdr:clientData/>
  </xdr:twoCellAnchor>
  <xdr:twoCellAnchor>
    <xdr:from>
      <xdr:col>0</xdr:col>
      <xdr:colOff>76201</xdr:colOff>
      <xdr:row>15</xdr:row>
      <xdr:rowOff>1495425</xdr:rowOff>
    </xdr:from>
    <xdr:to>
      <xdr:col>0</xdr:col>
      <xdr:colOff>1333501</xdr:colOff>
      <xdr:row>21</xdr:row>
      <xdr:rowOff>174625</xdr:rowOff>
    </xdr:to>
    <xdr:sp macro="" textlink="">
      <xdr:nvSpPr>
        <xdr:cNvPr id="24" name="吹き出し: 四角形 23">
          <a:extLst>
            <a:ext uri="{FF2B5EF4-FFF2-40B4-BE49-F238E27FC236}">
              <a16:creationId xmlns:a16="http://schemas.microsoft.com/office/drawing/2014/main" id="{67A9E282-A5B0-4198-96B2-4B387E7871BA}"/>
            </a:ext>
          </a:extLst>
        </xdr:cNvPr>
        <xdr:cNvSpPr/>
      </xdr:nvSpPr>
      <xdr:spPr bwMode="auto">
        <a:xfrm>
          <a:off x="76201" y="9763125"/>
          <a:ext cx="1257300" cy="2165350"/>
        </a:xfrm>
        <a:prstGeom prst="wedgeRectCallout">
          <a:avLst>
            <a:gd name="adj1" fmla="val -10990"/>
            <a:gd name="adj2" fmla="val 63373"/>
          </a:avLst>
        </a:prstGeom>
        <a:solidFill>
          <a:srgbClr val="7030A0"/>
        </a:solid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ctr"/>
          <a:r>
            <a:rPr kumimoji="1" lang="ja-JP" altLang="en-US" sz="1100" b="1">
              <a:solidFill>
                <a:schemeClr val="bg1"/>
              </a:solidFill>
            </a:rPr>
            <a:t>幼稚園・こども園の</a:t>
          </a:r>
          <a:endParaRPr kumimoji="1" lang="en-US" altLang="ja-JP" sz="1100" b="1">
            <a:solidFill>
              <a:schemeClr val="bg1"/>
            </a:solidFill>
          </a:endParaRPr>
        </a:p>
        <a:p>
          <a:pPr algn="ctr"/>
          <a:r>
            <a:rPr kumimoji="1" lang="ja-JP" altLang="en-US" sz="1800" b="1">
              <a:solidFill>
                <a:schemeClr val="bg1"/>
              </a:solidFill>
            </a:rPr>
            <a:t>人数の</a:t>
          </a:r>
          <a:endParaRPr kumimoji="1" lang="en-US" altLang="ja-JP" sz="1800" b="1">
            <a:solidFill>
              <a:schemeClr val="bg1"/>
            </a:solidFill>
          </a:endParaRPr>
        </a:p>
        <a:p>
          <a:pPr algn="ctr"/>
          <a:r>
            <a:rPr kumimoji="1" lang="ja-JP" altLang="en-US" sz="1800" b="1">
              <a:solidFill>
                <a:schemeClr val="bg1"/>
              </a:solidFill>
            </a:rPr>
            <a:t>入力方法は</a:t>
          </a:r>
          <a:endParaRPr kumimoji="1" lang="en-US" altLang="ja-JP" sz="1800" b="1">
            <a:solidFill>
              <a:schemeClr val="bg1"/>
            </a:solidFill>
          </a:endParaRPr>
        </a:p>
        <a:p>
          <a:pPr algn="ctr"/>
          <a:r>
            <a:rPr kumimoji="1" lang="ja-JP" altLang="en-US" sz="1800" b="1">
              <a:solidFill>
                <a:schemeClr val="bg1"/>
              </a:solidFill>
            </a:rPr>
            <a:t>紫矢印を</a:t>
          </a:r>
          <a:endParaRPr kumimoji="1" lang="en-US" altLang="ja-JP" sz="1800" b="1">
            <a:solidFill>
              <a:schemeClr val="bg1"/>
            </a:solidFill>
          </a:endParaRPr>
        </a:p>
        <a:p>
          <a:pPr algn="ctr"/>
          <a:r>
            <a:rPr kumimoji="1" lang="ja-JP" altLang="en-US" sz="1800" b="1">
              <a:solidFill>
                <a:schemeClr val="bg1"/>
              </a:solidFill>
            </a:rPr>
            <a:t>下に</a:t>
          </a:r>
          <a:endParaRPr kumimoji="1" lang="en-US" altLang="ja-JP" sz="1800" b="1">
            <a:solidFill>
              <a:schemeClr val="bg1"/>
            </a:solidFill>
          </a:endParaRPr>
        </a:p>
        <a:p>
          <a:pPr algn="ctr"/>
          <a:r>
            <a:rPr kumimoji="1" lang="ja-JP" altLang="en-US" sz="1800" b="1">
              <a:solidFill>
                <a:schemeClr val="bg1"/>
              </a:solidFill>
            </a:rPr>
            <a:t>辿って</a:t>
          </a:r>
          <a:endParaRPr kumimoji="1" lang="en-US" altLang="ja-JP" sz="1800" b="1">
            <a:solidFill>
              <a:schemeClr val="bg1"/>
            </a:solidFill>
          </a:endParaRPr>
        </a:p>
        <a:p>
          <a:pPr algn="ctr"/>
          <a:r>
            <a:rPr kumimoji="1" lang="ja-JP" altLang="en-US" sz="1800" b="1">
              <a:solidFill>
                <a:schemeClr val="bg1"/>
              </a:solidFill>
            </a:rPr>
            <a:t>ください。</a:t>
          </a:r>
        </a:p>
      </xdr:txBody>
    </xdr:sp>
    <xdr:clientData/>
  </xdr:twoCellAnchor>
  <xdr:twoCellAnchor>
    <xdr:from>
      <xdr:col>0</xdr:col>
      <xdr:colOff>38100</xdr:colOff>
      <xdr:row>104</xdr:row>
      <xdr:rowOff>171449</xdr:rowOff>
    </xdr:from>
    <xdr:to>
      <xdr:col>0</xdr:col>
      <xdr:colOff>1038225</xdr:colOff>
      <xdr:row>111</xdr:row>
      <xdr:rowOff>47624</xdr:rowOff>
    </xdr:to>
    <xdr:sp macro="" textlink="">
      <xdr:nvSpPr>
        <xdr:cNvPr id="30" name="矢印: 折線 29">
          <a:extLst>
            <a:ext uri="{FF2B5EF4-FFF2-40B4-BE49-F238E27FC236}">
              <a16:creationId xmlns:a16="http://schemas.microsoft.com/office/drawing/2014/main" id="{78117979-A394-4F69-B835-831825162966}"/>
            </a:ext>
          </a:extLst>
        </xdr:cNvPr>
        <xdr:cNvSpPr/>
      </xdr:nvSpPr>
      <xdr:spPr bwMode="auto">
        <a:xfrm rot="5400000" flipV="1">
          <a:off x="-147637" y="26074686"/>
          <a:ext cx="1371600" cy="1000125"/>
        </a:xfrm>
        <a:prstGeom prst="bentArrow">
          <a:avLst>
            <a:gd name="adj1" fmla="val 17187"/>
            <a:gd name="adj2" fmla="val 19617"/>
            <a:gd name="adj3" fmla="val 19950"/>
            <a:gd name="adj4" fmla="val 39962"/>
          </a:avLst>
        </a:prstGeom>
        <a:solidFill>
          <a:srgbClr val="FFFF00"/>
        </a:solidFill>
        <a:ln w="76200">
          <a:solidFill>
            <a:srgbClr val="9900CC"/>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solidFill>
              <a:schemeClr val="tx1"/>
            </a:solidFill>
          </a:endParaRPr>
        </a:p>
      </xdr:txBody>
    </xdr:sp>
    <xdr:clientData/>
  </xdr:twoCellAnchor>
  <xdr:twoCellAnchor>
    <xdr:from>
      <xdr:col>0</xdr:col>
      <xdr:colOff>47625</xdr:colOff>
      <xdr:row>101</xdr:row>
      <xdr:rowOff>38100</xdr:rowOff>
    </xdr:from>
    <xdr:to>
      <xdr:col>2</xdr:col>
      <xdr:colOff>9525</xdr:colOff>
      <xdr:row>105</xdr:row>
      <xdr:rowOff>123825</xdr:rowOff>
    </xdr:to>
    <xdr:sp macro="" textlink="">
      <xdr:nvSpPr>
        <xdr:cNvPr id="28" name="吹き出し: 四角形 27">
          <a:extLst>
            <a:ext uri="{FF2B5EF4-FFF2-40B4-BE49-F238E27FC236}">
              <a16:creationId xmlns:a16="http://schemas.microsoft.com/office/drawing/2014/main" id="{91DD5037-FD54-491D-ADB4-0CF16B0570F7}"/>
            </a:ext>
          </a:extLst>
        </xdr:cNvPr>
        <xdr:cNvSpPr/>
      </xdr:nvSpPr>
      <xdr:spPr bwMode="auto">
        <a:xfrm>
          <a:off x="47625" y="25622250"/>
          <a:ext cx="1704975" cy="1066800"/>
        </a:xfrm>
        <a:prstGeom prst="wedgeRectCallout">
          <a:avLst>
            <a:gd name="adj1" fmla="val 149698"/>
            <a:gd name="adj2" fmla="val 77651"/>
          </a:avLst>
        </a:prstGeom>
        <a:solidFill>
          <a:srgbClr val="7030A0"/>
        </a:solid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ctr"/>
          <a:r>
            <a:rPr kumimoji="1" lang="ja-JP" altLang="en-US" sz="1400" b="1">
              <a:solidFill>
                <a:schemeClr val="bg1"/>
              </a:solidFill>
            </a:rPr>
            <a:t>認定こども園用です</a:t>
          </a:r>
          <a:endParaRPr kumimoji="1" lang="en-US" altLang="ja-JP" sz="1400" b="1">
            <a:solidFill>
              <a:schemeClr val="bg1"/>
            </a:solidFill>
          </a:endParaRPr>
        </a:p>
        <a:p>
          <a:pPr algn="ctr"/>
          <a:endParaRPr kumimoji="1" lang="en-US" altLang="ja-JP" sz="1400" b="1">
            <a:solidFill>
              <a:schemeClr val="bg1"/>
            </a:solidFill>
          </a:endParaRPr>
        </a:p>
        <a:p>
          <a:pPr algn="ctr"/>
          <a:r>
            <a:rPr kumimoji="1" lang="ja-JP" altLang="en-US" sz="1400" b="1">
              <a:solidFill>
                <a:srgbClr val="FFFF00"/>
              </a:solidFill>
            </a:rPr>
            <a:t>（幼稚園用は更に下）</a:t>
          </a:r>
        </a:p>
      </xdr:txBody>
    </xdr:sp>
    <xdr:clientData/>
  </xdr:twoCellAnchor>
  <xdr:twoCellAnchor>
    <xdr:from>
      <xdr:col>0</xdr:col>
      <xdr:colOff>123825</xdr:colOff>
      <xdr:row>111</xdr:row>
      <xdr:rowOff>95249</xdr:rowOff>
    </xdr:from>
    <xdr:to>
      <xdr:col>0</xdr:col>
      <xdr:colOff>342900</xdr:colOff>
      <xdr:row>130</xdr:row>
      <xdr:rowOff>57149</xdr:rowOff>
    </xdr:to>
    <xdr:sp macro="" textlink="">
      <xdr:nvSpPr>
        <xdr:cNvPr id="32" name="矢印: 下 31">
          <a:extLst>
            <a:ext uri="{FF2B5EF4-FFF2-40B4-BE49-F238E27FC236}">
              <a16:creationId xmlns:a16="http://schemas.microsoft.com/office/drawing/2014/main" id="{ED1C1626-580C-475E-9712-99C53BA33DBC}"/>
            </a:ext>
          </a:extLst>
        </xdr:cNvPr>
        <xdr:cNvSpPr/>
      </xdr:nvSpPr>
      <xdr:spPr bwMode="auto">
        <a:xfrm>
          <a:off x="123825" y="27308174"/>
          <a:ext cx="219075" cy="3219450"/>
        </a:xfrm>
        <a:prstGeom prst="downArrow">
          <a:avLst>
            <a:gd name="adj1" fmla="val 63427"/>
            <a:gd name="adj2" fmla="val 50000"/>
          </a:avLst>
        </a:prstGeom>
        <a:solidFill>
          <a:srgbClr val="FFFF00"/>
        </a:solidFill>
        <a:ln w="76200">
          <a:solidFill>
            <a:srgbClr val="9900CC"/>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p>
      </xdr:txBody>
    </xdr:sp>
    <xdr:clientData/>
  </xdr:twoCellAnchor>
  <xdr:twoCellAnchor>
    <xdr:from>
      <xdr:col>0</xdr:col>
      <xdr:colOff>114300</xdr:colOff>
      <xdr:row>130</xdr:row>
      <xdr:rowOff>152399</xdr:rowOff>
    </xdr:from>
    <xdr:to>
      <xdr:col>0</xdr:col>
      <xdr:colOff>342900</xdr:colOff>
      <xdr:row>151</xdr:row>
      <xdr:rowOff>133349</xdr:rowOff>
    </xdr:to>
    <xdr:sp macro="" textlink="">
      <xdr:nvSpPr>
        <xdr:cNvPr id="33" name="矢印: 下 32">
          <a:extLst>
            <a:ext uri="{FF2B5EF4-FFF2-40B4-BE49-F238E27FC236}">
              <a16:creationId xmlns:a16="http://schemas.microsoft.com/office/drawing/2014/main" id="{D75F95C5-90F9-480E-BEB2-E05FFD610EBB}"/>
            </a:ext>
          </a:extLst>
        </xdr:cNvPr>
        <xdr:cNvSpPr/>
      </xdr:nvSpPr>
      <xdr:spPr bwMode="auto">
        <a:xfrm>
          <a:off x="114300" y="30622874"/>
          <a:ext cx="228600" cy="3571875"/>
        </a:xfrm>
        <a:prstGeom prst="downArrow">
          <a:avLst>
            <a:gd name="adj1" fmla="val 63427"/>
            <a:gd name="adj2" fmla="val 50000"/>
          </a:avLst>
        </a:prstGeom>
        <a:solidFill>
          <a:srgbClr val="FFFF00"/>
        </a:solidFill>
        <a:ln w="76200">
          <a:solidFill>
            <a:srgbClr val="9900CC"/>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p>
      </xdr:txBody>
    </xdr:sp>
    <xdr:clientData/>
  </xdr:twoCellAnchor>
  <xdr:twoCellAnchor>
    <xdr:from>
      <xdr:col>0</xdr:col>
      <xdr:colOff>114300</xdr:colOff>
      <xdr:row>212</xdr:row>
      <xdr:rowOff>57150</xdr:rowOff>
    </xdr:from>
    <xdr:to>
      <xdr:col>0</xdr:col>
      <xdr:colOff>323850</xdr:colOff>
      <xdr:row>222</xdr:row>
      <xdr:rowOff>9525</xdr:rowOff>
    </xdr:to>
    <xdr:sp macro="" textlink="">
      <xdr:nvSpPr>
        <xdr:cNvPr id="35" name="矢印: 下 34">
          <a:extLst>
            <a:ext uri="{FF2B5EF4-FFF2-40B4-BE49-F238E27FC236}">
              <a16:creationId xmlns:a16="http://schemas.microsoft.com/office/drawing/2014/main" id="{47D6F3E2-5D27-492C-A081-A6BAA1F87CB8}"/>
            </a:ext>
          </a:extLst>
        </xdr:cNvPr>
        <xdr:cNvSpPr/>
      </xdr:nvSpPr>
      <xdr:spPr bwMode="auto">
        <a:xfrm>
          <a:off x="114300" y="34299525"/>
          <a:ext cx="209550" cy="1676400"/>
        </a:xfrm>
        <a:prstGeom prst="downArrow">
          <a:avLst>
            <a:gd name="adj1" fmla="val 63427"/>
            <a:gd name="adj2" fmla="val 50000"/>
          </a:avLst>
        </a:prstGeom>
        <a:solidFill>
          <a:srgbClr val="FFFF00"/>
        </a:solidFill>
        <a:ln w="76200">
          <a:solidFill>
            <a:srgbClr val="9900CC"/>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p>
      </xdr:txBody>
    </xdr:sp>
    <xdr:clientData/>
  </xdr:twoCellAnchor>
  <xdr:twoCellAnchor>
    <xdr:from>
      <xdr:col>0</xdr:col>
      <xdr:colOff>152400</xdr:colOff>
      <xdr:row>222</xdr:row>
      <xdr:rowOff>66675</xdr:rowOff>
    </xdr:from>
    <xdr:to>
      <xdr:col>2</xdr:col>
      <xdr:colOff>38100</xdr:colOff>
      <xdr:row>229</xdr:row>
      <xdr:rowOff>60325</xdr:rowOff>
    </xdr:to>
    <xdr:sp macro="" textlink="">
      <xdr:nvSpPr>
        <xdr:cNvPr id="37" name="矢印: 折線 36">
          <a:extLst>
            <a:ext uri="{FF2B5EF4-FFF2-40B4-BE49-F238E27FC236}">
              <a16:creationId xmlns:a16="http://schemas.microsoft.com/office/drawing/2014/main" id="{87C62365-A134-4D69-8612-54EE52217ABD}"/>
            </a:ext>
          </a:extLst>
        </xdr:cNvPr>
        <xdr:cNvSpPr/>
      </xdr:nvSpPr>
      <xdr:spPr bwMode="auto">
        <a:xfrm flipV="1">
          <a:off x="152400" y="36033075"/>
          <a:ext cx="1628775" cy="1193800"/>
        </a:xfrm>
        <a:prstGeom prst="bentArrow">
          <a:avLst>
            <a:gd name="adj1" fmla="val 11336"/>
            <a:gd name="adj2" fmla="val 37170"/>
            <a:gd name="adj3" fmla="val 47078"/>
            <a:gd name="adj4" fmla="val 40760"/>
          </a:avLst>
        </a:prstGeom>
        <a:solidFill>
          <a:srgbClr val="FFFF00"/>
        </a:solidFill>
        <a:ln w="76200">
          <a:solidFill>
            <a:srgbClr val="9900CC"/>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ctr" upright="1">
          <a:noAutofit/>
        </a:bodyPr>
        <a:lstStyle/>
        <a:p>
          <a:pPr algn="l"/>
          <a:endParaRPr kumimoji="1" lang="ja-JP" altLang="en-US" sz="1400">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57150</xdr:colOff>
      <xdr:row>79</xdr:row>
      <xdr:rowOff>76200</xdr:rowOff>
    </xdr:from>
    <xdr:to>
      <xdr:col>6</xdr:col>
      <xdr:colOff>133350</xdr:colOff>
      <xdr:row>83</xdr:row>
      <xdr:rowOff>247650</xdr:rowOff>
    </xdr:to>
    <xdr:sp macro="" textlink="">
      <xdr:nvSpPr>
        <xdr:cNvPr id="2" name="AutoShape 1643">
          <a:extLst>
            <a:ext uri="{FF2B5EF4-FFF2-40B4-BE49-F238E27FC236}">
              <a16:creationId xmlns:a16="http://schemas.microsoft.com/office/drawing/2014/main" id="{00000000-0008-0000-0300-000002000000}"/>
            </a:ext>
          </a:extLst>
        </xdr:cNvPr>
        <xdr:cNvSpPr>
          <a:spLocks/>
        </xdr:cNvSpPr>
      </xdr:nvSpPr>
      <xdr:spPr bwMode="auto">
        <a:xfrm>
          <a:off x="4171950" y="16506825"/>
          <a:ext cx="76200" cy="1114425"/>
        </a:xfrm>
        <a:prstGeom prst="rightBrace">
          <a:avLst>
            <a:gd name="adj1" fmla="val 147917"/>
            <a:gd name="adj2" fmla="val 50000"/>
          </a:avLst>
        </a:prstGeom>
        <a:noFill/>
        <a:ln w="1270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962025</xdr:colOff>
      <xdr:row>83</xdr:row>
      <xdr:rowOff>0</xdr:rowOff>
    </xdr:from>
    <xdr:to>
      <xdr:col>4</xdr:col>
      <xdr:colOff>1333500</xdr:colOff>
      <xdr:row>83</xdr:row>
      <xdr:rowOff>276225</xdr:rowOff>
    </xdr:to>
    <xdr:sp macro="" textlink="">
      <xdr:nvSpPr>
        <xdr:cNvPr id="3" name="Oval 1429">
          <a:extLst>
            <a:ext uri="{FF2B5EF4-FFF2-40B4-BE49-F238E27FC236}">
              <a16:creationId xmlns:a16="http://schemas.microsoft.com/office/drawing/2014/main" id="{00000000-0008-0000-0300-000003000000}"/>
            </a:ext>
          </a:extLst>
        </xdr:cNvPr>
        <xdr:cNvSpPr>
          <a:spLocks noChangeArrowheads="1"/>
        </xdr:cNvSpPr>
      </xdr:nvSpPr>
      <xdr:spPr bwMode="auto">
        <a:xfrm>
          <a:off x="3429000" y="17383125"/>
          <a:ext cx="0" cy="238125"/>
        </a:xfrm>
        <a:prstGeom prst="ellipse">
          <a:avLst/>
        </a:prstGeom>
        <a:noFill/>
        <a:ln w="9525">
          <a:solidFill>
            <a:srgbClr val="000000"/>
          </a:solidFill>
          <a:round/>
          <a:headEnd/>
          <a:tailEnd/>
        </a:ln>
      </xdr:spPr>
      <xdr:txBody>
        <a:bodyPr vertOverflow="clip" wrap="square" lIns="0" tIns="0" rIns="0" bIns="0" anchor="b" upright="1"/>
        <a:lstStyle/>
        <a:p>
          <a:pPr algn="ctr" rtl="0">
            <a:defRPr sz="1000"/>
          </a:pPr>
          <a:r>
            <a:rPr lang="ja-JP" altLang="en-US" sz="1400" b="1" i="0" u="none" strike="noStrike" baseline="0">
              <a:solidFill>
                <a:srgbClr val="000000"/>
              </a:solidFill>
              <a:latin typeface="ＭＳ Ｐゴシック"/>
              <a:ea typeface="ＭＳ Ｐゴシック"/>
            </a:rPr>
            <a:t>A</a:t>
          </a:r>
        </a:p>
      </xdr:txBody>
    </xdr:sp>
    <xdr:clientData/>
  </xdr:twoCellAnchor>
  <xdr:twoCellAnchor>
    <xdr:from>
      <xdr:col>0</xdr:col>
      <xdr:colOff>1047750</xdr:colOff>
      <xdr:row>1</xdr:row>
      <xdr:rowOff>9525</xdr:rowOff>
    </xdr:from>
    <xdr:to>
      <xdr:col>16</xdr:col>
      <xdr:colOff>523080</xdr:colOff>
      <xdr:row>13</xdr:row>
      <xdr:rowOff>152400</xdr:rowOff>
    </xdr:to>
    <xdr:sp macro="" textlink="">
      <xdr:nvSpPr>
        <xdr:cNvPr id="4" name="下矢印吹き出し 1">
          <a:extLst>
            <a:ext uri="{FF2B5EF4-FFF2-40B4-BE49-F238E27FC236}">
              <a16:creationId xmlns:a16="http://schemas.microsoft.com/office/drawing/2014/main" id="{00000000-0008-0000-0300-000004000000}"/>
            </a:ext>
          </a:extLst>
        </xdr:cNvPr>
        <xdr:cNvSpPr/>
      </xdr:nvSpPr>
      <xdr:spPr bwMode="auto">
        <a:xfrm>
          <a:off x="1047750" y="180975"/>
          <a:ext cx="11819730" cy="2209800"/>
        </a:xfrm>
        <a:prstGeom prst="downArrowCallout">
          <a:avLst>
            <a:gd name="adj1" fmla="val 15476"/>
            <a:gd name="adj2" fmla="val 25000"/>
            <a:gd name="adj3" fmla="val 11207"/>
            <a:gd name="adj4" fmla="val 76920"/>
          </a:avLst>
        </a:prstGeom>
        <a:solidFill>
          <a:srgbClr val="FF6600"/>
        </a:solidFill>
        <a:ln w="101600">
          <a:solidFill>
            <a:srgbClr val="CC0066"/>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horzOverflow="clip" wrap="none" lIns="18288" tIns="0" rIns="0" bIns="0" rtlCol="0" anchor="t" upright="1">
          <a:noAutofit/>
        </a:bodyPr>
        <a:lstStyle/>
        <a:p>
          <a:pPr algn="l"/>
          <a:r>
            <a:rPr kumimoji="1" lang="ja-JP" altLang="en-US" sz="1400">
              <a:solidFill>
                <a:srgbClr val="CCFFFF"/>
              </a:solidFill>
            </a:rPr>
            <a:t>　　</a:t>
          </a:r>
          <a:endParaRPr kumimoji="1" lang="en-US" altLang="ja-JP" sz="1400">
            <a:solidFill>
              <a:srgbClr val="CCFFFF"/>
            </a:solidFill>
          </a:endParaRPr>
        </a:p>
        <a:p>
          <a:pPr algn="l"/>
          <a:r>
            <a:rPr kumimoji="1" lang="ja-JP" altLang="en-US" sz="1400">
              <a:solidFill>
                <a:srgbClr val="CCFFFF"/>
              </a:solidFill>
            </a:rPr>
            <a:t>　</a:t>
          </a:r>
          <a:r>
            <a:rPr kumimoji="1" lang="ja-JP" altLang="en-US" sz="4000">
              <a:solidFill>
                <a:srgbClr val="CCFFFF"/>
              </a:solidFill>
              <a:latin typeface="BIZ UDゴシック" panose="020B0400000000000000" pitchFamily="49" charset="-128"/>
              <a:ea typeface="BIZ UDゴシック" panose="020B0400000000000000" pitchFamily="49" charset="-128"/>
            </a:rPr>
            <a:t>作業３</a:t>
          </a:r>
          <a:endParaRPr kumimoji="1" lang="en-US" altLang="ja-JP" sz="4000">
            <a:solidFill>
              <a:srgbClr val="CCFFFF"/>
            </a:solidFill>
            <a:latin typeface="BIZ UDゴシック" panose="020B0400000000000000" pitchFamily="49" charset="-128"/>
            <a:ea typeface="BIZ UDゴシック" panose="020B0400000000000000" pitchFamily="49" charset="-128"/>
          </a:endParaRPr>
        </a:p>
        <a:p>
          <a:pPr algn="l"/>
          <a:r>
            <a:rPr kumimoji="1" lang="ja-JP" altLang="en-US" sz="1400">
              <a:solidFill>
                <a:srgbClr val="CCFFFF"/>
              </a:solidFill>
              <a:latin typeface="BIZ UDゴシック" panose="020B0400000000000000" pitchFamily="49" charset="-128"/>
              <a:ea typeface="BIZ UDゴシック" panose="020B0400000000000000" pitchFamily="49" charset="-128"/>
            </a:rPr>
            <a:t>　　　</a:t>
          </a:r>
          <a:r>
            <a:rPr kumimoji="1" lang="ja-JP" altLang="en-US" sz="2400">
              <a:solidFill>
                <a:srgbClr val="CCFFFF"/>
              </a:solidFill>
              <a:latin typeface="BIZ UDゴシック" panose="020B0400000000000000" pitchFamily="49" charset="-128"/>
              <a:ea typeface="BIZ UDゴシック" panose="020B0400000000000000" pitchFamily="49" charset="-128"/>
            </a:rPr>
            <a:t>矢印の下にあるカラー欄に、学校</a:t>
          </a:r>
          <a:r>
            <a:rPr kumimoji="1" lang="en-US" altLang="ja-JP" sz="2400">
              <a:solidFill>
                <a:srgbClr val="CCFFFF"/>
              </a:solidFill>
              <a:latin typeface="BIZ UDゴシック" panose="020B0400000000000000" pitchFamily="49" charset="-128"/>
              <a:ea typeface="BIZ UDゴシック" panose="020B0400000000000000" pitchFamily="49" charset="-128"/>
            </a:rPr>
            <a:t>(</a:t>
          </a:r>
          <a:r>
            <a:rPr kumimoji="1" lang="ja-JP" altLang="en-US" sz="2400">
              <a:solidFill>
                <a:srgbClr val="CCFFFF"/>
              </a:solidFill>
              <a:latin typeface="BIZ UDゴシック" panose="020B0400000000000000" pitchFamily="49" charset="-128"/>
              <a:ea typeface="BIZ UDゴシック" panose="020B0400000000000000" pitchFamily="49" charset="-128"/>
            </a:rPr>
            <a:t>園</a:t>
          </a:r>
          <a:r>
            <a:rPr kumimoji="1" lang="en-US" altLang="ja-JP" sz="2400">
              <a:solidFill>
                <a:srgbClr val="CCFFFF"/>
              </a:solidFill>
              <a:latin typeface="BIZ UDゴシック" panose="020B0400000000000000" pitchFamily="49" charset="-128"/>
              <a:ea typeface="BIZ UDゴシック" panose="020B0400000000000000" pitchFamily="49" charset="-128"/>
            </a:rPr>
            <a:t>)</a:t>
          </a:r>
          <a:r>
            <a:rPr kumimoji="1" lang="ja-JP" altLang="en-US" sz="2400">
              <a:solidFill>
                <a:srgbClr val="CCFFFF"/>
              </a:solidFill>
              <a:latin typeface="BIZ UDゴシック" panose="020B0400000000000000" pitchFamily="49" charset="-128"/>
              <a:ea typeface="BIZ UDゴシック" panose="020B0400000000000000" pitchFamily="49" charset="-128"/>
            </a:rPr>
            <a:t>ごとに記入してください　　</a:t>
          </a:r>
          <a:endParaRPr kumimoji="1" lang="en-US" altLang="ja-JP" sz="2400">
            <a:solidFill>
              <a:srgbClr val="CCFFFF"/>
            </a:solidFill>
            <a:latin typeface="BIZ UDゴシック" panose="020B0400000000000000" pitchFamily="49" charset="-128"/>
            <a:ea typeface="BIZ UDゴシック" panose="020B0400000000000000" pitchFamily="49" charset="-128"/>
          </a:endParaRPr>
        </a:p>
        <a:p>
          <a:pPr algn="l"/>
          <a:r>
            <a:rPr kumimoji="1" lang="ja-JP" altLang="en-US" sz="2400">
              <a:solidFill>
                <a:srgbClr val="CCFFFF"/>
              </a:solidFill>
              <a:latin typeface="BIZ UDゴシック" panose="020B0400000000000000" pitchFamily="49" charset="-128"/>
              <a:ea typeface="BIZ UDゴシック" panose="020B0400000000000000" pitchFamily="49" charset="-128"/>
            </a:rPr>
            <a:t>　　灰色部分、該当しない費目は、入力不要です</a:t>
          </a:r>
          <a:endParaRPr kumimoji="1" lang="en-US" altLang="ja-JP" sz="2400">
            <a:solidFill>
              <a:srgbClr val="CCFFFF"/>
            </a:solidFill>
            <a:latin typeface="BIZ UDゴシック" panose="020B0400000000000000" pitchFamily="49" charset="-128"/>
            <a:ea typeface="BIZ UDゴシック" panose="020B0400000000000000" pitchFamily="49" charset="-128"/>
          </a:endParaRPr>
        </a:p>
        <a:p>
          <a:pPr algn="l"/>
          <a:endParaRPr kumimoji="1" lang="en-US" altLang="ja-JP" sz="2400">
            <a:solidFill>
              <a:srgbClr val="CCFFFF"/>
            </a:solidFill>
            <a:latin typeface="BIZ UDゴシック" panose="020B0400000000000000" pitchFamily="49" charset="-128"/>
            <a:ea typeface="BIZ UDゴシック" panose="020B0400000000000000" pitchFamily="49" charset="-128"/>
          </a:endParaRPr>
        </a:p>
      </xdr:txBody>
    </xdr:sp>
    <xdr:clientData/>
  </xdr:twoCellAnchor>
  <xdr:twoCellAnchor>
    <xdr:from>
      <xdr:col>5</xdr:col>
      <xdr:colOff>647700</xdr:colOff>
      <xdr:row>1</xdr:row>
      <xdr:rowOff>123825</xdr:rowOff>
    </xdr:from>
    <xdr:to>
      <xdr:col>16</xdr:col>
      <xdr:colOff>152400</xdr:colOff>
      <xdr:row>4</xdr:row>
      <xdr:rowOff>133350</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bwMode="auto">
        <a:xfrm>
          <a:off x="4229100" y="295275"/>
          <a:ext cx="5819775" cy="523875"/>
        </a:xfrm>
        <a:prstGeom prst="rect">
          <a:avLst/>
        </a:prstGeom>
        <a:solidFill>
          <a:schemeClr val="bg1"/>
        </a:solidFill>
        <a:ln w="25400" algn="ctr">
          <a:solidFill>
            <a:srgbClr val="FF0000"/>
          </a:solidFill>
          <a:miter lim="800000"/>
          <a:headEnd/>
          <a:tailEnd/>
        </a:ln>
        <a:effectLst/>
      </xdr:spPr>
      <xdr:txBody>
        <a:bodyPr vertOverflow="clip" horzOverflow="clip" wrap="square" rtlCol="0" anchor="t"/>
        <a:lstStyle/>
        <a:p>
          <a:r>
            <a:rPr kumimoji="1" lang="ja-JP" altLang="en-US" sz="1100" b="1">
              <a:solidFill>
                <a:srgbClr val="7030A0"/>
              </a:solidFill>
            </a:rPr>
            <a:t>注）　同じ内容を複写して、複数個所に入れる際は「コピー＆値貼り付け」でお願いします。</a:t>
          </a:r>
          <a:endParaRPr kumimoji="1" lang="en-US" altLang="ja-JP" sz="1100" b="1">
            <a:solidFill>
              <a:srgbClr val="7030A0"/>
            </a:solidFill>
          </a:endParaRPr>
        </a:p>
        <a:p>
          <a:r>
            <a:rPr kumimoji="1" lang="ja-JP" altLang="en-US" sz="1100" b="1">
              <a:solidFill>
                <a:srgbClr val="7030A0"/>
              </a:solidFill>
            </a:rPr>
            <a:t>　　　（「切り取り＆貼り付け」を行うと、正しい数値を反映できません）</a:t>
          </a:r>
          <a:endParaRPr kumimoji="1" lang="en-US" altLang="ja-JP" sz="1100" b="1">
            <a:solidFill>
              <a:srgbClr val="7030A0"/>
            </a:solidFill>
          </a:endParaRPr>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ln>
          <a:headEnd type="none" w="med" len="med"/>
          <a:tailEnd type="none" w="med" len="med"/>
        </a:ln>
      </a:spPr>
      <a:bodyPr vertOverflow="clip" horzOverflow="clip" wrap="none" lIns="18288" tIns="0" rIns="0" bIns="0" rtlCol="0" anchor="ctr" upright="1">
        <a:noAutofit/>
      </a:bodyPr>
      <a:lstStyle>
        <a:defPPr algn="l">
          <a:defRPr kumimoji="1" sz="1400"/>
        </a:defPPr>
      </a:lstStyle>
      <a:style>
        <a:lnRef idx="2">
          <a:schemeClr val="accent2"/>
        </a:lnRef>
        <a:fillRef idx="1">
          <a:schemeClr val="lt1"/>
        </a:fillRef>
        <a:effectRef idx="0">
          <a:schemeClr val="accent2"/>
        </a:effectRef>
        <a:fontRef idx="minor">
          <a:schemeClr val="dk1"/>
        </a:fontRef>
      </a:style>
    </a:spDef>
    <a:lnDef>
      <a:spPr bwMode="auto">
        <a:xfrm>
          <a:off x="0" y="0"/>
          <a:ext cx="1" cy="1"/>
        </a:xfrm>
        <a:custGeom>
          <a:avLst/>
          <a:gdLst/>
          <a:ahLst/>
          <a:cxnLst/>
          <a:rect l="0" t="0" r="0" b="0"/>
          <a:pathLst/>
        </a:custGeom>
        <a:solidFill>
          <a:srgbClr val="410000"/>
        </a:solidFill>
        <a:ln w="12700" cap="flat" cmpd="sng" algn="ctr">
          <a:solidFill>
            <a:srgbClr val="400000"/>
          </a:solidFill>
          <a:prstDash val="sysDot"/>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wrap="none" lIns="18288" tIns="0" rIns="0" bIns="0" upright="1">
        <a:spAutoFit/>
      </a:bodyPr>
      <a:lstStyle/>
    </a:lnDef>
    <a:txDef>
      <a:spPr bwMode="auto">
        <a:solidFill>
          <a:srgbClr val="C0C0C0"/>
        </a:solidFill>
        <a:ln w="25400"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a:lst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0000"/>
    <pageSetUpPr fitToPage="1"/>
  </sheetPr>
  <dimension ref="A1:AL61"/>
  <sheetViews>
    <sheetView tabSelected="1" zoomScale="75" zoomScaleNormal="75" workbookViewId="0">
      <selection activeCell="Z19" sqref="Z19"/>
    </sheetView>
  </sheetViews>
  <sheetFormatPr defaultColWidth="9" defaultRowHeight="13.5"/>
  <cols>
    <col min="23" max="23" width="9" customWidth="1"/>
  </cols>
  <sheetData>
    <row r="1" spans="1:38">
      <c r="A1" s="167"/>
      <c r="B1" s="167"/>
      <c r="C1" s="167"/>
      <c r="D1" s="167"/>
      <c r="E1" s="167"/>
      <c r="F1" s="167"/>
      <c r="G1" s="167"/>
      <c r="H1" s="167"/>
      <c r="I1" s="167"/>
      <c r="J1" s="167"/>
      <c r="K1" s="167"/>
      <c r="L1" s="167"/>
      <c r="M1" s="167"/>
      <c r="N1" s="167"/>
      <c r="O1" s="167"/>
      <c r="P1" s="167"/>
      <c r="Q1" s="167"/>
      <c r="R1" s="167"/>
      <c r="S1" s="167"/>
      <c r="T1" s="167"/>
      <c r="U1" s="167"/>
      <c r="V1" s="167"/>
      <c r="W1" s="167"/>
      <c r="X1" s="167"/>
      <c r="Y1" s="167"/>
      <c r="Z1" s="167"/>
      <c r="AA1" s="167"/>
      <c r="AB1" s="167"/>
      <c r="AC1" s="167"/>
      <c r="AD1" s="167"/>
      <c r="AE1" s="167"/>
      <c r="AF1" s="167"/>
      <c r="AG1" s="167"/>
      <c r="AH1" s="167"/>
      <c r="AI1" s="167"/>
      <c r="AJ1" s="167"/>
      <c r="AK1" s="167"/>
    </row>
    <row r="2" spans="1:38">
      <c r="A2" s="167"/>
      <c r="B2" s="167"/>
      <c r="C2" s="167"/>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c r="AD2" s="167"/>
      <c r="AE2" s="167"/>
      <c r="AF2" s="167"/>
      <c r="AG2" s="167"/>
      <c r="AH2" s="167"/>
      <c r="AI2" s="167"/>
      <c r="AJ2" s="167"/>
      <c r="AK2" s="167"/>
    </row>
    <row r="3" spans="1:38">
      <c r="A3" s="167"/>
      <c r="B3" s="167"/>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c r="AE3" s="167"/>
      <c r="AF3" s="167"/>
      <c r="AG3" s="167"/>
      <c r="AH3" s="167"/>
      <c r="AI3" s="167"/>
      <c r="AJ3" s="167"/>
      <c r="AK3" s="167"/>
    </row>
    <row r="4" spans="1:38">
      <c r="A4" s="167"/>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row>
    <row r="5" spans="1:38">
      <c r="A5" s="167"/>
      <c r="B5" s="167"/>
      <c r="C5" s="167"/>
      <c r="D5" s="167"/>
      <c r="E5" s="167"/>
      <c r="F5" s="167"/>
      <c r="G5" s="167"/>
      <c r="H5" s="167"/>
      <c r="I5" s="167"/>
      <c r="J5" s="167"/>
      <c r="K5" s="167"/>
      <c r="L5" s="167"/>
      <c r="M5" s="167"/>
      <c r="N5" s="167"/>
      <c r="O5" s="167"/>
      <c r="P5" s="167"/>
      <c r="Q5" s="167"/>
      <c r="R5" s="167"/>
      <c r="S5" s="167"/>
      <c r="T5" s="167"/>
      <c r="U5" s="167"/>
      <c r="V5" s="167"/>
      <c r="W5" s="167"/>
      <c r="X5" s="167"/>
      <c r="Y5" s="167"/>
      <c r="Z5" s="167"/>
      <c r="AA5" s="167"/>
      <c r="AB5" s="167"/>
      <c r="AC5" s="167"/>
      <c r="AD5" s="167"/>
      <c r="AE5" s="167"/>
      <c r="AF5" s="167"/>
      <c r="AG5" s="167"/>
      <c r="AH5" s="167"/>
      <c r="AI5" s="167"/>
      <c r="AJ5" s="167"/>
      <c r="AK5" s="167"/>
    </row>
    <row r="6" spans="1:38">
      <c r="A6" s="167"/>
      <c r="B6" s="167"/>
      <c r="C6" s="167"/>
      <c r="D6" s="167"/>
      <c r="E6" s="167"/>
      <c r="F6" s="167"/>
      <c r="G6" s="167"/>
      <c r="H6" s="167"/>
      <c r="I6" s="167"/>
      <c r="J6" s="167"/>
      <c r="K6" s="167"/>
      <c r="L6" s="167"/>
      <c r="M6" s="167"/>
      <c r="N6" s="167"/>
      <c r="O6" s="167"/>
      <c r="P6" s="167"/>
      <c r="Q6" s="167"/>
      <c r="R6" s="167"/>
      <c r="S6" s="167"/>
      <c r="T6" s="167"/>
      <c r="U6" s="167"/>
      <c r="V6" s="167"/>
      <c r="W6" s="167"/>
      <c r="X6" s="167"/>
      <c r="Y6" s="167"/>
      <c r="Z6" s="167"/>
      <c r="AA6" s="167"/>
      <c r="AB6" s="167"/>
      <c r="AC6" s="167"/>
      <c r="AD6" s="167"/>
      <c r="AE6" s="167"/>
      <c r="AF6" s="167"/>
      <c r="AG6" s="167"/>
      <c r="AH6" s="167"/>
      <c r="AI6" s="167"/>
      <c r="AJ6" s="167"/>
      <c r="AK6" s="167"/>
    </row>
    <row r="7" spans="1:38">
      <c r="A7" s="167"/>
      <c r="B7" s="167"/>
      <c r="C7" s="167"/>
      <c r="D7" s="167"/>
      <c r="E7" s="167"/>
      <c r="F7" s="167"/>
      <c r="G7" s="167"/>
      <c r="H7" s="167"/>
      <c r="I7" s="167"/>
      <c r="J7" s="167"/>
      <c r="K7" s="167"/>
      <c r="L7" s="167"/>
      <c r="M7" s="167"/>
      <c r="N7" s="167"/>
      <c r="O7" s="167"/>
      <c r="P7" s="167"/>
      <c r="Q7" s="167"/>
      <c r="R7" s="167"/>
      <c r="S7" s="167"/>
      <c r="T7" s="167"/>
      <c r="U7" s="167"/>
      <c r="V7" s="167"/>
      <c r="W7" s="167"/>
      <c r="X7" s="167"/>
      <c r="Y7" s="167"/>
      <c r="Z7" s="167"/>
      <c r="AA7" s="167"/>
      <c r="AB7" s="167"/>
      <c r="AC7" s="167"/>
      <c r="AD7" s="167"/>
      <c r="AE7" s="167"/>
      <c r="AF7" s="167"/>
      <c r="AG7" s="167"/>
      <c r="AH7" s="167"/>
      <c r="AI7" s="167"/>
      <c r="AJ7" s="167"/>
      <c r="AK7" s="167"/>
    </row>
    <row r="8" spans="1:38">
      <c r="A8" s="167"/>
      <c r="B8" s="167"/>
      <c r="C8" s="167"/>
      <c r="D8" s="167"/>
      <c r="E8" s="167"/>
      <c r="F8" s="167"/>
      <c r="G8" s="167"/>
      <c r="H8" s="167"/>
      <c r="I8" s="167"/>
      <c r="J8" s="167"/>
      <c r="K8" s="167"/>
      <c r="L8" s="167"/>
      <c r="M8" s="167"/>
      <c r="N8" s="167"/>
      <c r="O8" s="167"/>
      <c r="P8" s="167"/>
      <c r="Q8" s="167"/>
      <c r="R8" s="167"/>
      <c r="S8" s="167"/>
      <c r="T8" s="167"/>
      <c r="U8" s="167"/>
      <c r="V8" s="167"/>
      <c r="W8" s="167"/>
      <c r="X8" s="167"/>
      <c r="Y8" s="167"/>
      <c r="Z8" s="167"/>
      <c r="AA8" s="167"/>
      <c r="AB8" s="167"/>
      <c r="AC8" s="167"/>
      <c r="AD8" s="167"/>
      <c r="AE8" s="167"/>
      <c r="AF8" s="167"/>
      <c r="AG8" s="167"/>
      <c r="AH8" s="167"/>
      <c r="AI8" s="167"/>
      <c r="AJ8" s="167"/>
      <c r="AK8" s="167"/>
    </row>
    <row r="9" spans="1:38">
      <c r="A9" s="167"/>
      <c r="B9" s="167"/>
      <c r="C9" s="167"/>
      <c r="D9" s="167"/>
      <c r="E9" s="167"/>
      <c r="F9" s="167"/>
      <c r="G9" s="167"/>
      <c r="H9" s="167"/>
      <c r="I9" s="167"/>
      <c r="J9" s="167"/>
      <c r="K9" s="167"/>
      <c r="L9" s="167"/>
      <c r="M9" s="167"/>
      <c r="N9" s="167"/>
      <c r="O9" s="167"/>
      <c r="P9" s="167"/>
      <c r="Q9" s="167"/>
      <c r="R9" s="167"/>
      <c r="S9" s="167"/>
      <c r="T9" s="167"/>
      <c r="U9" s="167"/>
      <c r="V9" s="167"/>
      <c r="W9" s="167"/>
      <c r="X9" s="167"/>
      <c r="Y9" s="167"/>
      <c r="Z9" s="167"/>
      <c r="AA9" s="167"/>
      <c r="AB9" s="167"/>
      <c r="AC9" s="167"/>
      <c r="AD9" s="167"/>
      <c r="AE9" s="167"/>
      <c r="AF9" s="167"/>
      <c r="AG9" s="167"/>
      <c r="AH9" s="167"/>
      <c r="AI9" s="167"/>
      <c r="AJ9" s="167"/>
      <c r="AK9" s="167"/>
    </row>
    <row r="10" spans="1:38">
      <c r="A10" s="167"/>
      <c r="B10" s="167"/>
      <c r="C10" s="167"/>
      <c r="D10" s="167"/>
      <c r="E10" s="167"/>
      <c r="F10" s="167"/>
      <c r="G10" s="167"/>
      <c r="H10" s="167"/>
      <c r="I10" s="167"/>
      <c r="J10" s="167"/>
      <c r="K10" s="167"/>
      <c r="L10" s="167"/>
      <c r="M10" s="167"/>
      <c r="N10" s="167"/>
      <c r="O10" s="167"/>
      <c r="P10" s="167"/>
      <c r="Q10" s="167"/>
      <c r="R10" s="167"/>
      <c r="S10" s="167"/>
      <c r="T10" s="167"/>
      <c r="U10" s="167"/>
      <c r="V10" s="167"/>
      <c r="W10" s="167"/>
      <c r="X10" s="167"/>
      <c r="Y10" s="167"/>
      <c r="Z10" s="167"/>
      <c r="AA10" s="167"/>
      <c r="AB10" s="167"/>
      <c r="AC10" s="167"/>
      <c r="AD10" s="167"/>
      <c r="AE10" s="167"/>
      <c r="AF10" s="167"/>
      <c r="AG10" s="167"/>
      <c r="AH10" s="167"/>
      <c r="AI10" s="167"/>
      <c r="AJ10" s="167"/>
      <c r="AK10" s="167"/>
    </row>
    <row r="11" spans="1:38">
      <c r="A11" s="167"/>
      <c r="B11" s="167"/>
      <c r="C11" s="167"/>
      <c r="D11" s="167"/>
      <c r="E11" s="167"/>
      <c r="F11" s="167"/>
      <c r="G11" s="167"/>
      <c r="H11" s="167"/>
      <c r="I11" s="167"/>
      <c r="J11" s="167"/>
      <c r="K11" s="167"/>
      <c r="L11" s="167"/>
      <c r="M11" s="167"/>
      <c r="N11" s="167"/>
      <c r="O11" s="167"/>
      <c r="P11" s="167"/>
      <c r="Q11" s="167"/>
      <c r="R11" s="167"/>
      <c r="S11" s="167"/>
      <c r="T11" s="167"/>
      <c r="U11" s="167"/>
      <c r="V11" s="167"/>
      <c r="W11" s="167"/>
      <c r="X11" s="167"/>
      <c r="Y11" s="167"/>
      <c r="Z11" s="167"/>
      <c r="AA11" s="167"/>
      <c r="AB11" s="167"/>
      <c r="AC11" s="167"/>
      <c r="AD11" s="167"/>
      <c r="AE11" s="167"/>
      <c r="AF11" s="167"/>
      <c r="AG11" s="167"/>
      <c r="AH11" s="167"/>
      <c r="AI11" s="167"/>
      <c r="AJ11" s="167"/>
      <c r="AK11" s="167"/>
    </row>
    <row r="12" spans="1:38">
      <c r="A12" s="167"/>
      <c r="B12" s="167"/>
      <c r="C12" s="167"/>
      <c r="D12" s="167"/>
      <c r="E12" s="167"/>
      <c r="F12" s="167"/>
      <c r="G12" s="167"/>
      <c r="H12" s="167"/>
      <c r="I12" s="167"/>
      <c r="J12" s="167"/>
      <c r="K12" s="167"/>
      <c r="L12" s="167"/>
      <c r="M12" s="167"/>
      <c r="N12" s="167"/>
      <c r="O12" s="167"/>
      <c r="P12" s="167"/>
      <c r="Q12" s="167"/>
      <c r="R12" s="167"/>
      <c r="S12" s="167"/>
      <c r="T12" s="167"/>
      <c r="U12" s="167"/>
      <c r="V12" s="167"/>
      <c r="W12" s="167"/>
      <c r="X12" s="167"/>
      <c r="Y12" s="167"/>
      <c r="Z12" s="167"/>
      <c r="AA12" s="167"/>
      <c r="AB12" s="167"/>
      <c r="AC12" s="167"/>
      <c r="AD12" s="167"/>
      <c r="AE12" s="167"/>
      <c r="AF12" s="167"/>
      <c r="AG12" s="167"/>
      <c r="AH12" s="167"/>
      <c r="AI12" s="167"/>
      <c r="AJ12" s="167"/>
      <c r="AK12" s="167"/>
    </row>
    <row r="13" spans="1:38">
      <c r="A13" s="167"/>
      <c r="B13" s="167"/>
      <c r="C13" s="167"/>
      <c r="D13" s="167"/>
      <c r="E13" s="167"/>
      <c r="F13" s="167"/>
      <c r="G13" s="167"/>
      <c r="H13" s="167"/>
      <c r="I13" s="167"/>
      <c r="J13" s="167"/>
      <c r="K13" s="167"/>
      <c r="L13" s="167"/>
      <c r="M13" s="167"/>
      <c r="N13" s="167"/>
      <c r="O13" s="167"/>
      <c r="P13" s="167"/>
      <c r="Q13" s="167"/>
      <c r="R13" s="167"/>
      <c r="S13" s="167"/>
      <c r="T13" s="167"/>
      <c r="U13" s="167"/>
      <c r="V13" s="167"/>
      <c r="W13" s="167"/>
      <c r="X13" s="167"/>
      <c r="Y13" s="167"/>
      <c r="Z13" s="167"/>
      <c r="AA13" s="167"/>
      <c r="AB13" s="167"/>
      <c r="AC13" s="167"/>
      <c r="AD13" s="167"/>
      <c r="AE13" s="167"/>
      <c r="AF13" s="167"/>
      <c r="AG13" s="167"/>
      <c r="AH13" s="167"/>
      <c r="AI13" s="167"/>
      <c r="AJ13" s="167"/>
      <c r="AK13" s="167"/>
      <c r="AL13" s="167"/>
    </row>
    <row r="14" spans="1:38">
      <c r="A14" s="167"/>
      <c r="B14" s="167"/>
      <c r="C14" s="167"/>
      <c r="D14" s="167"/>
      <c r="E14" s="167"/>
      <c r="F14" s="167"/>
      <c r="G14" s="167"/>
      <c r="H14" s="167"/>
      <c r="I14" s="167"/>
      <c r="J14" s="167"/>
      <c r="K14" s="167"/>
      <c r="L14" s="167"/>
      <c r="M14" s="167"/>
      <c r="N14" s="167"/>
      <c r="O14" s="167"/>
      <c r="P14" s="167"/>
      <c r="Q14" s="167"/>
      <c r="R14" s="167"/>
      <c r="S14" s="167"/>
      <c r="T14" s="167"/>
      <c r="U14" s="167"/>
      <c r="V14" s="167"/>
      <c r="W14" s="167"/>
      <c r="X14" s="167"/>
      <c r="Y14" s="167"/>
      <c r="Z14" s="167"/>
      <c r="AA14" s="167"/>
      <c r="AB14" s="167"/>
      <c r="AC14" s="167"/>
      <c r="AD14" s="167"/>
      <c r="AE14" s="167"/>
      <c r="AF14" s="167"/>
      <c r="AG14" s="167"/>
      <c r="AH14" s="167"/>
      <c r="AI14" s="167"/>
      <c r="AJ14" s="167"/>
      <c r="AK14" s="167"/>
      <c r="AL14" s="167"/>
    </row>
    <row r="15" spans="1:38">
      <c r="A15" s="167"/>
      <c r="B15" s="167"/>
      <c r="C15" s="167"/>
      <c r="D15" s="167"/>
      <c r="E15" s="167"/>
      <c r="F15" s="167"/>
      <c r="G15" s="167"/>
      <c r="H15" s="167"/>
      <c r="I15" s="167"/>
      <c r="J15" s="167"/>
      <c r="K15" s="167"/>
      <c r="L15" s="167"/>
      <c r="M15" s="167"/>
      <c r="N15" s="167"/>
      <c r="O15" s="167"/>
      <c r="P15" s="167"/>
      <c r="Q15" s="167"/>
      <c r="R15" s="167"/>
      <c r="S15" s="167"/>
      <c r="T15" s="167"/>
      <c r="U15" s="167"/>
      <c r="V15" s="167"/>
      <c r="W15" s="167"/>
      <c r="X15" s="167"/>
      <c r="Y15" s="167"/>
      <c r="Z15" s="167"/>
      <c r="AA15" s="167"/>
      <c r="AB15" s="167"/>
      <c r="AC15" s="167"/>
      <c r="AD15" s="167"/>
      <c r="AE15" s="167"/>
      <c r="AF15" s="167"/>
      <c r="AG15" s="167"/>
      <c r="AH15" s="167"/>
      <c r="AI15" s="167"/>
      <c r="AJ15" s="167"/>
      <c r="AK15" s="167"/>
    </row>
    <row r="16" spans="1:38">
      <c r="A16" s="167"/>
      <c r="B16" s="167"/>
      <c r="C16" s="167"/>
      <c r="D16" s="167"/>
      <c r="E16" s="167"/>
      <c r="F16" s="167"/>
      <c r="G16" s="167"/>
      <c r="H16" s="167"/>
      <c r="I16" s="167"/>
      <c r="J16" s="167"/>
      <c r="K16" s="167"/>
      <c r="L16" s="167"/>
      <c r="M16" s="167"/>
      <c r="N16" s="167"/>
      <c r="O16" s="167"/>
      <c r="P16" s="167"/>
      <c r="Q16" s="167"/>
      <c r="R16" s="167"/>
      <c r="S16" s="167"/>
      <c r="T16" s="167"/>
      <c r="U16" s="167"/>
      <c r="V16" s="167"/>
      <c r="W16" s="167"/>
      <c r="X16" s="167"/>
      <c r="Y16" s="167"/>
      <c r="Z16" s="167"/>
      <c r="AA16" s="167"/>
      <c r="AB16" s="167"/>
      <c r="AC16" s="167"/>
      <c r="AD16" s="167"/>
      <c r="AE16" s="167"/>
      <c r="AF16" s="167"/>
      <c r="AG16" s="167"/>
      <c r="AH16" s="167"/>
      <c r="AI16" s="167"/>
      <c r="AJ16" s="167"/>
      <c r="AK16" s="167"/>
    </row>
    <row r="17" spans="1:37">
      <c r="A17" s="167"/>
      <c r="B17" s="167"/>
      <c r="C17" s="167"/>
      <c r="D17" s="167"/>
      <c r="E17" s="167"/>
      <c r="F17" s="167"/>
      <c r="G17" s="167"/>
      <c r="H17" s="167"/>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row>
    <row r="18" spans="1:37">
      <c r="A18" s="167"/>
      <c r="B18" s="167"/>
      <c r="C18" s="167"/>
      <c r="D18" s="167"/>
      <c r="E18" s="167"/>
      <c r="F18" s="167"/>
      <c r="G18" s="167"/>
      <c r="H18" s="167"/>
      <c r="I18" s="167"/>
      <c r="J18" s="167"/>
      <c r="K18" s="167"/>
      <c r="L18" s="167"/>
      <c r="M18" s="167"/>
      <c r="N18" s="167"/>
      <c r="O18" s="167"/>
      <c r="P18" s="167"/>
      <c r="Q18" s="167"/>
      <c r="R18" s="167"/>
      <c r="S18" s="167"/>
      <c r="T18" s="167"/>
      <c r="U18" s="167"/>
      <c r="V18" s="167"/>
      <c r="W18" s="167"/>
      <c r="X18" s="167"/>
      <c r="Y18" s="167"/>
      <c r="Z18" s="167"/>
      <c r="AA18" s="167"/>
      <c r="AB18" s="167"/>
      <c r="AC18" s="167"/>
      <c r="AD18" s="167"/>
      <c r="AE18" s="167"/>
      <c r="AF18" s="167"/>
      <c r="AG18" s="167"/>
      <c r="AH18" s="167"/>
      <c r="AI18" s="167"/>
      <c r="AJ18" s="167"/>
      <c r="AK18" s="167"/>
    </row>
    <row r="19" spans="1:37">
      <c r="A19" s="167"/>
      <c r="B19" s="167"/>
      <c r="C19" s="167"/>
      <c r="D19" s="167"/>
      <c r="E19" s="167"/>
      <c r="F19" s="167"/>
      <c r="G19" s="167"/>
      <c r="H19" s="167"/>
      <c r="I19" s="167"/>
      <c r="J19" s="167"/>
      <c r="K19" s="167"/>
      <c r="L19" s="167"/>
      <c r="M19" s="167"/>
      <c r="N19" s="167"/>
      <c r="O19" s="167"/>
      <c r="P19" s="167"/>
      <c r="Q19" s="167"/>
      <c r="R19" s="167"/>
      <c r="S19" s="167"/>
      <c r="T19" s="167"/>
      <c r="U19" s="167"/>
      <c r="V19" s="167"/>
      <c r="W19" s="167"/>
      <c r="X19" s="167"/>
      <c r="Y19" s="167"/>
      <c r="Z19" s="167"/>
      <c r="AA19" s="167"/>
      <c r="AB19" s="167"/>
      <c r="AC19" s="167"/>
      <c r="AD19" s="167"/>
      <c r="AE19" s="167"/>
      <c r="AF19" s="167"/>
      <c r="AG19" s="167"/>
      <c r="AH19" s="167"/>
      <c r="AI19" s="167"/>
      <c r="AJ19" s="167"/>
      <c r="AK19" s="167"/>
    </row>
    <row r="20" spans="1:37">
      <c r="A20" s="167"/>
      <c r="B20" s="167"/>
      <c r="C20" s="167"/>
      <c r="D20" s="167"/>
      <c r="E20" s="167"/>
      <c r="F20" s="167"/>
      <c r="G20" s="167"/>
      <c r="H20" s="167"/>
      <c r="I20" s="167"/>
      <c r="J20" s="167"/>
      <c r="K20" s="167"/>
      <c r="L20" s="167"/>
      <c r="M20" s="167"/>
      <c r="N20" s="167"/>
      <c r="O20" s="167"/>
      <c r="P20" s="167"/>
      <c r="Q20" s="167"/>
      <c r="R20" s="167"/>
      <c r="S20" s="167"/>
      <c r="T20" s="167"/>
      <c r="U20" s="167"/>
      <c r="V20" s="167"/>
      <c r="W20" s="167"/>
      <c r="X20" s="167"/>
      <c r="Y20" s="167"/>
      <c r="Z20" s="167"/>
      <c r="AA20" s="167"/>
      <c r="AB20" s="167"/>
      <c r="AC20" s="167"/>
      <c r="AD20" s="167"/>
      <c r="AE20" s="167"/>
      <c r="AF20" s="167"/>
      <c r="AG20" s="167"/>
      <c r="AH20" s="167"/>
      <c r="AI20" s="167"/>
      <c r="AJ20" s="167"/>
      <c r="AK20" s="167"/>
    </row>
    <row r="21" spans="1:37">
      <c r="A21" s="167"/>
      <c r="B21" s="167"/>
      <c r="C21" s="167"/>
      <c r="D21" s="167"/>
      <c r="E21" s="167"/>
      <c r="F21" s="167"/>
      <c r="G21" s="167"/>
      <c r="H21" s="167"/>
      <c r="I21" s="167"/>
      <c r="J21" s="167"/>
      <c r="K21" s="167"/>
      <c r="L21" s="167"/>
      <c r="M21" s="167"/>
      <c r="N21" s="167"/>
      <c r="O21" s="167"/>
      <c r="P21" s="167"/>
      <c r="Q21" s="167"/>
      <c r="R21" s="167"/>
      <c r="S21" s="167"/>
      <c r="T21" s="167"/>
      <c r="U21" s="167"/>
      <c r="V21" s="167"/>
      <c r="W21" s="167"/>
      <c r="X21" s="167"/>
      <c r="Y21" s="167"/>
      <c r="Z21" s="167"/>
      <c r="AA21" s="167"/>
      <c r="AB21" s="167"/>
      <c r="AC21" s="167"/>
      <c r="AD21" s="167"/>
      <c r="AE21" s="167"/>
      <c r="AF21" s="167"/>
      <c r="AG21" s="167"/>
      <c r="AH21" s="167"/>
      <c r="AI21" s="167"/>
      <c r="AJ21" s="167"/>
      <c r="AK21" s="167"/>
    </row>
    <row r="22" spans="1:37">
      <c r="A22" s="167"/>
      <c r="B22" s="167"/>
      <c r="C22" s="167"/>
      <c r="D22" s="167"/>
      <c r="E22" s="167"/>
      <c r="F22" s="167"/>
      <c r="G22" s="167"/>
      <c r="H22" s="167"/>
      <c r="I22" s="167"/>
      <c r="J22" s="167"/>
      <c r="K22" s="167"/>
      <c r="L22" s="167"/>
      <c r="M22" s="167"/>
      <c r="N22" s="167"/>
      <c r="O22" s="167"/>
      <c r="P22" s="167"/>
      <c r="Q22" s="167"/>
      <c r="R22" s="167"/>
      <c r="S22" s="167"/>
      <c r="T22" s="167"/>
      <c r="U22" s="167"/>
      <c r="V22" s="167"/>
      <c r="W22" s="167"/>
      <c r="X22" s="167"/>
      <c r="Y22" s="167"/>
      <c r="Z22" s="167"/>
      <c r="AA22" s="167"/>
      <c r="AB22" s="167"/>
      <c r="AC22" s="167"/>
      <c r="AD22" s="167"/>
      <c r="AE22" s="167"/>
      <c r="AF22" s="167"/>
      <c r="AG22" s="167"/>
      <c r="AH22" s="167"/>
      <c r="AI22" s="167"/>
      <c r="AJ22" s="167"/>
      <c r="AK22" s="167"/>
    </row>
    <row r="23" spans="1:37">
      <c r="A23" s="167"/>
      <c r="B23" s="167"/>
      <c r="C23" s="167"/>
      <c r="D23" s="167"/>
      <c r="E23" s="167"/>
      <c r="F23" s="167"/>
      <c r="G23" s="167"/>
      <c r="H23" s="167"/>
      <c r="I23" s="167"/>
      <c r="J23" s="167"/>
      <c r="K23" s="167"/>
      <c r="L23" s="167"/>
      <c r="M23" s="167"/>
      <c r="N23" s="167"/>
      <c r="O23" s="167"/>
      <c r="P23" s="167"/>
      <c r="Q23" s="167"/>
      <c r="R23" s="167"/>
      <c r="S23" s="167"/>
      <c r="T23" s="167"/>
      <c r="U23" s="167"/>
      <c r="V23" s="167"/>
      <c r="W23" s="167"/>
      <c r="X23" s="167"/>
      <c r="Y23" s="167"/>
      <c r="Z23" s="167"/>
      <c r="AA23" s="167"/>
      <c r="AB23" s="167"/>
      <c r="AC23" s="167"/>
      <c r="AD23" s="167"/>
      <c r="AE23" s="167"/>
      <c r="AF23" s="167"/>
      <c r="AG23" s="167"/>
      <c r="AH23" s="167"/>
      <c r="AI23" s="167"/>
      <c r="AJ23" s="167"/>
      <c r="AK23" s="167"/>
    </row>
    <row r="24" spans="1:37">
      <c r="A24" s="167"/>
      <c r="B24" s="167"/>
      <c r="C24" s="167"/>
      <c r="D24" s="167"/>
      <c r="E24" s="167"/>
      <c r="F24" s="167"/>
      <c r="G24" s="167"/>
      <c r="H24" s="167"/>
      <c r="I24" s="167"/>
      <c r="J24" s="167"/>
      <c r="K24" s="167"/>
      <c r="L24" s="167"/>
      <c r="M24" s="167"/>
      <c r="N24" s="167"/>
      <c r="O24" s="167"/>
      <c r="P24" s="167"/>
      <c r="Q24" s="167"/>
      <c r="R24" s="167"/>
      <c r="S24" s="167"/>
      <c r="T24" s="167"/>
      <c r="U24" s="167"/>
      <c r="V24" s="167"/>
      <c r="W24" s="167"/>
      <c r="X24" s="167"/>
      <c r="Y24" s="167"/>
      <c r="Z24" s="167"/>
      <c r="AA24" s="167"/>
      <c r="AB24" s="167"/>
      <c r="AC24" s="167"/>
      <c r="AD24" s="167"/>
      <c r="AE24" s="167"/>
      <c r="AF24" s="167"/>
      <c r="AG24" s="167"/>
      <c r="AH24" s="167"/>
      <c r="AI24" s="167"/>
      <c r="AJ24" s="167"/>
      <c r="AK24" s="167"/>
    </row>
    <row r="25" spans="1:37">
      <c r="A25" s="167"/>
      <c r="B25" s="167"/>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7"/>
      <c r="AA25" s="167"/>
      <c r="AB25" s="167"/>
      <c r="AC25" s="167"/>
      <c r="AD25" s="167"/>
      <c r="AE25" s="167"/>
      <c r="AF25" s="167"/>
      <c r="AG25" s="167"/>
      <c r="AH25" s="167"/>
      <c r="AI25" s="167"/>
      <c r="AJ25" s="167"/>
      <c r="AK25" s="167"/>
    </row>
    <row r="26" spans="1:37">
      <c r="A26" s="167"/>
      <c r="B26" s="167"/>
      <c r="C26" s="167"/>
      <c r="D26" s="167"/>
      <c r="E26" s="167"/>
      <c r="F26" s="167"/>
      <c r="G26" s="167"/>
      <c r="H26" s="167"/>
      <c r="I26" s="167"/>
      <c r="J26" s="167"/>
      <c r="K26" s="167"/>
      <c r="L26" s="167"/>
      <c r="M26" s="167"/>
      <c r="N26" s="167"/>
      <c r="O26" s="167"/>
      <c r="P26" s="167"/>
      <c r="Q26" s="167"/>
      <c r="R26" s="167"/>
      <c r="S26" s="167"/>
      <c r="T26" s="167"/>
      <c r="U26" s="167"/>
      <c r="V26" s="167"/>
      <c r="W26" s="167"/>
      <c r="X26" s="167"/>
      <c r="Y26" s="167"/>
      <c r="Z26" s="167"/>
      <c r="AA26" s="167"/>
      <c r="AB26" s="167"/>
      <c r="AC26" s="167"/>
      <c r="AD26" s="167"/>
      <c r="AE26" s="167"/>
      <c r="AF26" s="167"/>
      <c r="AG26" s="167"/>
      <c r="AH26" s="167"/>
      <c r="AI26" s="167"/>
      <c r="AJ26" s="167"/>
      <c r="AK26" s="167"/>
    </row>
    <row r="27" spans="1:37">
      <c r="A27" s="167"/>
      <c r="B27" s="167"/>
      <c r="C27" s="167"/>
      <c r="D27" s="167"/>
      <c r="E27" s="167"/>
      <c r="F27" s="167"/>
      <c r="G27" s="167"/>
      <c r="H27" s="167"/>
      <c r="I27" s="167"/>
      <c r="J27" s="167"/>
      <c r="K27" s="167"/>
      <c r="L27" s="167"/>
      <c r="M27" s="167"/>
      <c r="N27" s="167"/>
      <c r="O27" s="167"/>
      <c r="P27" s="167"/>
      <c r="Q27" s="167"/>
      <c r="R27" s="167"/>
      <c r="S27" s="167"/>
      <c r="T27" s="167"/>
      <c r="U27" s="167"/>
      <c r="V27" s="167"/>
      <c r="W27" s="167"/>
      <c r="X27" s="167"/>
      <c r="Y27" s="167"/>
      <c r="Z27" s="167"/>
      <c r="AA27" s="167"/>
      <c r="AB27" s="167"/>
      <c r="AC27" s="167"/>
      <c r="AD27" s="167"/>
      <c r="AE27" s="167"/>
      <c r="AF27" s="167"/>
      <c r="AG27" s="167"/>
      <c r="AH27" s="167"/>
      <c r="AI27" s="167"/>
      <c r="AJ27" s="167"/>
      <c r="AK27" s="167"/>
    </row>
    <row r="28" spans="1:37">
      <c r="A28" s="167"/>
      <c r="B28" s="167"/>
      <c r="C28" s="167"/>
      <c r="D28" s="167"/>
      <c r="E28" s="167"/>
      <c r="F28" s="167"/>
      <c r="G28" s="167"/>
      <c r="H28" s="167"/>
      <c r="I28" s="167"/>
      <c r="J28" s="167"/>
      <c r="K28" s="167"/>
      <c r="L28" s="167"/>
      <c r="M28" s="167"/>
      <c r="N28" s="167"/>
      <c r="O28" s="167"/>
      <c r="P28" s="167"/>
      <c r="Q28" s="167"/>
      <c r="R28" s="167"/>
      <c r="S28" s="167"/>
      <c r="T28" s="167"/>
      <c r="U28" s="167"/>
      <c r="V28" s="167"/>
      <c r="W28" s="167"/>
      <c r="X28" s="167"/>
      <c r="Y28" s="167"/>
      <c r="Z28" s="167"/>
      <c r="AA28" s="167"/>
      <c r="AB28" s="167"/>
      <c r="AC28" s="167"/>
      <c r="AD28" s="167"/>
      <c r="AE28" s="167"/>
      <c r="AF28" s="167"/>
      <c r="AG28" s="167"/>
      <c r="AH28" s="167"/>
      <c r="AI28" s="167"/>
      <c r="AJ28" s="167"/>
      <c r="AK28" s="167"/>
    </row>
    <row r="29" spans="1:37">
      <c r="A29" s="167"/>
      <c r="B29" s="167"/>
      <c r="C29" s="167"/>
      <c r="D29" s="167"/>
      <c r="E29" s="167"/>
      <c r="F29" s="167"/>
      <c r="G29" s="167"/>
      <c r="H29" s="167"/>
      <c r="I29" s="167"/>
      <c r="J29" s="167"/>
      <c r="K29" s="167"/>
      <c r="L29" s="167"/>
      <c r="M29" s="167"/>
      <c r="N29" s="167"/>
      <c r="O29" s="167"/>
      <c r="P29" s="167"/>
      <c r="Q29" s="167"/>
      <c r="R29" s="167"/>
      <c r="S29" s="167"/>
      <c r="T29" s="167"/>
      <c r="U29" s="167"/>
      <c r="V29" s="167"/>
      <c r="W29" s="167"/>
      <c r="X29" s="167"/>
      <c r="Y29" s="167"/>
      <c r="Z29" s="167"/>
      <c r="AA29" s="167"/>
      <c r="AB29" s="167"/>
      <c r="AC29" s="167"/>
      <c r="AD29" s="167"/>
      <c r="AE29" s="167"/>
      <c r="AF29" s="167"/>
      <c r="AG29" s="167"/>
      <c r="AH29" s="167"/>
      <c r="AI29" s="167"/>
      <c r="AJ29" s="167"/>
      <c r="AK29" s="167"/>
    </row>
    <row r="30" spans="1:37">
      <c r="A30" s="167"/>
      <c r="B30" s="167"/>
      <c r="C30" s="167"/>
      <c r="D30" s="167"/>
      <c r="E30" s="167"/>
      <c r="F30" s="167"/>
      <c r="G30" s="167"/>
      <c r="H30" s="167"/>
      <c r="I30" s="167"/>
      <c r="J30" s="167"/>
      <c r="K30" s="167"/>
      <c r="L30" s="167"/>
      <c r="M30" s="167"/>
      <c r="N30" s="167"/>
      <c r="O30" s="167"/>
      <c r="P30" s="167"/>
      <c r="Q30" s="167"/>
      <c r="R30" s="167"/>
      <c r="S30" s="167"/>
      <c r="T30" s="167"/>
      <c r="U30" s="167"/>
      <c r="V30" s="167"/>
      <c r="W30" s="167"/>
      <c r="X30" s="167"/>
      <c r="Y30" s="167"/>
      <c r="Z30" s="167"/>
      <c r="AA30" s="167"/>
      <c r="AB30" s="167"/>
      <c r="AC30" s="167"/>
      <c r="AD30" s="167"/>
      <c r="AE30" s="167"/>
      <c r="AF30" s="167"/>
      <c r="AG30" s="167"/>
      <c r="AH30" s="167"/>
      <c r="AI30" s="167"/>
      <c r="AJ30" s="167"/>
      <c r="AK30" s="167"/>
    </row>
    <row r="31" spans="1:37">
      <c r="A31" s="167"/>
      <c r="B31" s="167"/>
      <c r="C31" s="167"/>
      <c r="D31" s="167"/>
      <c r="E31" s="167"/>
      <c r="F31" s="167"/>
      <c r="G31" s="167"/>
      <c r="H31" s="167"/>
      <c r="I31" s="167"/>
      <c r="J31" s="167"/>
      <c r="K31" s="167"/>
      <c r="L31" s="167"/>
      <c r="M31" s="167"/>
      <c r="N31" s="167"/>
      <c r="O31" s="167"/>
      <c r="P31" s="167"/>
      <c r="Q31" s="167"/>
      <c r="R31" s="167"/>
      <c r="S31" s="167"/>
      <c r="T31" s="167"/>
      <c r="U31" s="167"/>
      <c r="V31" s="167"/>
      <c r="W31" s="167"/>
      <c r="X31" s="167"/>
      <c r="Y31" s="167"/>
      <c r="Z31" s="167"/>
      <c r="AA31" s="167"/>
      <c r="AB31" s="167"/>
      <c r="AC31" s="167"/>
      <c r="AD31" s="167"/>
      <c r="AE31" s="167"/>
      <c r="AF31" s="167"/>
      <c r="AG31" s="167"/>
      <c r="AH31" s="167"/>
      <c r="AI31" s="167"/>
      <c r="AJ31" s="167"/>
      <c r="AK31" s="167"/>
    </row>
    <row r="32" spans="1:37">
      <c r="A32" s="167"/>
      <c r="B32" s="167"/>
      <c r="C32" s="167"/>
      <c r="D32" s="167"/>
      <c r="E32" s="167"/>
      <c r="F32" s="167"/>
      <c r="G32" s="167"/>
      <c r="H32" s="167"/>
      <c r="I32" s="167"/>
      <c r="J32" s="167"/>
      <c r="K32" s="167"/>
      <c r="L32" s="167"/>
      <c r="M32" s="167"/>
      <c r="N32" s="167"/>
      <c r="O32" s="167"/>
      <c r="P32" s="167"/>
      <c r="Q32" s="167"/>
      <c r="R32" s="167"/>
      <c r="S32" s="167"/>
      <c r="T32" s="167"/>
      <c r="U32" s="167"/>
      <c r="V32" s="167"/>
      <c r="W32" s="167"/>
      <c r="X32" s="167"/>
      <c r="Y32" s="167"/>
      <c r="Z32" s="167"/>
      <c r="AA32" s="167"/>
      <c r="AB32" s="167"/>
      <c r="AC32" s="167"/>
      <c r="AD32" s="167"/>
      <c r="AE32" s="167"/>
      <c r="AF32" s="167"/>
      <c r="AG32" s="167"/>
      <c r="AH32" s="167"/>
      <c r="AI32" s="167"/>
      <c r="AJ32" s="167"/>
      <c r="AK32" s="167"/>
    </row>
    <row r="33" spans="1:37">
      <c r="A33" s="167"/>
      <c r="B33" s="167"/>
      <c r="C33" s="167"/>
      <c r="D33" s="167"/>
      <c r="E33" s="167"/>
      <c r="F33" s="167"/>
      <c r="G33" s="167"/>
      <c r="H33" s="167"/>
      <c r="I33" s="167"/>
      <c r="J33" s="167"/>
      <c r="K33" s="167"/>
      <c r="L33" s="167"/>
      <c r="M33" s="167"/>
      <c r="N33" s="167"/>
      <c r="O33" s="167"/>
      <c r="P33" s="167"/>
      <c r="Q33" s="167"/>
      <c r="R33" s="167"/>
      <c r="S33" s="167"/>
      <c r="T33" s="167"/>
      <c r="U33" s="167"/>
      <c r="V33" s="167"/>
      <c r="W33" s="167"/>
      <c r="X33" s="167"/>
      <c r="Y33" s="167"/>
      <c r="Z33" s="167"/>
      <c r="AA33" s="167"/>
      <c r="AB33" s="167"/>
      <c r="AC33" s="167"/>
      <c r="AD33" s="167"/>
      <c r="AE33" s="167"/>
      <c r="AF33" s="167"/>
      <c r="AG33" s="167"/>
      <c r="AH33" s="167"/>
      <c r="AI33" s="167"/>
      <c r="AJ33" s="167"/>
      <c r="AK33" s="167"/>
    </row>
    <row r="34" spans="1:37">
      <c r="A34" s="167"/>
      <c r="B34" s="167"/>
      <c r="C34" s="167"/>
      <c r="D34" s="167"/>
      <c r="E34" s="167"/>
      <c r="F34" s="167"/>
      <c r="G34" s="167"/>
      <c r="H34" s="167"/>
      <c r="I34" s="167"/>
      <c r="J34" s="167"/>
      <c r="K34" s="167"/>
      <c r="L34" s="167"/>
      <c r="M34" s="167"/>
      <c r="N34" s="167"/>
      <c r="O34" s="167"/>
      <c r="P34" s="167"/>
      <c r="Q34" s="167"/>
      <c r="R34" s="167"/>
      <c r="S34" s="167"/>
      <c r="T34" s="167"/>
      <c r="U34" s="167"/>
      <c r="V34" s="167"/>
      <c r="W34" s="167"/>
      <c r="X34" s="167"/>
      <c r="Y34" s="167"/>
      <c r="Z34" s="167"/>
      <c r="AA34" s="167"/>
      <c r="AB34" s="167"/>
      <c r="AC34" s="167"/>
      <c r="AD34" s="167"/>
      <c r="AE34" s="167"/>
      <c r="AF34" s="167"/>
      <c r="AG34" s="167"/>
      <c r="AH34" s="167"/>
      <c r="AI34" s="167"/>
      <c r="AJ34" s="167"/>
      <c r="AK34" s="167"/>
    </row>
    <row r="35" spans="1:37">
      <c r="A35" s="167"/>
      <c r="B35" s="167"/>
      <c r="C35" s="167"/>
      <c r="D35" s="167"/>
      <c r="E35" s="167"/>
      <c r="F35" s="167"/>
      <c r="G35" s="167"/>
      <c r="H35" s="167"/>
      <c r="I35" s="167"/>
      <c r="J35" s="167"/>
      <c r="K35" s="167"/>
      <c r="L35" s="167"/>
      <c r="M35" s="167"/>
      <c r="N35" s="167"/>
      <c r="O35" s="167"/>
      <c r="P35" s="167"/>
      <c r="Q35" s="167"/>
      <c r="R35" s="167"/>
      <c r="S35" s="167"/>
      <c r="T35" s="167"/>
      <c r="U35" s="167"/>
      <c r="V35" s="167"/>
      <c r="W35" s="167"/>
      <c r="X35" s="167"/>
      <c r="Y35" s="167"/>
      <c r="Z35" s="167"/>
      <c r="AA35" s="167"/>
      <c r="AB35" s="167"/>
      <c r="AC35" s="167"/>
      <c r="AD35" s="167"/>
      <c r="AE35" s="167"/>
      <c r="AF35" s="167"/>
      <c r="AG35" s="167"/>
      <c r="AH35" s="167"/>
      <c r="AI35" s="167"/>
      <c r="AJ35" s="167"/>
      <c r="AK35" s="167"/>
    </row>
    <row r="36" spans="1:37">
      <c r="A36" s="167"/>
      <c r="B36" s="167"/>
      <c r="C36" s="167"/>
      <c r="D36" s="167"/>
      <c r="E36" s="167"/>
      <c r="F36" s="167"/>
      <c r="G36" s="167"/>
      <c r="H36" s="167"/>
      <c r="I36" s="167"/>
      <c r="J36" s="167"/>
      <c r="K36" s="167"/>
      <c r="L36" s="167"/>
      <c r="M36" s="167"/>
      <c r="N36" s="167"/>
      <c r="O36" s="167"/>
      <c r="P36" s="167"/>
      <c r="Q36" s="167"/>
      <c r="R36" s="167"/>
      <c r="S36" s="167"/>
      <c r="T36" s="167"/>
      <c r="U36" s="167"/>
      <c r="V36" s="167"/>
      <c r="W36" s="167"/>
      <c r="X36" s="167"/>
      <c r="Y36" s="167"/>
      <c r="Z36" s="167"/>
      <c r="AA36" s="167"/>
      <c r="AB36" s="167"/>
      <c r="AC36" s="167"/>
      <c r="AD36" s="167"/>
      <c r="AE36" s="167"/>
      <c r="AF36" s="167"/>
      <c r="AG36" s="167"/>
      <c r="AH36" s="167"/>
      <c r="AI36" s="167"/>
      <c r="AJ36" s="167"/>
      <c r="AK36" s="167"/>
    </row>
    <row r="37" spans="1:37">
      <c r="A37" s="167"/>
      <c r="B37" s="167"/>
      <c r="C37" s="167"/>
      <c r="D37" s="167"/>
      <c r="E37" s="167"/>
      <c r="F37" s="167"/>
      <c r="G37" s="167"/>
      <c r="H37" s="167"/>
      <c r="I37" s="167"/>
      <c r="J37" s="167"/>
      <c r="K37" s="167"/>
      <c r="L37" s="167"/>
      <c r="M37" s="167"/>
      <c r="N37" s="167"/>
      <c r="O37" s="167"/>
      <c r="P37" s="167"/>
      <c r="Q37" s="167"/>
      <c r="R37" s="167"/>
      <c r="S37" s="167"/>
      <c r="T37" s="167"/>
      <c r="U37" s="167"/>
      <c r="V37" s="167"/>
      <c r="W37" s="167"/>
      <c r="X37" s="167"/>
      <c r="Y37" s="167"/>
      <c r="Z37" s="167"/>
      <c r="AA37" s="167"/>
      <c r="AB37" s="167"/>
      <c r="AC37" s="167"/>
      <c r="AD37" s="167"/>
      <c r="AE37" s="167"/>
      <c r="AF37" s="167"/>
      <c r="AG37" s="167"/>
      <c r="AH37" s="167"/>
      <c r="AI37" s="167"/>
      <c r="AJ37" s="167"/>
      <c r="AK37" s="167"/>
    </row>
    <row r="38" spans="1:37">
      <c r="A38" s="167"/>
      <c r="B38" s="167"/>
      <c r="C38" s="167"/>
      <c r="D38" s="167"/>
      <c r="E38" s="167"/>
      <c r="F38" s="167"/>
      <c r="G38" s="167"/>
      <c r="H38" s="167"/>
      <c r="I38" s="167"/>
      <c r="J38" s="167"/>
      <c r="K38" s="167"/>
      <c r="L38" s="167"/>
      <c r="M38" s="167"/>
      <c r="N38" s="167"/>
      <c r="O38" s="167"/>
      <c r="P38" s="167"/>
      <c r="Q38" s="167"/>
      <c r="R38" s="167"/>
      <c r="S38" s="167"/>
      <c r="T38" s="167"/>
      <c r="U38" s="167"/>
      <c r="V38" s="167"/>
      <c r="W38" s="167"/>
      <c r="X38" s="167"/>
      <c r="Y38" s="167"/>
      <c r="Z38" s="167"/>
      <c r="AA38" s="167"/>
      <c r="AB38" s="167"/>
      <c r="AC38" s="167"/>
      <c r="AD38" s="167"/>
      <c r="AE38" s="167"/>
      <c r="AF38" s="167"/>
      <c r="AG38" s="167"/>
      <c r="AH38" s="167"/>
      <c r="AI38" s="167"/>
      <c r="AJ38" s="167"/>
      <c r="AK38" s="167"/>
    </row>
    <row r="39" spans="1:37">
      <c r="A39" s="167"/>
      <c r="B39" s="167"/>
      <c r="C39" s="167"/>
      <c r="D39" s="167"/>
      <c r="E39" s="167"/>
      <c r="F39" s="167"/>
      <c r="G39" s="167"/>
      <c r="H39" s="167"/>
      <c r="I39" s="167"/>
      <c r="J39" s="167"/>
      <c r="K39" s="167"/>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row>
    <row r="40" spans="1:37">
      <c r="A40" s="167"/>
      <c r="B40" s="167"/>
      <c r="C40" s="167"/>
      <c r="D40" s="167"/>
      <c r="E40" s="167"/>
      <c r="F40" s="167"/>
      <c r="G40" s="167"/>
      <c r="H40" s="167"/>
      <c r="I40" s="167"/>
      <c r="J40" s="167"/>
      <c r="K40" s="167"/>
      <c r="L40" s="167"/>
      <c r="M40" s="167"/>
      <c r="N40" s="167"/>
      <c r="O40" s="167"/>
      <c r="P40" s="167"/>
      <c r="Q40" s="167"/>
      <c r="R40" s="167"/>
      <c r="S40" s="167"/>
      <c r="T40" s="167"/>
      <c r="U40" s="167"/>
      <c r="V40" s="167"/>
      <c r="W40" s="167"/>
      <c r="X40" s="167"/>
      <c r="Y40" s="167"/>
      <c r="Z40" s="167"/>
      <c r="AA40" s="167"/>
      <c r="AB40" s="167"/>
      <c r="AC40" s="167"/>
      <c r="AD40" s="167"/>
      <c r="AE40" s="167"/>
      <c r="AF40" s="167"/>
      <c r="AG40" s="167"/>
      <c r="AH40" s="167"/>
      <c r="AI40" s="167"/>
      <c r="AJ40" s="167"/>
      <c r="AK40" s="167"/>
    </row>
    <row r="41" spans="1:37">
      <c r="A41" s="167"/>
      <c r="B41" s="167"/>
      <c r="C41" s="167"/>
      <c r="D41" s="167"/>
      <c r="E41" s="167"/>
      <c r="F41" s="167"/>
      <c r="G41" s="167"/>
      <c r="H41" s="167"/>
      <c r="I41" s="167"/>
      <c r="J41" s="167"/>
      <c r="K41" s="167"/>
      <c r="L41" s="167"/>
      <c r="M41" s="167"/>
      <c r="N41" s="167"/>
      <c r="O41" s="167"/>
      <c r="P41" s="167"/>
      <c r="Q41" s="167"/>
      <c r="R41" s="167"/>
      <c r="S41" s="167"/>
      <c r="T41" s="167"/>
      <c r="U41" s="167"/>
      <c r="V41" s="167"/>
      <c r="W41" s="167"/>
      <c r="X41" s="167"/>
      <c r="Y41" s="167"/>
      <c r="Z41" s="167"/>
      <c r="AA41" s="167"/>
      <c r="AB41" s="167"/>
      <c r="AC41" s="167"/>
      <c r="AD41" s="167"/>
      <c r="AE41" s="167"/>
      <c r="AF41" s="167"/>
      <c r="AG41" s="167"/>
      <c r="AH41" s="167"/>
      <c r="AI41" s="167"/>
      <c r="AJ41" s="167"/>
      <c r="AK41" s="167"/>
    </row>
    <row r="42" spans="1:37">
      <c r="A42" s="167"/>
      <c r="B42" s="167"/>
      <c r="C42" s="167"/>
      <c r="D42" s="167"/>
      <c r="E42" s="167"/>
      <c r="F42" s="167"/>
      <c r="G42" s="167"/>
      <c r="H42" s="167"/>
      <c r="I42" s="167"/>
      <c r="J42" s="167"/>
      <c r="K42" s="167"/>
      <c r="L42" s="167"/>
      <c r="M42" s="167"/>
      <c r="N42" s="167"/>
      <c r="O42" s="167"/>
      <c r="P42" s="167"/>
      <c r="Q42" s="167"/>
      <c r="R42" s="167"/>
      <c r="S42" s="167"/>
      <c r="T42" s="167"/>
      <c r="U42" s="167"/>
      <c r="V42" s="167"/>
      <c r="W42" s="167"/>
      <c r="X42" s="167"/>
      <c r="Y42" s="167"/>
      <c r="Z42" s="167"/>
      <c r="AA42" s="167"/>
      <c r="AB42" s="167"/>
      <c r="AC42" s="167"/>
      <c r="AD42" s="167"/>
      <c r="AE42" s="167"/>
      <c r="AF42" s="167"/>
      <c r="AG42" s="167"/>
      <c r="AH42" s="167"/>
      <c r="AI42" s="167"/>
      <c r="AJ42" s="167"/>
      <c r="AK42" s="167"/>
    </row>
    <row r="43" spans="1:37">
      <c r="A43" s="167"/>
      <c r="B43" s="167"/>
      <c r="C43" s="167"/>
      <c r="D43" s="167"/>
      <c r="E43" s="167"/>
      <c r="F43" s="167"/>
      <c r="G43" s="167"/>
      <c r="H43" s="167"/>
      <c r="I43" s="167"/>
      <c r="J43" s="167"/>
      <c r="K43" s="167"/>
      <c r="L43" s="167"/>
      <c r="M43" s="167"/>
      <c r="N43" s="167"/>
      <c r="O43" s="167"/>
      <c r="P43" s="167"/>
      <c r="Q43" s="167"/>
      <c r="R43" s="167"/>
      <c r="S43" s="167"/>
      <c r="T43" s="167"/>
      <c r="U43" s="167"/>
      <c r="V43" s="167"/>
      <c r="W43" s="167"/>
      <c r="X43" s="167"/>
      <c r="Y43" s="167"/>
      <c r="Z43" s="167"/>
      <c r="AA43" s="167"/>
      <c r="AB43" s="167"/>
      <c r="AC43" s="167"/>
      <c r="AD43" s="167"/>
      <c r="AE43" s="167"/>
      <c r="AF43" s="167"/>
      <c r="AG43" s="167"/>
      <c r="AH43" s="167"/>
      <c r="AI43" s="167"/>
      <c r="AJ43" s="167"/>
      <c r="AK43" s="167"/>
    </row>
    <row r="44" spans="1:37">
      <c r="A44" s="167"/>
      <c r="B44" s="167"/>
      <c r="C44" s="167"/>
      <c r="D44" s="167"/>
      <c r="E44" s="167"/>
      <c r="F44" s="167"/>
      <c r="G44" s="167"/>
      <c r="H44" s="167"/>
      <c r="I44" s="167"/>
      <c r="J44" s="167"/>
      <c r="K44" s="167"/>
      <c r="L44" s="167"/>
      <c r="M44" s="167"/>
      <c r="N44" s="167"/>
      <c r="O44" s="167"/>
      <c r="P44" s="167"/>
      <c r="Q44" s="167"/>
      <c r="R44" s="167"/>
      <c r="S44" s="167"/>
      <c r="T44" s="167"/>
      <c r="U44" s="167"/>
      <c r="V44" s="167"/>
      <c r="W44" s="167"/>
      <c r="X44" s="167"/>
      <c r="Y44" s="167"/>
      <c r="Z44" s="167"/>
      <c r="AA44" s="167"/>
      <c r="AB44" s="167"/>
      <c r="AC44" s="167"/>
      <c r="AD44" s="167"/>
      <c r="AE44" s="167"/>
      <c r="AF44" s="167"/>
      <c r="AG44" s="167"/>
      <c r="AH44" s="167"/>
      <c r="AI44" s="167"/>
      <c r="AJ44" s="167"/>
      <c r="AK44" s="167"/>
    </row>
    <row r="45" spans="1:37">
      <c r="A45" s="167"/>
      <c r="B45" s="167"/>
      <c r="C45" s="167"/>
      <c r="D45" s="167"/>
      <c r="E45" s="167"/>
      <c r="F45" s="167"/>
      <c r="G45" s="167"/>
      <c r="H45" s="167"/>
      <c r="I45" s="167"/>
      <c r="J45" s="167"/>
      <c r="K45" s="167"/>
      <c r="L45" s="167"/>
      <c r="M45" s="167"/>
      <c r="N45" s="167"/>
      <c r="O45" s="167"/>
      <c r="P45" s="167"/>
      <c r="Q45" s="167"/>
      <c r="R45" s="167"/>
      <c r="S45" s="167"/>
      <c r="T45" s="167"/>
      <c r="U45" s="167"/>
      <c r="V45" s="167"/>
      <c r="W45" s="167"/>
      <c r="X45" s="167"/>
      <c r="Y45" s="167"/>
      <c r="Z45" s="167"/>
      <c r="AA45" s="167"/>
      <c r="AB45" s="167"/>
      <c r="AC45" s="167"/>
      <c r="AD45" s="167"/>
      <c r="AE45" s="167"/>
      <c r="AF45" s="167"/>
      <c r="AG45" s="167"/>
      <c r="AH45" s="167"/>
      <c r="AI45" s="167"/>
      <c r="AJ45" s="167"/>
      <c r="AK45" s="167"/>
    </row>
    <row r="46" spans="1:37">
      <c r="A46" s="167"/>
      <c r="B46" s="167"/>
      <c r="C46" s="167"/>
      <c r="D46" s="167"/>
      <c r="E46" s="167"/>
      <c r="F46" s="167"/>
      <c r="G46" s="167"/>
      <c r="H46" s="167"/>
      <c r="I46" s="167"/>
      <c r="J46" s="167"/>
      <c r="K46" s="167"/>
      <c r="L46" s="167"/>
      <c r="M46" s="167"/>
      <c r="N46" s="167"/>
      <c r="O46" s="167"/>
      <c r="P46" s="167"/>
      <c r="Q46" s="167"/>
      <c r="R46" s="167"/>
      <c r="S46" s="167"/>
      <c r="T46" s="167"/>
      <c r="U46" s="167"/>
      <c r="V46" s="167"/>
      <c r="W46" s="167"/>
      <c r="X46" s="167"/>
      <c r="Y46" s="167"/>
      <c r="Z46" s="167"/>
      <c r="AA46" s="167"/>
      <c r="AB46" s="167"/>
      <c r="AC46" s="167"/>
      <c r="AD46" s="167"/>
      <c r="AE46" s="167"/>
      <c r="AF46" s="167"/>
      <c r="AG46" s="167"/>
      <c r="AH46" s="167"/>
      <c r="AI46" s="167"/>
      <c r="AJ46" s="167"/>
      <c r="AK46" s="167"/>
    </row>
    <row r="47" spans="1:37">
      <c r="A47" s="167"/>
      <c r="B47" s="167"/>
      <c r="C47" s="167"/>
      <c r="D47" s="167"/>
      <c r="E47" s="167"/>
      <c r="F47" s="167"/>
      <c r="G47" s="167"/>
      <c r="H47" s="167"/>
      <c r="I47" s="167"/>
      <c r="J47" s="167"/>
      <c r="K47" s="167"/>
      <c r="L47" s="167"/>
      <c r="M47" s="167"/>
      <c r="N47" s="167"/>
      <c r="O47" s="167"/>
      <c r="P47" s="167"/>
      <c r="Q47" s="167"/>
      <c r="R47" s="167"/>
      <c r="S47" s="167"/>
      <c r="T47" s="167"/>
      <c r="U47" s="167"/>
      <c r="V47" s="167"/>
      <c r="W47" s="167"/>
      <c r="X47" s="560"/>
      <c r="Y47" s="560"/>
      <c r="Z47" s="560"/>
      <c r="AA47" s="560"/>
      <c r="AB47" s="560"/>
      <c r="AC47" s="560"/>
      <c r="AD47" s="560"/>
      <c r="AE47" s="560"/>
      <c r="AF47" s="560"/>
      <c r="AG47" s="560"/>
      <c r="AH47" s="167"/>
      <c r="AI47" s="167"/>
      <c r="AJ47" s="167"/>
      <c r="AK47" s="167"/>
    </row>
    <row r="48" spans="1:37">
      <c r="A48" s="167"/>
      <c r="B48" s="167"/>
      <c r="C48" s="167"/>
      <c r="D48" s="167"/>
      <c r="E48" s="167"/>
      <c r="F48" s="167"/>
      <c r="G48" s="167"/>
      <c r="H48" s="167"/>
      <c r="I48" s="167"/>
      <c r="J48" s="167"/>
      <c r="K48" s="167"/>
      <c r="L48" s="167"/>
      <c r="M48" s="167"/>
      <c r="N48" s="167"/>
      <c r="O48" s="167"/>
      <c r="P48" s="167"/>
      <c r="Q48" s="167"/>
      <c r="R48" s="167"/>
      <c r="S48" s="167"/>
      <c r="T48" s="167"/>
      <c r="U48" s="167"/>
      <c r="V48" s="167"/>
      <c r="W48" s="167"/>
      <c r="X48" s="560"/>
      <c r="Y48" s="560"/>
      <c r="Z48" s="560"/>
      <c r="AA48" s="560"/>
      <c r="AB48" s="560"/>
      <c r="AC48" s="560"/>
      <c r="AD48" s="560"/>
      <c r="AE48" s="560"/>
      <c r="AF48" s="560"/>
      <c r="AG48" s="560"/>
      <c r="AH48" s="167"/>
      <c r="AI48" s="167"/>
      <c r="AJ48" s="167"/>
      <c r="AK48" s="167"/>
    </row>
    <row r="49" spans="1:37">
      <c r="A49" s="167"/>
      <c r="B49" s="167"/>
      <c r="C49" s="167"/>
      <c r="D49" s="167"/>
      <c r="E49" s="167"/>
      <c r="F49" s="167"/>
      <c r="G49" s="167"/>
      <c r="H49" s="167"/>
      <c r="I49" s="167"/>
      <c r="J49" s="167"/>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row>
    <row r="50" spans="1:37">
      <c r="A50" s="167"/>
      <c r="B50" s="167"/>
      <c r="C50" s="167"/>
      <c r="D50" s="167"/>
      <c r="E50" s="167"/>
      <c r="F50" s="167"/>
      <c r="G50" s="167"/>
      <c r="H50" s="167"/>
      <c r="I50" s="167"/>
      <c r="J50" s="167"/>
      <c r="K50" s="167"/>
      <c r="L50" s="167"/>
      <c r="M50" s="167"/>
      <c r="N50" s="167"/>
      <c r="O50" s="167"/>
      <c r="P50" s="167"/>
      <c r="Q50" s="167"/>
      <c r="R50" s="167"/>
      <c r="S50" s="167"/>
      <c r="T50" s="167"/>
      <c r="U50" s="167"/>
      <c r="V50" s="167"/>
      <c r="W50" s="167"/>
      <c r="X50" s="167"/>
      <c r="Y50" s="167"/>
      <c r="Z50" s="167"/>
      <c r="AA50" s="167"/>
      <c r="AB50" s="167"/>
      <c r="AC50" s="167"/>
      <c r="AD50" s="167"/>
      <c r="AE50" s="167"/>
      <c r="AF50" s="167"/>
      <c r="AG50" s="167"/>
      <c r="AH50" s="167"/>
      <c r="AI50" s="167"/>
      <c r="AJ50" s="167"/>
      <c r="AK50" s="167"/>
    </row>
    <row r="51" spans="1:37">
      <c r="A51" s="167"/>
      <c r="B51" s="167"/>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167"/>
    </row>
    <row r="52" spans="1:37">
      <c r="A52" s="167"/>
      <c r="B52" s="167"/>
      <c r="C52" s="167"/>
      <c r="D52" s="167"/>
      <c r="E52" s="167"/>
      <c r="F52" s="167"/>
      <c r="G52" s="167"/>
      <c r="H52" s="167"/>
      <c r="I52" s="167"/>
      <c r="J52" s="167"/>
      <c r="K52" s="167"/>
      <c r="L52" s="167"/>
      <c r="M52" s="167"/>
      <c r="N52" s="167"/>
      <c r="O52" s="167"/>
      <c r="P52" s="167"/>
      <c r="Q52" s="167"/>
      <c r="R52" s="167"/>
      <c r="S52" s="167"/>
      <c r="T52" s="167"/>
      <c r="U52" s="167"/>
      <c r="V52" s="167"/>
      <c r="W52" s="167"/>
      <c r="X52" s="167"/>
      <c r="Y52" s="167"/>
      <c r="Z52" s="167"/>
      <c r="AA52" s="167"/>
      <c r="AB52" s="167"/>
      <c r="AC52" s="167"/>
      <c r="AD52" s="167"/>
      <c r="AE52" s="167"/>
      <c r="AF52" s="167"/>
      <c r="AG52" s="167"/>
      <c r="AH52" s="167"/>
      <c r="AI52" s="167"/>
      <c r="AJ52" s="167"/>
      <c r="AK52" s="167"/>
    </row>
    <row r="53" spans="1:37">
      <c r="A53" s="167"/>
      <c r="B53" s="167"/>
      <c r="C53" s="167"/>
      <c r="D53" s="167"/>
      <c r="E53" s="167"/>
      <c r="F53" s="167"/>
      <c r="G53" s="167"/>
      <c r="H53" s="167"/>
      <c r="I53" s="167"/>
      <c r="J53" s="167"/>
      <c r="K53" s="167"/>
      <c r="L53" s="167"/>
      <c r="M53" s="167"/>
      <c r="N53" s="167"/>
      <c r="O53" s="167"/>
      <c r="P53" s="167"/>
      <c r="Q53" s="167"/>
      <c r="R53" s="167"/>
      <c r="S53" s="167"/>
      <c r="T53" s="167"/>
      <c r="U53" s="167"/>
      <c r="V53" s="167"/>
      <c r="W53" s="167"/>
      <c r="X53" s="167"/>
      <c r="Y53" s="167"/>
      <c r="Z53" s="167"/>
      <c r="AA53" s="167"/>
      <c r="AB53" s="167"/>
      <c r="AC53" s="167"/>
      <c r="AD53" s="167"/>
      <c r="AE53" s="167"/>
      <c r="AF53" s="167"/>
      <c r="AG53" s="167"/>
      <c r="AH53" s="167"/>
      <c r="AI53" s="167"/>
      <c r="AJ53" s="167"/>
      <c r="AK53" s="167"/>
    </row>
    <row r="54" spans="1:37">
      <c r="A54" s="167"/>
      <c r="B54" s="167"/>
      <c r="C54" s="167"/>
      <c r="D54" s="167"/>
      <c r="E54" s="167"/>
      <c r="F54" s="167"/>
      <c r="G54" s="167"/>
      <c r="H54" s="167"/>
      <c r="I54" s="167"/>
      <c r="J54" s="167"/>
      <c r="K54" s="167"/>
      <c r="L54" s="167"/>
      <c r="M54" s="167"/>
      <c r="N54" s="167"/>
      <c r="O54" s="167"/>
      <c r="P54" s="167"/>
      <c r="Q54" s="167"/>
      <c r="R54" s="167"/>
      <c r="S54" s="167"/>
      <c r="T54" s="167"/>
      <c r="U54" s="167"/>
      <c r="V54" s="167"/>
      <c r="W54" s="167"/>
      <c r="X54" s="167"/>
      <c r="Y54" s="167"/>
      <c r="Z54" s="167"/>
      <c r="AA54" s="167"/>
      <c r="AB54" s="167"/>
      <c r="AC54" s="167"/>
      <c r="AD54" s="167"/>
      <c r="AE54" s="167"/>
      <c r="AF54" s="167"/>
      <c r="AG54" s="167"/>
      <c r="AH54" s="167"/>
      <c r="AI54" s="167"/>
      <c r="AJ54" s="167"/>
      <c r="AK54" s="167"/>
    </row>
    <row r="55" spans="1:37">
      <c r="A55" s="167"/>
      <c r="B55" s="167"/>
      <c r="C55" s="167"/>
      <c r="D55" s="167"/>
      <c r="E55" s="167"/>
      <c r="F55" s="167"/>
      <c r="G55" s="167"/>
      <c r="H55" s="167"/>
      <c r="I55" s="167"/>
      <c r="J55" s="167"/>
      <c r="K55" s="167"/>
      <c r="L55" s="167"/>
      <c r="M55" s="167"/>
      <c r="N55" s="167"/>
      <c r="O55" s="167"/>
      <c r="P55" s="167"/>
      <c r="Q55" s="167"/>
      <c r="R55" s="167"/>
      <c r="S55" s="167"/>
      <c r="T55" s="167"/>
      <c r="U55" s="167"/>
      <c r="V55" s="167"/>
      <c r="W55" s="167"/>
      <c r="X55" s="167"/>
      <c r="Y55" s="167"/>
      <c r="Z55" s="167"/>
      <c r="AA55" s="167"/>
      <c r="AB55" s="167"/>
      <c r="AC55" s="167"/>
      <c r="AD55" s="167"/>
      <c r="AE55" s="167"/>
      <c r="AF55" s="167"/>
      <c r="AG55" s="167"/>
      <c r="AH55" s="167"/>
      <c r="AI55" s="167"/>
      <c r="AJ55" s="167"/>
      <c r="AK55" s="167"/>
    </row>
    <row r="56" spans="1:37">
      <c r="A56" s="167"/>
      <c r="B56" s="167"/>
      <c r="C56" s="167"/>
      <c r="D56" s="167"/>
      <c r="E56" s="167"/>
      <c r="F56" s="167"/>
      <c r="G56" s="167"/>
      <c r="H56" s="167"/>
      <c r="I56" s="167"/>
      <c r="J56" s="167"/>
      <c r="K56" s="167"/>
      <c r="L56" s="167"/>
      <c r="M56" s="167"/>
      <c r="N56" s="167"/>
      <c r="O56" s="167"/>
      <c r="P56" s="167"/>
      <c r="Q56" s="167"/>
      <c r="R56" s="167"/>
      <c r="S56" s="167"/>
      <c r="T56" s="167"/>
      <c r="U56" s="167"/>
      <c r="V56" s="167"/>
      <c r="W56" s="167"/>
      <c r="X56" s="167"/>
      <c r="Y56" s="167"/>
      <c r="Z56" s="167"/>
      <c r="AA56" s="167"/>
      <c r="AB56" s="167"/>
      <c r="AC56" s="167"/>
      <c r="AD56" s="167"/>
      <c r="AE56" s="167"/>
      <c r="AF56" s="167"/>
      <c r="AG56" s="167"/>
      <c r="AH56" s="167"/>
      <c r="AI56" s="167"/>
      <c r="AJ56" s="167"/>
      <c r="AK56" s="167"/>
    </row>
    <row r="57" spans="1:37">
      <c r="A57" s="167"/>
      <c r="B57" s="167"/>
      <c r="C57" s="167"/>
      <c r="D57" s="167"/>
      <c r="E57" s="167"/>
      <c r="F57" s="167"/>
      <c r="G57" s="167"/>
      <c r="H57" s="167"/>
      <c r="I57" s="167"/>
      <c r="J57" s="167"/>
      <c r="K57" s="167"/>
      <c r="L57" s="167"/>
      <c r="M57" s="167"/>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row>
    <row r="58" spans="1:37">
      <c r="A58" s="167"/>
      <c r="B58" s="167"/>
      <c r="C58" s="167"/>
      <c r="D58" s="167"/>
      <c r="E58" s="167"/>
      <c r="F58" s="167"/>
      <c r="G58" s="167"/>
      <c r="H58" s="167"/>
      <c r="I58" s="167"/>
      <c r="J58" s="167"/>
      <c r="K58" s="167"/>
      <c r="L58" s="167"/>
      <c r="M58" s="167"/>
      <c r="N58" s="167"/>
      <c r="O58" s="167"/>
      <c r="P58" s="167"/>
      <c r="Q58" s="167"/>
      <c r="R58" s="167"/>
      <c r="S58" s="167"/>
      <c r="T58" s="167"/>
      <c r="U58" s="167"/>
      <c r="V58" s="167"/>
      <c r="W58" s="167"/>
      <c r="X58" s="167"/>
      <c r="Y58" s="167"/>
      <c r="Z58" s="167"/>
      <c r="AA58" s="167"/>
      <c r="AB58" s="167"/>
      <c r="AC58" s="167"/>
      <c r="AD58" s="167"/>
      <c r="AE58" s="167"/>
      <c r="AF58" s="167"/>
      <c r="AG58" s="167"/>
      <c r="AH58" s="167"/>
      <c r="AI58" s="167"/>
      <c r="AJ58" s="167"/>
      <c r="AK58" s="167"/>
    </row>
    <row r="59" spans="1:37">
      <c r="A59" s="167"/>
      <c r="B59" s="167"/>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row>
    <row r="60" spans="1:37">
      <c r="Q60" s="167"/>
      <c r="R60" s="167"/>
      <c r="S60" s="167"/>
      <c r="T60" s="167"/>
      <c r="U60" s="167"/>
      <c r="V60" s="167"/>
      <c r="W60" s="167"/>
      <c r="X60" s="167"/>
      <c r="Y60" s="167"/>
      <c r="Z60" s="167"/>
      <c r="AA60" s="167"/>
      <c r="AB60" s="167"/>
      <c r="AC60" s="167"/>
      <c r="AD60" s="167"/>
      <c r="AE60" s="167"/>
      <c r="AF60" s="167"/>
      <c r="AG60" s="167"/>
      <c r="AH60" s="167"/>
      <c r="AI60" s="167"/>
      <c r="AJ60" s="167"/>
      <c r="AK60" s="167"/>
    </row>
    <row r="61" spans="1:37">
      <c r="Q61" s="167"/>
      <c r="R61" s="167"/>
      <c r="S61" s="167"/>
      <c r="T61" s="167"/>
      <c r="U61" s="167"/>
      <c r="V61" s="167"/>
      <c r="W61" s="167"/>
      <c r="X61" s="167"/>
      <c r="Y61" s="167"/>
      <c r="Z61" s="167"/>
      <c r="AA61" s="167"/>
      <c r="AB61" s="167"/>
      <c r="AC61" s="167"/>
      <c r="AD61" s="167"/>
      <c r="AE61" s="167"/>
      <c r="AF61" s="167"/>
      <c r="AG61" s="167"/>
      <c r="AH61" s="167"/>
      <c r="AI61" s="167"/>
      <c r="AJ61" s="167"/>
      <c r="AK61" s="167"/>
    </row>
  </sheetData>
  <sheetProtection algorithmName="SHA-512" hashValue="zXvAYP4zJ60NUAPMFvHWFrP5JE9FlYujyMRDMmP/p20/osxS8CzPi71SJI7DDxvqfEthw2mAqoEEgJrRItOzGA==" saltValue="g+l+WAfFreiPKLlk5lbsJg==" spinCount="100000" sheet="1" objects="1" scenarios="1" selectLockedCells="1" selectUnlockedCells="1"/>
  <mergeCells count="1">
    <mergeCell ref="X47:AG48"/>
  </mergeCells>
  <phoneticPr fontId="7"/>
  <pageMargins left="0.25" right="0.25" top="0.75" bottom="0.75" header="0.3" footer="0.3"/>
  <pageSetup paperSize="9" scale="2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0000"/>
    <pageSetUpPr fitToPage="1"/>
  </sheetPr>
  <dimension ref="A1:W78"/>
  <sheetViews>
    <sheetView zoomScaleNormal="100" workbookViewId="0">
      <selection activeCell="Z19" sqref="Z19"/>
    </sheetView>
  </sheetViews>
  <sheetFormatPr defaultColWidth="9" defaultRowHeight="13.5"/>
  <cols>
    <col min="1" max="1" width="4" style="1" customWidth="1"/>
    <col min="2" max="2" width="9" style="1"/>
    <col min="3" max="3" width="12.375" style="1" customWidth="1"/>
    <col min="4" max="4" width="5.5" style="1" customWidth="1"/>
    <col min="5" max="5" width="5.75" style="1" customWidth="1"/>
    <col min="6" max="6" width="20.125" style="1" customWidth="1"/>
    <col min="7" max="7" width="19.875" style="1" customWidth="1"/>
    <col min="8" max="8" width="17.875" style="1" customWidth="1"/>
    <col min="9" max="9" width="20" style="1" customWidth="1"/>
    <col min="10" max="10" width="3.625" style="1" customWidth="1"/>
    <col min="11" max="11" width="10.375" style="1" hidden="1" customWidth="1"/>
    <col min="12" max="12" width="2.5" style="1" customWidth="1"/>
    <col min="13" max="13" width="10.25" style="1" hidden="1" customWidth="1"/>
    <col min="14" max="14" width="20.125" style="1" customWidth="1"/>
    <col min="15" max="15" width="19.75" style="1" customWidth="1"/>
    <col min="16" max="16384" width="9" style="1"/>
  </cols>
  <sheetData>
    <row r="1" spans="1:23" ht="108" customHeight="1">
      <c r="A1" s="164"/>
      <c r="B1" s="164"/>
      <c r="C1" s="164"/>
      <c r="D1" s="164"/>
      <c r="E1" s="164"/>
      <c r="F1" s="164"/>
      <c r="G1" s="164"/>
      <c r="H1" s="164"/>
      <c r="I1" s="164"/>
      <c r="J1" s="164"/>
      <c r="K1" s="164"/>
      <c r="L1" s="164"/>
      <c r="M1" s="164"/>
      <c r="N1" s="164"/>
      <c r="O1" s="164"/>
      <c r="P1" s="164"/>
      <c r="Q1" s="169" t="s">
        <v>339</v>
      </c>
      <c r="R1" s="164"/>
      <c r="S1" s="164"/>
      <c r="T1" s="164"/>
      <c r="U1" s="164"/>
      <c r="V1" s="164"/>
      <c r="W1" s="164"/>
    </row>
    <row r="2" spans="1:23" ht="2.1" customHeight="1">
      <c r="A2" s="164"/>
      <c r="B2" s="164"/>
      <c r="C2" s="164"/>
      <c r="D2" s="164"/>
      <c r="E2" s="164"/>
      <c r="F2" s="164"/>
      <c r="G2" s="164"/>
      <c r="H2" s="164"/>
      <c r="I2" s="164"/>
      <c r="J2" s="164"/>
      <c r="K2" s="164"/>
      <c r="L2" s="164"/>
      <c r="M2" s="164"/>
      <c r="N2" s="164"/>
      <c r="O2" s="164"/>
      <c r="P2" s="164"/>
      <c r="Q2" s="164"/>
      <c r="R2" s="164"/>
      <c r="S2" s="164"/>
      <c r="T2" s="164"/>
      <c r="U2" s="164"/>
      <c r="V2" s="164"/>
      <c r="W2" s="164"/>
    </row>
    <row r="3" spans="1:23" ht="2.1" customHeight="1">
      <c r="A3" s="164"/>
      <c r="B3" s="164"/>
      <c r="C3" s="164"/>
      <c r="D3" s="164"/>
      <c r="E3" s="164"/>
      <c r="F3" s="164"/>
      <c r="G3" s="164"/>
      <c r="H3" s="164"/>
      <c r="I3" s="164"/>
      <c r="J3" s="164"/>
      <c r="K3" s="164"/>
      <c r="L3" s="164"/>
      <c r="M3" s="164"/>
      <c r="N3" s="164"/>
      <c r="O3" s="164"/>
      <c r="P3" s="164"/>
      <c r="Q3" s="164"/>
      <c r="R3" s="164"/>
      <c r="S3" s="164"/>
      <c r="T3" s="164"/>
      <c r="U3" s="164"/>
      <c r="V3" s="164"/>
      <c r="W3" s="164"/>
    </row>
    <row r="4" spans="1:23" ht="50.25" customHeight="1" thickBot="1">
      <c r="A4" s="164"/>
      <c r="B4" s="165" t="s">
        <v>350</v>
      </c>
      <c r="C4" s="164"/>
      <c r="D4" s="164"/>
      <c r="E4" s="164"/>
      <c r="F4" s="164"/>
      <c r="G4" s="164"/>
      <c r="H4" s="164"/>
      <c r="I4" s="164"/>
      <c r="J4" s="164"/>
      <c r="K4" s="164"/>
      <c r="L4" s="561" t="s">
        <v>359</v>
      </c>
      <c r="M4" s="562"/>
      <c r="N4" s="562"/>
      <c r="O4" s="562"/>
      <c r="P4" s="164"/>
      <c r="Q4" s="164"/>
      <c r="R4" s="164"/>
      <c r="S4" s="164"/>
      <c r="T4" s="164"/>
      <c r="U4" s="164"/>
      <c r="V4" s="164"/>
      <c r="W4" s="164"/>
    </row>
    <row r="5" spans="1:23" ht="21.75" customHeight="1" thickBot="1">
      <c r="A5" s="164"/>
      <c r="B5" s="582" t="s">
        <v>343</v>
      </c>
      <c r="C5" s="583"/>
      <c r="D5" s="574" t="s">
        <v>342</v>
      </c>
      <c r="E5" s="575"/>
      <c r="F5" s="576"/>
      <c r="G5" s="577" t="s">
        <v>344</v>
      </c>
      <c r="H5" s="578"/>
      <c r="I5" s="579"/>
      <c r="J5" s="164"/>
      <c r="K5" s="164"/>
      <c r="L5" s="320"/>
      <c r="M5" s="320"/>
      <c r="N5" s="320"/>
      <c r="O5" s="320"/>
      <c r="P5" s="164"/>
      <c r="Q5" s="164"/>
      <c r="R5" s="164"/>
      <c r="S5" s="164"/>
      <c r="T5" s="164"/>
      <c r="U5" s="164"/>
      <c r="V5" s="164"/>
      <c r="W5" s="164"/>
    </row>
    <row r="6" spans="1:23" ht="18" customHeight="1">
      <c r="A6" s="164"/>
      <c r="B6" s="584"/>
      <c r="C6" s="585"/>
      <c r="D6" s="580" t="s">
        <v>341</v>
      </c>
      <c r="E6" s="581"/>
      <c r="F6" s="284" t="str">
        <f>IFERROR(IF(G18&gt;0,G18,""),"")</f>
        <v/>
      </c>
      <c r="G6" s="571"/>
      <c r="H6" s="572"/>
      <c r="I6" s="573"/>
      <c r="J6" s="164"/>
      <c r="K6" s="164"/>
      <c r="L6" s="563"/>
      <c r="M6" s="563"/>
      <c r="N6" s="321" t="s">
        <v>348</v>
      </c>
      <c r="O6" s="322" t="s">
        <v>349</v>
      </c>
      <c r="P6" s="164"/>
      <c r="Q6" s="164"/>
      <c r="R6" s="164"/>
      <c r="S6" s="164"/>
      <c r="T6" s="164"/>
      <c r="U6" s="164"/>
      <c r="V6" s="164"/>
      <c r="W6" s="164"/>
    </row>
    <row r="7" spans="1:23" ht="47.25" customHeight="1" thickBot="1">
      <c r="A7" s="164"/>
      <c r="B7" s="584"/>
      <c r="C7" s="585"/>
      <c r="D7" s="564" t="str">
        <f ca="1">CONCATENATE("(",作業２!C79,作業２!C71,"年度)")</f>
        <v>(令和8年度)</v>
      </c>
      <c r="E7" s="565"/>
      <c r="F7" s="285"/>
      <c r="G7" s="568"/>
      <c r="H7" s="569"/>
      <c r="I7" s="570"/>
      <c r="J7" s="287"/>
      <c r="K7" s="288">
        <f>IF(IFERROR(SEARCH(F7,G7,1),0)&gt;0,1,0)</f>
        <v>0</v>
      </c>
      <c r="L7" s="563"/>
      <c r="M7" s="563"/>
      <c r="N7" s="323" t="s">
        <v>345</v>
      </c>
      <c r="O7" s="324" t="s">
        <v>346</v>
      </c>
      <c r="P7" s="164"/>
      <c r="Q7" s="164"/>
      <c r="R7" s="164"/>
      <c r="S7" s="164"/>
      <c r="T7" s="164"/>
      <c r="U7" s="164"/>
      <c r="V7" s="164"/>
      <c r="W7" s="164"/>
    </row>
    <row r="8" spans="1:23" ht="39.950000000000003" customHeight="1" thickBot="1">
      <c r="A8" s="164"/>
      <c r="B8" s="586"/>
      <c r="C8" s="587"/>
      <c r="D8" s="566" t="str">
        <f ca="1">CONCATENATE("(",作業２!C75,作業２!C71-1,"年度)")</f>
        <v>(令和7年度)</v>
      </c>
      <c r="E8" s="567"/>
      <c r="F8" s="474"/>
      <c r="G8" s="472" t="str">
        <f>IFERROR(IF(IF(F7="",0,IF(G11="",0,1))=1,IF(F8="","←昨年度の法人種別または「新設のため該当なし」を選んでください",""),""),"")</f>
        <v/>
      </c>
      <c r="H8" s="473"/>
      <c r="I8" s="473"/>
      <c r="J8" s="473"/>
      <c r="K8" s="473"/>
      <c r="L8" s="563"/>
      <c r="M8" s="563"/>
      <c r="N8" s="325" t="s">
        <v>186</v>
      </c>
      <c r="O8" s="326"/>
      <c r="P8" s="164"/>
      <c r="Q8" s="164"/>
      <c r="R8" s="164"/>
      <c r="S8" s="164"/>
      <c r="T8" s="164"/>
      <c r="U8" s="164"/>
      <c r="V8" s="164"/>
      <c r="W8" s="164"/>
    </row>
    <row r="9" spans="1:23" ht="18" customHeight="1" thickBot="1">
      <c r="A9" s="164"/>
      <c r="B9" s="594" t="s">
        <v>265</v>
      </c>
      <c r="C9" s="595"/>
      <c r="D9" s="279"/>
      <c r="E9" s="280" t="s">
        <v>6</v>
      </c>
      <c r="F9" s="286" t="s">
        <v>8</v>
      </c>
      <c r="G9" s="281" t="s">
        <v>9</v>
      </c>
      <c r="H9" s="588" t="str">
        <f>IF(F8="学校法人",CONCATENATE(作業２!C75,作業２!C68,"年度に学校法人だった    場合は、この入力様式はご利用いただけません。　　　　　　　　　　　　学校法人用の「調査票」をご利用ください。"),"")</f>
        <v/>
      </c>
      <c r="I9" s="589"/>
      <c r="J9" s="278"/>
      <c r="K9" s="278"/>
      <c r="L9" s="164"/>
      <c r="M9" s="164"/>
      <c r="O9" s="164"/>
      <c r="P9" s="164"/>
      <c r="Q9" s="164"/>
      <c r="R9" s="164"/>
      <c r="S9" s="164"/>
      <c r="T9" s="164"/>
      <c r="U9" s="164"/>
      <c r="V9" s="164"/>
      <c r="W9" s="164"/>
    </row>
    <row r="10" spans="1:23" ht="18.75" customHeight="1">
      <c r="A10" s="164"/>
      <c r="B10" s="596"/>
      <c r="C10" s="597"/>
      <c r="D10" s="600" t="s">
        <v>340</v>
      </c>
      <c r="E10" s="601"/>
      <c r="F10" s="306"/>
      <c r="G10" s="307"/>
      <c r="H10" s="588"/>
      <c r="I10" s="589"/>
      <c r="J10" s="278"/>
      <c r="K10" s="278"/>
      <c r="L10" s="164"/>
      <c r="M10" s="164"/>
      <c r="N10" s="327" t="s">
        <v>145</v>
      </c>
      <c r="O10" s="328" t="s">
        <v>146</v>
      </c>
      <c r="P10" s="164"/>
      <c r="Q10" s="164"/>
      <c r="R10" s="164"/>
      <c r="S10" s="164"/>
      <c r="T10" s="164"/>
      <c r="U10" s="164"/>
      <c r="V10" s="164"/>
      <c r="W10" s="164"/>
    </row>
    <row r="11" spans="1:23" ht="41.25" customHeight="1" thickBot="1">
      <c r="A11" s="164"/>
      <c r="B11" s="598"/>
      <c r="C11" s="599"/>
      <c r="D11" s="602" t="s">
        <v>347</v>
      </c>
      <c r="E11" s="603"/>
      <c r="F11" s="282"/>
      <c r="G11" s="283"/>
      <c r="H11" s="588"/>
      <c r="I11" s="589"/>
      <c r="J11" s="278"/>
      <c r="K11" s="278"/>
      <c r="L11" s="164"/>
      <c r="M11" s="164"/>
      <c r="N11" s="329" t="s">
        <v>24</v>
      </c>
      <c r="O11" s="330" t="s">
        <v>144</v>
      </c>
      <c r="P11" s="164"/>
      <c r="Q11" s="164"/>
      <c r="R11" s="164"/>
      <c r="S11" s="164"/>
      <c r="T11" s="164"/>
      <c r="U11" s="164"/>
      <c r="V11" s="164"/>
      <c r="W11" s="164"/>
    </row>
    <row r="12" spans="1:23" ht="42.75" customHeight="1" thickBot="1">
      <c r="A12" s="164"/>
      <c r="B12" s="592" t="s">
        <v>352</v>
      </c>
      <c r="C12" s="593"/>
      <c r="D12" s="593"/>
      <c r="E12" s="593"/>
      <c r="F12" s="96"/>
      <c r="G12" s="22" t="s">
        <v>351</v>
      </c>
      <c r="H12" s="588"/>
      <c r="I12" s="589"/>
      <c r="J12" s="164"/>
      <c r="K12" s="164"/>
      <c r="L12" s="164"/>
      <c r="M12" s="164"/>
      <c r="N12" s="331">
        <v>2</v>
      </c>
      <c r="O12" s="332" t="s">
        <v>237</v>
      </c>
      <c r="P12" s="164"/>
      <c r="Q12" s="164"/>
      <c r="R12" s="164"/>
      <c r="S12" s="164"/>
      <c r="T12" s="164"/>
      <c r="U12" s="164"/>
      <c r="V12" s="164"/>
      <c r="W12" s="164"/>
    </row>
    <row r="13" spans="1:23" ht="6.75" customHeight="1">
      <c r="A13" s="164"/>
      <c r="B13" s="164"/>
      <c r="C13" s="164"/>
      <c r="D13" s="164"/>
      <c r="E13" s="164"/>
      <c r="F13" s="164"/>
      <c r="G13" s="164"/>
      <c r="H13" s="164"/>
      <c r="I13" s="164"/>
      <c r="J13" s="164"/>
      <c r="K13" s="164"/>
      <c r="L13" s="164"/>
      <c r="M13" s="164"/>
      <c r="N13" s="164"/>
      <c r="O13" s="164"/>
      <c r="P13" s="164"/>
      <c r="Q13" s="164"/>
      <c r="R13" s="164"/>
      <c r="S13" s="164"/>
      <c r="T13" s="164"/>
      <c r="U13" s="164"/>
      <c r="V13" s="164"/>
      <c r="W13" s="164"/>
    </row>
    <row r="14" spans="1:23" ht="126" customHeight="1">
      <c r="A14" s="164"/>
      <c r="B14" s="590" t="str">
        <f>IF(F12&gt;8,CONCATENATE("ひとつのファイルで４校(園)分しか作成できません。複数の場合は以下の手順で進めて下さい。　　　　　　　　　　　　　　　　　　　　　　　　　　　　　　　　　　　　　　　　　　　　　　　　　　　　１．作業１（このシート）に入力したのち、このファイル(１～４校(園)分)を保存　　　　　　　　　　　　　　　　　　　　２．別の名前でこのファイルを保存(５",(IF(F12&gt;5,(CONCATENATE("～",F12)),"")),"校(園)分を４校（園）ずつ)　　　　　　　　　　　　　　　　　　　　　　　　　　　　　　　　　　３．保存して作成した複数のファイルに、それぞれ「作業２」「作業３」を入力。"),IF(F12&gt;4,CONCATENATE("ひとつのファイルで４校(園)分しか作成できません。複数の場合は以下の手順で進めて下さい。　　　　　　　　　　　　　　　　　　　　　　　　　　　　　　　　　　　　　　　　　　　　　　　　　　　　１．作業１（このシート）に入力したのち、このファイル(１～４校(園)分)を保存　　　　　　　　　　　　　　　　　　　　２．別の名前でこのファイルを保存(５",(IF(F12&gt;5,(CONCATENATE("～",F12)),"")),"校(園)分)　　　　　　　　　　　　　　　　　　　　　　　　　　　　　　　　　　３．保存して作成した２つのファイルに、それぞれ「作業２」「作業３」を入力。"),""))</f>
        <v/>
      </c>
      <c r="C14" s="591"/>
      <c r="D14" s="591"/>
      <c r="E14" s="591"/>
      <c r="F14" s="591"/>
      <c r="G14" s="591"/>
      <c r="H14" s="591"/>
      <c r="I14" s="591"/>
      <c r="J14" s="275"/>
      <c r="K14" s="275"/>
      <c r="L14" s="166"/>
      <c r="M14" s="166"/>
      <c r="N14" s="164"/>
      <c r="O14" s="164"/>
      <c r="P14" s="164"/>
      <c r="Q14" s="164"/>
      <c r="R14" s="164"/>
      <c r="S14" s="164"/>
      <c r="T14" s="164"/>
      <c r="U14" s="164"/>
      <c r="V14" s="164"/>
      <c r="W14" s="164"/>
    </row>
    <row r="15" spans="1:23" ht="15.75" customHeight="1">
      <c r="A15" s="164"/>
      <c r="B15" s="164" t="s">
        <v>238</v>
      </c>
      <c r="C15" s="164"/>
      <c r="D15" s="164"/>
      <c r="E15" s="164"/>
      <c r="F15" s="164"/>
      <c r="G15" s="164"/>
      <c r="H15" s="164"/>
      <c r="I15" s="164"/>
      <c r="J15" s="164"/>
      <c r="K15" s="164"/>
      <c r="L15" s="164"/>
      <c r="M15" s="164"/>
      <c r="N15" s="164"/>
      <c r="O15" s="164"/>
      <c r="P15" s="164"/>
      <c r="Q15" s="164"/>
      <c r="R15" s="164"/>
      <c r="S15" s="164"/>
      <c r="T15" s="164"/>
      <c r="U15" s="164"/>
      <c r="V15" s="164"/>
      <c r="W15" s="164"/>
    </row>
    <row r="16" spans="1:23" hidden="1"/>
    <row r="17" spans="6:17" hidden="1">
      <c r="N17"/>
    </row>
    <row r="18" spans="6:17" hidden="1">
      <c r="F18" s="314" t="str">
        <f>IF(F7="","",IF((LEFT(F7,4))=(LEFT(G7,4)),"",IF(F7=F46,"",IF(F7=F47,"",IF(F7=F48,"",F7)))))</f>
        <v/>
      </c>
      <c r="G18" s="315" t="str">
        <f>IF(F7="","",IF(F7="個人立","",IF(F7="その他","",VLOOKUP(F7,F52:I75,4,FALSE))))</f>
        <v/>
      </c>
      <c r="H18" s="316" t="s">
        <v>569</v>
      </c>
      <c r="I18" s="316"/>
      <c r="J18" s="316"/>
      <c r="K18" s="316"/>
      <c r="L18" s="316"/>
      <c r="M18" s="314"/>
      <c r="N18" s="317"/>
      <c r="O18" s="316"/>
      <c r="P18" s="316"/>
      <c r="Q18" s="316"/>
    </row>
    <row r="19" spans="6:17" hidden="1">
      <c r="F19" s="95" t="str">
        <f>IF(F8="","",IF(F8=F46,"",IF(F8=F47,"",IF(F8=F48,"",F8))))</f>
        <v/>
      </c>
      <c r="G19" s="107" t="str">
        <f>IF(F8="","",IF(F8="個人立","",IF(F8="その他","",VLOOKUP(F8,F52:I75,4,FALSE))))</f>
        <v/>
      </c>
      <c r="H19" s="1" t="s">
        <v>570</v>
      </c>
      <c r="N19"/>
    </row>
    <row r="20" spans="6:17" hidden="1">
      <c r="N20"/>
    </row>
    <row r="21" spans="6:17" hidden="1">
      <c r="F21" s="315" t="str">
        <f>IFERROR(VLOOKUP(F7,F52:H75,3,FALSE),"")</f>
        <v/>
      </c>
      <c r="G21" s="316" t="s">
        <v>330</v>
      </c>
      <c r="H21" s="316"/>
      <c r="I21" s="317"/>
      <c r="J21" s="317"/>
      <c r="K21" s="317"/>
      <c r="L21" s="316"/>
      <c r="N21"/>
    </row>
    <row r="22" spans="6:17" hidden="1">
      <c r="F22" s="107" t="str">
        <f>IFERROR(VLOOKUP(F8,F52:H75,3,FALSE),"")</f>
        <v/>
      </c>
      <c r="G22" s="1" t="s">
        <v>365</v>
      </c>
      <c r="I22"/>
      <c r="J22"/>
      <c r="K22"/>
    </row>
    <row r="23" spans="6:17" ht="36" hidden="1">
      <c r="I23"/>
      <c r="J23"/>
      <c r="K23"/>
      <c r="N23" t="s">
        <v>470</v>
      </c>
      <c r="O23" s="381" t="s">
        <v>471</v>
      </c>
      <c r="P23" s="1" t="s">
        <v>379</v>
      </c>
      <c r="Q23" s="1" t="s">
        <v>472</v>
      </c>
    </row>
    <row r="24" spans="6:17" ht="22.5" hidden="1" customHeight="1">
      <c r="F24" s="132" t="s">
        <v>326</v>
      </c>
      <c r="N24" s="382" t="s">
        <v>473</v>
      </c>
      <c r="O24" s="382">
        <v>1</v>
      </c>
      <c r="P24" s="383" t="s">
        <v>474</v>
      </c>
      <c r="Q24" s="384" t="s">
        <v>475</v>
      </c>
    </row>
    <row r="25" spans="6:17" ht="22.5" hidden="1" customHeight="1">
      <c r="F25" s="277"/>
      <c r="N25" s="382"/>
      <c r="O25" s="382">
        <v>2</v>
      </c>
      <c r="P25" s="383">
        <v>9000</v>
      </c>
      <c r="Q25" s="384" t="s">
        <v>476</v>
      </c>
    </row>
    <row r="26" spans="6:17" ht="22.5" hidden="1" customHeight="1">
      <c r="F26" s="277" t="s">
        <v>468</v>
      </c>
      <c r="G26"/>
      <c r="H26"/>
      <c r="I26"/>
      <c r="J26"/>
      <c r="K26"/>
      <c r="N26" s="382"/>
      <c r="O26" s="382">
        <v>3</v>
      </c>
      <c r="P26" s="383">
        <v>8000</v>
      </c>
      <c r="Q26" s="384" t="s">
        <v>469</v>
      </c>
    </row>
    <row r="27" spans="6:17" ht="22.5" hidden="1" customHeight="1">
      <c r="F27" s="277" t="s">
        <v>150</v>
      </c>
      <c r="G27"/>
      <c r="H27"/>
      <c r="I27"/>
      <c r="J27"/>
      <c r="K27"/>
      <c r="N27" s="385" t="s">
        <v>477</v>
      </c>
      <c r="O27" s="385">
        <v>4</v>
      </c>
      <c r="P27" s="386">
        <v>7000</v>
      </c>
      <c r="Q27" s="387" t="s">
        <v>478</v>
      </c>
    </row>
    <row r="28" spans="6:17" ht="22.5" hidden="1" customHeight="1">
      <c r="F28" s="277" t="s">
        <v>156</v>
      </c>
      <c r="G28"/>
      <c r="H28"/>
      <c r="I28"/>
      <c r="J28"/>
      <c r="K28"/>
      <c r="N28" s="385" t="s">
        <v>479</v>
      </c>
      <c r="O28" s="385">
        <v>5</v>
      </c>
      <c r="P28" s="386">
        <v>6000</v>
      </c>
      <c r="Q28" s="387" t="s">
        <v>480</v>
      </c>
    </row>
    <row r="29" spans="6:17" ht="22.5" hidden="1" customHeight="1">
      <c r="F29" s="277" t="s">
        <v>155</v>
      </c>
      <c r="G29"/>
      <c r="H29"/>
      <c r="I29"/>
      <c r="J29"/>
      <c r="K29"/>
      <c r="N29" s="385" t="s">
        <v>481</v>
      </c>
      <c r="O29" s="385">
        <v>6</v>
      </c>
      <c r="P29" s="386">
        <v>6000</v>
      </c>
      <c r="Q29" s="387" t="s">
        <v>482</v>
      </c>
    </row>
    <row r="30" spans="6:17" ht="22.5" hidden="1" customHeight="1">
      <c r="F30" s="277" t="s">
        <v>157</v>
      </c>
      <c r="G30"/>
      <c r="H30"/>
      <c r="I30"/>
      <c r="J30"/>
      <c r="K30"/>
      <c r="N30" s="385" t="s">
        <v>483</v>
      </c>
      <c r="O30" s="385">
        <v>7</v>
      </c>
      <c r="P30" s="386">
        <v>6000</v>
      </c>
      <c r="Q30" s="387" t="s">
        <v>484</v>
      </c>
    </row>
    <row r="31" spans="6:17" ht="22.5" hidden="1" customHeight="1">
      <c r="F31" s="277" t="s">
        <v>240</v>
      </c>
      <c r="G31"/>
      <c r="H31"/>
      <c r="I31"/>
      <c r="J31"/>
      <c r="K31"/>
      <c r="N31" s="385" t="s">
        <v>485</v>
      </c>
      <c r="O31" s="385">
        <v>8</v>
      </c>
      <c r="P31" s="386">
        <v>5000</v>
      </c>
      <c r="Q31" s="387" t="s">
        <v>486</v>
      </c>
    </row>
    <row r="32" spans="6:17" ht="22.5" hidden="1" customHeight="1">
      <c r="F32" s="277" t="s">
        <v>241</v>
      </c>
      <c r="G32"/>
      <c r="H32"/>
      <c r="I32"/>
      <c r="J32"/>
      <c r="K32"/>
      <c r="N32" s="385" t="s">
        <v>487</v>
      </c>
      <c r="O32" s="385">
        <v>9</v>
      </c>
      <c r="P32" s="386">
        <v>4800</v>
      </c>
      <c r="Q32" s="387" t="s">
        <v>488</v>
      </c>
    </row>
    <row r="33" spans="6:16" ht="22.5" hidden="1" customHeight="1" thickBot="1">
      <c r="F33" s="277" t="s">
        <v>152</v>
      </c>
      <c r="G33"/>
      <c r="H33"/>
      <c r="I33"/>
      <c r="J33"/>
      <c r="K33"/>
    </row>
    <row r="34" spans="6:16" ht="22.5" hidden="1" customHeight="1" thickBot="1">
      <c r="F34" s="277" t="s">
        <v>148</v>
      </c>
      <c r="G34"/>
      <c r="H34"/>
      <c r="I34"/>
      <c r="J34"/>
      <c r="K34"/>
      <c r="N34" s="1" t="s">
        <v>489</v>
      </c>
      <c r="O34" s="425" t="str">
        <f>IF(F7="","",F7)</f>
        <v/>
      </c>
    </row>
    <row r="35" spans="6:16" ht="22.5" hidden="1" customHeight="1" thickBot="1">
      <c r="F35" s="277" t="s">
        <v>154</v>
      </c>
      <c r="G35"/>
      <c r="H35"/>
      <c r="I35"/>
      <c r="J35"/>
      <c r="K35"/>
      <c r="O35" s="388" t="str">
        <f>IF(F7="","",IF(O34="個人立","9000",IF(O34="学校法人","作成シートが違います！","8000")))</f>
        <v/>
      </c>
      <c r="P35" s="1" t="s">
        <v>563</v>
      </c>
    </row>
    <row r="36" spans="6:16" ht="22.5" hidden="1" customHeight="1">
      <c r="F36" s="277" t="s">
        <v>153</v>
      </c>
      <c r="G36"/>
      <c r="H36"/>
      <c r="I36"/>
      <c r="J36"/>
      <c r="K36"/>
    </row>
    <row r="37" spans="6:16" ht="22.5" hidden="1" customHeight="1">
      <c r="F37" s="277" t="s">
        <v>579</v>
      </c>
      <c r="G37"/>
      <c r="H37"/>
      <c r="I37"/>
      <c r="J37"/>
      <c r="K37"/>
    </row>
    <row r="38" spans="6:16" ht="22.5" hidden="1" customHeight="1">
      <c r="F38" s="277" t="s">
        <v>147</v>
      </c>
      <c r="G38"/>
      <c r="H38"/>
      <c r="I38"/>
      <c r="J38"/>
      <c r="K38"/>
    </row>
    <row r="39" spans="6:16" ht="22.5" hidden="1" customHeight="1">
      <c r="F39" s="277" t="s">
        <v>242</v>
      </c>
      <c r="G39"/>
      <c r="H39"/>
      <c r="I39"/>
      <c r="J39"/>
      <c r="K39"/>
    </row>
    <row r="40" spans="6:16" ht="22.5" hidden="1" customHeight="1">
      <c r="F40" s="277" t="s">
        <v>149</v>
      </c>
      <c r="G40"/>
      <c r="H40"/>
      <c r="I40"/>
      <c r="J40"/>
      <c r="K40"/>
    </row>
    <row r="41" spans="6:16" ht="22.5" hidden="1" customHeight="1">
      <c r="F41" s="277" t="s">
        <v>243</v>
      </c>
      <c r="G41"/>
      <c r="H41"/>
      <c r="I41"/>
      <c r="J41"/>
      <c r="K41"/>
    </row>
    <row r="42" spans="6:16" ht="22.5" hidden="1" customHeight="1">
      <c r="F42" s="277" t="s">
        <v>244</v>
      </c>
      <c r="G42"/>
      <c r="H42"/>
      <c r="I42"/>
      <c r="J42"/>
      <c r="K42"/>
    </row>
    <row r="43" spans="6:16" ht="22.5" hidden="1" customHeight="1">
      <c r="F43" s="277" t="s">
        <v>245</v>
      </c>
      <c r="G43"/>
      <c r="H43"/>
      <c r="I43"/>
      <c r="J43"/>
      <c r="K43"/>
    </row>
    <row r="44" spans="6:16" ht="22.5" hidden="1" customHeight="1">
      <c r="F44" s="277" t="s">
        <v>246</v>
      </c>
      <c r="G44"/>
      <c r="H44"/>
      <c r="I44"/>
      <c r="J44"/>
      <c r="K44"/>
    </row>
    <row r="45" spans="6:16" ht="22.5" hidden="1" customHeight="1">
      <c r="F45" s="277" t="s">
        <v>575</v>
      </c>
      <c r="G45"/>
      <c r="H45"/>
      <c r="I45"/>
      <c r="J45"/>
      <c r="K45"/>
      <c r="N45"/>
    </row>
    <row r="46" spans="6:16" ht="22.5" hidden="1" customHeight="1">
      <c r="F46" s="277" t="s">
        <v>469</v>
      </c>
      <c r="G46"/>
      <c r="H46"/>
      <c r="I46"/>
      <c r="J46"/>
      <c r="K46"/>
      <c r="N46"/>
    </row>
    <row r="47" spans="6:16" ht="22.5" hidden="1" customHeight="1">
      <c r="F47" s="277" t="s">
        <v>363</v>
      </c>
      <c r="G47" t="s">
        <v>6</v>
      </c>
      <c r="H47"/>
      <c r="I47"/>
      <c r="J47"/>
      <c r="K47"/>
      <c r="N47"/>
    </row>
    <row r="48" spans="6:16" ht="22.5" hidden="1" customHeight="1">
      <c r="F48" s="277" t="s">
        <v>568</v>
      </c>
      <c r="G48"/>
      <c r="H48"/>
      <c r="I48"/>
      <c r="J48"/>
      <c r="K48"/>
      <c r="N48"/>
    </row>
    <row r="49" spans="3:14" ht="22.5" hidden="1" customHeight="1">
      <c r="F49" s="277"/>
      <c r="N49"/>
    </row>
    <row r="50" spans="3:14" hidden="1">
      <c r="F50" s="230" t="s">
        <v>328</v>
      </c>
      <c r="N50"/>
    </row>
    <row r="51" spans="3:14" hidden="1">
      <c r="F51" s="230" t="s">
        <v>329</v>
      </c>
      <c r="N51"/>
    </row>
    <row r="52" spans="3:14" hidden="1">
      <c r="C52"/>
      <c r="F52" s="107" t="s">
        <v>468</v>
      </c>
      <c r="G52" s="107"/>
      <c r="H52" s="107">
        <v>3</v>
      </c>
      <c r="I52" s="107"/>
      <c r="J52" s="107"/>
      <c r="K52" s="107"/>
      <c r="N52"/>
    </row>
    <row r="53" spans="3:14" hidden="1">
      <c r="C53"/>
      <c r="F53" s="107" t="s">
        <v>469</v>
      </c>
      <c r="G53" s="107"/>
      <c r="H53" s="107">
        <v>2</v>
      </c>
      <c r="I53" s="107"/>
      <c r="J53" s="107"/>
      <c r="K53" s="107"/>
      <c r="N53"/>
    </row>
    <row r="54" spans="3:14" hidden="1">
      <c r="C54"/>
      <c r="F54" s="107" t="s">
        <v>266</v>
      </c>
      <c r="G54" s="107"/>
      <c r="H54" s="107">
        <v>1</v>
      </c>
      <c r="I54" s="107"/>
      <c r="J54" s="107"/>
      <c r="K54" s="107"/>
    </row>
    <row r="55" spans="3:14" hidden="1">
      <c r="C55"/>
      <c r="F55" s="107" t="s">
        <v>577</v>
      </c>
      <c r="G55" s="107"/>
      <c r="H55" s="107">
        <v>2</v>
      </c>
      <c r="I55" s="107" t="s">
        <v>578</v>
      </c>
      <c r="J55" s="107"/>
      <c r="K55" s="107"/>
    </row>
    <row r="56" spans="3:14" hidden="1">
      <c r="C56"/>
      <c r="F56" s="107" t="s">
        <v>242</v>
      </c>
      <c r="G56" s="107"/>
      <c r="H56" s="107">
        <v>2</v>
      </c>
      <c r="I56" s="107" t="s">
        <v>258</v>
      </c>
      <c r="J56" s="107"/>
      <c r="K56" s="107"/>
    </row>
    <row r="57" spans="3:14" hidden="1">
      <c r="C57"/>
      <c r="F57" s="107" t="s">
        <v>247</v>
      </c>
      <c r="G57" s="107"/>
      <c r="H57" s="107">
        <v>2</v>
      </c>
      <c r="I57" s="107"/>
      <c r="J57" s="107"/>
      <c r="K57" s="107"/>
    </row>
    <row r="58" spans="3:14" hidden="1">
      <c r="C58"/>
      <c r="F58" s="107" t="s">
        <v>244</v>
      </c>
      <c r="G58" s="107"/>
      <c r="H58" s="107">
        <v>2</v>
      </c>
      <c r="I58" s="107" t="s">
        <v>262</v>
      </c>
      <c r="J58" s="107"/>
      <c r="K58" s="107"/>
    </row>
    <row r="59" spans="3:14" hidden="1">
      <c r="C59"/>
      <c r="F59" s="107" t="s">
        <v>157</v>
      </c>
      <c r="G59" s="107"/>
      <c r="H59" s="107">
        <v>2</v>
      </c>
      <c r="I59" s="107" t="s">
        <v>249</v>
      </c>
      <c r="J59" s="107"/>
      <c r="K59" s="107"/>
    </row>
    <row r="60" spans="3:14" hidden="1">
      <c r="C60"/>
      <c r="F60" s="107" t="s">
        <v>240</v>
      </c>
      <c r="G60" s="107"/>
      <c r="H60" s="107">
        <v>2</v>
      </c>
      <c r="I60" s="107" t="s">
        <v>260</v>
      </c>
      <c r="J60" s="107"/>
      <c r="K60" s="107"/>
    </row>
    <row r="61" spans="3:14" hidden="1">
      <c r="C61"/>
      <c r="F61" s="107" t="s">
        <v>241</v>
      </c>
      <c r="G61" s="107"/>
      <c r="H61" s="107">
        <v>2</v>
      </c>
      <c r="I61" s="107" t="s">
        <v>327</v>
      </c>
      <c r="J61" s="107"/>
      <c r="K61" s="107"/>
    </row>
    <row r="62" spans="3:14" hidden="1">
      <c r="C62"/>
      <c r="F62" s="107" t="s">
        <v>156</v>
      </c>
      <c r="G62" s="107"/>
      <c r="H62" s="107">
        <v>2</v>
      </c>
      <c r="I62" s="107" t="s">
        <v>253</v>
      </c>
      <c r="J62" s="107"/>
      <c r="K62" s="107"/>
    </row>
    <row r="63" spans="3:14" hidden="1">
      <c r="C63"/>
      <c r="F63" s="107" t="s">
        <v>155</v>
      </c>
      <c r="G63" s="107"/>
      <c r="H63" s="107">
        <v>2</v>
      </c>
      <c r="I63" s="107" t="s">
        <v>248</v>
      </c>
      <c r="J63" s="107"/>
      <c r="K63" s="107"/>
    </row>
    <row r="64" spans="3:14" hidden="1">
      <c r="C64"/>
      <c r="F64" s="107" t="s">
        <v>243</v>
      </c>
      <c r="G64" s="107"/>
      <c r="H64" s="107">
        <v>2</v>
      </c>
      <c r="I64" s="107" t="s">
        <v>261</v>
      </c>
      <c r="J64" s="107"/>
      <c r="K64" s="107"/>
    </row>
    <row r="65" spans="1:23" hidden="1">
      <c r="C65"/>
      <c r="F65" s="107" t="s">
        <v>246</v>
      </c>
      <c r="G65" s="107"/>
      <c r="H65" s="107">
        <v>2</v>
      </c>
      <c r="I65" s="107" t="s">
        <v>264</v>
      </c>
      <c r="J65" s="107"/>
      <c r="K65" s="107"/>
    </row>
    <row r="66" spans="1:23" hidden="1">
      <c r="C66"/>
      <c r="F66" s="107" t="s">
        <v>154</v>
      </c>
      <c r="G66" s="107"/>
      <c r="H66" s="107">
        <v>2</v>
      </c>
      <c r="I66" s="107" t="s">
        <v>252</v>
      </c>
      <c r="J66" s="107"/>
      <c r="K66" s="107"/>
    </row>
    <row r="67" spans="1:23" hidden="1">
      <c r="C67"/>
      <c r="F67" s="107" t="s">
        <v>153</v>
      </c>
      <c r="G67" s="107"/>
      <c r="H67" s="107">
        <v>2</v>
      </c>
      <c r="I67" s="107" t="s">
        <v>256</v>
      </c>
      <c r="J67" s="107"/>
      <c r="K67" s="107"/>
    </row>
    <row r="68" spans="1:23" hidden="1">
      <c r="C68"/>
      <c r="F68" s="107" t="s">
        <v>245</v>
      </c>
      <c r="G68" s="107"/>
      <c r="H68" s="107">
        <v>2</v>
      </c>
      <c r="I68" s="107" t="s">
        <v>263</v>
      </c>
      <c r="J68" s="107"/>
      <c r="K68" s="107"/>
    </row>
    <row r="69" spans="1:23" hidden="1">
      <c r="C69"/>
      <c r="F69" s="107" t="s">
        <v>152</v>
      </c>
      <c r="G69" s="107"/>
      <c r="H69" s="107">
        <v>2</v>
      </c>
      <c r="I69" s="107" t="s">
        <v>250</v>
      </c>
      <c r="J69" s="107"/>
      <c r="K69" s="107"/>
    </row>
    <row r="70" spans="1:23" hidden="1">
      <c r="C70"/>
      <c r="F70" s="107" t="s">
        <v>151</v>
      </c>
      <c r="G70" s="107"/>
      <c r="H70" s="107">
        <v>2</v>
      </c>
      <c r="I70" s="107" t="s">
        <v>255</v>
      </c>
      <c r="J70" s="107"/>
      <c r="K70" s="107"/>
    </row>
    <row r="71" spans="1:23" hidden="1">
      <c r="C71"/>
      <c r="F71" s="107" t="s">
        <v>150</v>
      </c>
      <c r="G71" s="107"/>
      <c r="H71" s="107">
        <v>2</v>
      </c>
      <c r="I71" s="107" t="s">
        <v>254</v>
      </c>
      <c r="J71" s="107"/>
      <c r="K71" s="107"/>
    </row>
    <row r="72" spans="1:23" hidden="1">
      <c r="C72"/>
      <c r="F72" s="107" t="s">
        <v>575</v>
      </c>
      <c r="G72" s="107"/>
      <c r="H72" s="107">
        <v>2</v>
      </c>
      <c r="I72" s="107" t="s">
        <v>576</v>
      </c>
      <c r="J72" s="107"/>
      <c r="K72" s="107"/>
    </row>
    <row r="73" spans="1:23" hidden="1">
      <c r="C73"/>
      <c r="F73" s="107" t="s">
        <v>149</v>
      </c>
      <c r="G73" s="107"/>
      <c r="H73" s="107">
        <v>2</v>
      </c>
      <c r="I73" s="107" t="s">
        <v>257</v>
      </c>
      <c r="J73" s="107"/>
      <c r="K73" s="107"/>
    </row>
    <row r="74" spans="1:23" hidden="1">
      <c r="C74"/>
      <c r="F74" s="107" t="s">
        <v>148</v>
      </c>
      <c r="G74" s="107"/>
      <c r="H74" s="107">
        <v>2</v>
      </c>
      <c r="I74" s="107" t="s">
        <v>251</v>
      </c>
      <c r="J74" s="107"/>
      <c r="K74" s="107"/>
    </row>
    <row r="75" spans="1:23" hidden="1">
      <c r="F75" s="107" t="s">
        <v>147</v>
      </c>
      <c r="G75" s="107"/>
      <c r="H75" s="107">
        <v>2</v>
      </c>
      <c r="I75" s="107" t="s">
        <v>259</v>
      </c>
      <c r="J75" s="107"/>
      <c r="K75" s="107"/>
    </row>
    <row r="76" spans="1:23" hidden="1"/>
    <row r="77" spans="1:23" hidden="1"/>
    <row r="78" spans="1:23" hidden="1">
      <c r="A78" s="164"/>
      <c r="B78" s="164"/>
      <c r="C78" s="164"/>
      <c r="D78" s="164"/>
      <c r="E78" s="164"/>
      <c r="F78" s="164"/>
      <c r="G78" s="164"/>
      <c r="H78" s="164"/>
      <c r="I78" s="164"/>
      <c r="J78" s="164"/>
      <c r="K78" s="164"/>
      <c r="L78" s="164"/>
      <c r="M78" s="164"/>
      <c r="N78" s="164"/>
      <c r="O78" s="164"/>
      <c r="P78" s="164"/>
      <c r="Q78" s="164"/>
      <c r="R78" s="164"/>
      <c r="S78" s="164"/>
      <c r="T78" s="164"/>
      <c r="U78" s="164"/>
      <c r="V78" s="164"/>
      <c r="W78" s="164"/>
    </row>
  </sheetData>
  <sheetProtection algorithmName="SHA-512" hashValue="IUmtB4tpUyfO8odETFLrgokLI6kevpZz7ofBquLBdrhQ6Lx8NTvdmNUh7VHm6GEUVq3QXmtbs8tEh8Iis9D3Zw==" saltValue="1FjZBhX2xrPbO2Nfc0zuAw==" spinCount="100000" sheet="1" objects="1" scenarios="1"/>
  <sortState xmlns:xlrd2="http://schemas.microsoft.com/office/spreadsheetml/2017/richdata2" ref="F52:I75">
    <sortCondition ref="F52:F75"/>
  </sortState>
  <mergeCells count="16">
    <mergeCell ref="B5:C8"/>
    <mergeCell ref="H9:I12"/>
    <mergeCell ref="B14:I14"/>
    <mergeCell ref="B12:E12"/>
    <mergeCell ref="B9:C11"/>
    <mergeCell ref="D10:E10"/>
    <mergeCell ref="D11:E11"/>
    <mergeCell ref="L4:O4"/>
    <mergeCell ref="L6:M8"/>
    <mergeCell ref="D7:E7"/>
    <mergeCell ref="D8:E8"/>
    <mergeCell ref="G7:I7"/>
    <mergeCell ref="G6:I6"/>
    <mergeCell ref="D5:F5"/>
    <mergeCell ref="G5:I5"/>
    <mergeCell ref="D6:E6"/>
  </mergeCells>
  <phoneticPr fontId="7"/>
  <conditionalFormatting sqref="G6:I7">
    <cfRule type="expression" dxfId="89" priority="71">
      <formula>$F$7="（個人立）"</formula>
    </cfRule>
  </conditionalFormatting>
  <dataValidations count="8">
    <dataValidation imeMode="fullKatakana" allowBlank="1" showInputMessage="1" showErrorMessage="1" sqref="F10:G10 N10:O10 G6:I6" xr:uid="{00000000-0002-0000-0100-000000000000}"/>
    <dataValidation type="whole" allowBlank="1" showInputMessage="1" showErrorMessage="1" promptTitle="【園の数】" prompt="入力必須です_x000a_" sqref="N12" xr:uid="{00000000-0002-0000-0100-000001000000}">
      <formula1>1</formula1>
      <formula2>50</formula2>
    </dataValidation>
    <dataValidation allowBlank="1" showErrorMessage="1" sqref="N8" xr:uid="{00000000-0002-0000-0100-000002000000}"/>
    <dataValidation type="list" allowBlank="1" showInputMessage="1" showErrorMessage="1" promptTitle="【昨年度の法人種別選択】" prompt="プルダウンから選択してください" sqref="F8" xr:uid="{00000000-0002-0000-0100-000003000000}">
      <formula1>$F$25:$F$48</formula1>
    </dataValidation>
    <dataValidation type="list" allowBlank="1" showInputMessage="1" showErrorMessage="1" promptTitle="【今年度法人種別選択】" prompt="プルダウンから選択してください。_x000a__x000a_●個人の場合は「個人立」を選択_x000a_●法人種別が後ろにつく場合も_x000a_法人種別を選択し、_x000a_名称欄には_x000a_「法人名＋法人種別」を記入してください。_x000a__x000a_日本赤十字社の場合は「日本赤十字社」を_x000a_選択してください。" sqref="F7" xr:uid="{00000000-0002-0000-0100-000004000000}">
      <formula1>$F$25:$F$46</formula1>
    </dataValidation>
    <dataValidation allowBlank="1" showErrorMessage="1" promptTitle="【法人種別選択】" prompt="プルダウンから選んでください" sqref="N7:O7" xr:uid="{00000000-0002-0000-0100-000005000000}"/>
    <dataValidation type="whole" imeMode="halfAlpha" allowBlank="1" showInputMessage="1" showErrorMessage="1" promptTitle="【学校(園)の数】" prompt="入力必須です_x000a_" sqref="F12" xr:uid="{00000000-0002-0000-0100-000006000000}">
      <formula1>1</formula1>
      <formula2>50</formula2>
    </dataValidation>
    <dataValidation imeMode="hiragana" allowBlank="1" showInputMessage="1" showErrorMessage="1" sqref="G7:I7 F11:G11" xr:uid="{00000000-0002-0000-0100-000007000000}"/>
  </dataValidations>
  <pageMargins left="0.25" right="0.25" top="0.75" bottom="0.75" header="0.3" footer="0.3"/>
  <pageSetup paperSize="9" scale="91" orientation="portrait" horizontalDpi="1200"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pageSetUpPr fitToPage="1"/>
  </sheetPr>
  <dimension ref="A1:V431"/>
  <sheetViews>
    <sheetView zoomScaleNormal="100" workbookViewId="0">
      <selection activeCell="Z19" sqref="Z19"/>
    </sheetView>
  </sheetViews>
  <sheetFormatPr defaultColWidth="9" defaultRowHeight="13.5"/>
  <cols>
    <col min="1" max="1" width="18.5" style="1" customWidth="1"/>
    <col min="2" max="2" width="4.375" style="1" customWidth="1"/>
    <col min="3" max="3" width="15" style="1" customWidth="1"/>
    <col min="4" max="4" width="5.5" style="1" customWidth="1"/>
    <col min="5" max="8" width="27.625" style="1" customWidth="1"/>
    <col min="9" max="9" width="4.5" style="1" customWidth="1"/>
    <col min="10" max="10" width="25" style="1" customWidth="1"/>
    <col min="11" max="11" width="5.375" style="1" customWidth="1"/>
    <col min="12" max="12" width="20.625" style="1" customWidth="1"/>
    <col min="13" max="13" width="5.75" style="1" customWidth="1"/>
    <col min="14" max="16" width="20.625" style="1" customWidth="1"/>
    <col min="17" max="16384" width="9" style="1"/>
  </cols>
  <sheetData>
    <row r="1" spans="1:22">
      <c r="A1" s="164"/>
      <c r="B1" s="164"/>
      <c r="C1" s="164"/>
      <c r="D1" s="164"/>
      <c r="E1" s="164"/>
      <c r="F1" s="164"/>
      <c r="G1" s="164"/>
      <c r="H1" s="164"/>
      <c r="I1" s="164"/>
      <c r="J1" s="164"/>
      <c r="K1" s="164"/>
      <c r="L1" s="164"/>
      <c r="M1" s="164"/>
      <c r="N1" s="164"/>
      <c r="O1" s="164"/>
      <c r="P1" s="164"/>
      <c r="Q1" s="164"/>
      <c r="R1" s="164"/>
      <c r="S1" s="164"/>
      <c r="T1" s="164"/>
      <c r="U1" s="164"/>
      <c r="V1" s="164"/>
    </row>
    <row r="2" spans="1:22" ht="30.75" customHeight="1">
      <c r="A2" s="164"/>
      <c r="B2" s="164"/>
      <c r="C2" s="164"/>
      <c r="D2" s="164"/>
      <c r="E2" s="164"/>
      <c r="F2" s="164"/>
      <c r="G2" s="164"/>
      <c r="H2" s="164"/>
      <c r="I2" s="164"/>
      <c r="J2" s="164"/>
      <c r="K2" s="164"/>
      <c r="L2" s="164"/>
      <c r="M2" s="164"/>
      <c r="N2" s="164"/>
      <c r="O2" s="164"/>
      <c r="P2" s="164"/>
      <c r="Q2" s="164"/>
      <c r="R2" s="164"/>
      <c r="S2" s="164"/>
      <c r="T2" s="164"/>
      <c r="U2" s="164"/>
      <c r="V2" s="164"/>
    </row>
    <row r="3" spans="1:22" ht="137.25" customHeight="1">
      <c r="A3" s="164"/>
      <c r="B3" s="164"/>
      <c r="C3" s="164"/>
      <c r="D3" s="164"/>
      <c r="E3" s="164" t="str">
        <f>IF(E9="","",1)</f>
        <v/>
      </c>
      <c r="F3" s="164" t="str">
        <f>IF(F9="","",1)</f>
        <v/>
      </c>
      <c r="G3" s="164" t="str">
        <f>IF(G9="","",1)</f>
        <v/>
      </c>
      <c r="H3" s="164" t="str">
        <f>IF(H9="","",1)</f>
        <v/>
      </c>
      <c r="I3" s="164">
        <f>SUM(C3:H3)</f>
        <v>0</v>
      </c>
      <c r="J3" s="164"/>
      <c r="K3" s="164"/>
      <c r="L3" s="164"/>
      <c r="M3" s="164"/>
      <c r="N3" s="164"/>
      <c r="O3" s="164"/>
      <c r="P3" s="164"/>
      <c r="Q3" s="164"/>
      <c r="R3" s="164"/>
      <c r="S3" s="164"/>
      <c r="T3" s="164"/>
      <c r="U3" s="164"/>
      <c r="V3" s="164"/>
    </row>
    <row r="4" spans="1:22" ht="38.25" customHeight="1">
      <c r="A4" s="164"/>
      <c r="B4" s="168"/>
      <c r="C4" s="168"/>
      <c r="D4" s="168"/>
      <c r="E4" s="168"/>
      <c r="F4" s="168"/>
      <c r="G4" s="168"/>
      <c r="H4" s="168"/>
      <c r="I4" s="164"/>
      <c r="J4" s="168"/>
      <c r="K4" s="164"/>
      <c r="L4" s="164"/>
      <c r="M4" s="164"/>
      <c r="N4" s="164"/>
      <c r="O4" s="164"/>
      <c r="P4" s="164"/>
      <c r="Q4" s="164"/>
      <c r="R4" s="164"/>
      <c r="S4" s="164"/>
      <c r="T4" s="164"/>
      <c r="U4" s="164"/>
      <c r="V4" s="164"/>
    </row>
    <row r="5" spans="1:22" ht="30" customHeight="1">
      <c r="A5" s="164"/>
      <c r="B5" s="308" t="s">
        <v>546</v>
      </c>
      <c r="C5" s="168"/>
      <c r="D5" s="168"/>
      <c r="E5" s="169"/>
      <c r="F5" s="169"/>
      <c r="G5" s="169"/>
      <c r="H5" s="169"/>
      <c r="I5" s="164"/>
      <c r="J5" s="169"/>
      <c r="K5" s="164"/>
      <c r="L5" s="164"/>
      <c r="M5" s="164"/>
      <c r="N5" s="164"/>
      <c r="O5" s="164"/>
      <c r="P5" s="164"/>
      <c r="Q5" s="164"/>
      <c r="R5" s="164"/>
      <c r="S5" s="164"/>
      <c r="T5" s="164"/>
      <c r="U5" s="164"/>
      <c r="V5" s="164"/>
    </row>
    <row r="6" spans="1:22" ht="30" customHeight="1" thickBot="1">
      <c r="A6" s="164"/>
      <c r="B6" s="649" t="s">
        <v>337</v>
      </c>
      <c r="C6" s="649"/>
      <c r="D6" s="649"/>
      <c r="E6" s="649"/>
      <c r="F6" s="649"/>
      <c r="G6" s="649"/>
      <c r="H6" s="649"/>
      <c r="I6" s="164"/>
      <c r="J6" s="164"/>
      <c r="K6" s="164"/>
      <c r="L6" s="164"/>
      <c r="M6" s="164"/>
      <c r="N6" s="164"/>
      <c r="O6" s="164"/>
      <c r="P6" s="164"/>
      <c r="Q6" s="164"/>
      <c r="R6" s="164"/>
      <c r="S6" s="164"/>
      <c r="T6" s="164"/>
      <c r="U6" s="164"/>
      <c r="V6" s="164"/>
    </row>
    <row r="7" spans="1:22" ht="45.75" customHeight="1" thickBot="1">
      <c r="A7" s="164"/>
      <c r="B7" s="660" t="s">
        <v>6</v>
      </c>
      <c r="C7" s="661"/>
      <c r="D7" s="662"/>
      <c r="E7" s="162" t="str">
        <f>IF(LEFT(E36,1)="6","保育園分は不要です",IF(LEFT(E36,1)="5","分園は本園に含めて下さい","１校(園)目"))</f>
        <v>１校(園)目</v>
      </c>
      <c r="F7" s="162" t="str">
        <f>IF(LEFT(F36,1)="6","保育園分は不要です",IF(LEFT(F36,1)="5","分園は本園に含めて下さい","２校(園)目"))</f>
        <v>２校(園)目</v>
      </c>
      <c r="G7" s="162" t="str">
        <f>IF(LEFT(G36,1)="6","保育園分は不要です",IF(LEFT(G36,1)="5","分園は本園に含めて下さい","３校(園)目"))</f>
        <v>３校(園)目</v>
      </c>
      <c r="H7" s="163" t="str">
        <f>IF(LEFT(H36,1)="6","保育園分は不要です",IF(LEFT(H36,1)="5","分園は本園に含めて下さい","４校(園)目"))</f>
        <v>４校(園)目</v>
      </c>
      <c r="I7" s="164"/>
      <c r="J7" s="170" t="s">
        <v>42</v>
      </c>
      <c r="K7" s="164"/>
      <c r="L7" s="164"/>
      <c r="M7" s="164"/>
      <c r="N7" s="164"/>
      <c r="O7" s="164"/>
      <c r="P7" s="164"/>
      <c r="Q7" s="164"/>
      <c r="R7" s="164"/>
      <c r="S7" s="164"/>
      <c r="T7" s="164"/>
      <c r="U7" s="164"/>
      <c r="V7" s="164"/>
    </row>
    <row r="8" spans="1:22" ht="54" customHeight="1" thickTop="1">
      <c r="A8" s="164"/>
      <c r="B8" s="652" t="s">
        <v>10</v>
      </c>
      <c r="C8" s="653"/>
      <c r="D8" s="302" t="s">
        <v>15</v>
      </c>
      <c r="E8" s="2"/>
      <c r="F8" s="13"/>
      <c r="G8" s="16"/>
      <c r="H8" s="40"/>
      <c r="I8" s="168"/>
      <c r="J8" s="171" t="s">
        <v>368</v>
      </c>
      <c r="K8" s="164"/>
      <c r="L8" s="164"/>
      <c r="M8" s="164"/>
      <c r="N8" s="169"/>
      <c r="O8" s="169"/>
      <c r="P8" s="169"/>
      <c r="Q8" s="164"/>
      <c r="R8" s="164"/>
      <c r="S8" s="164"/>
      <c r="T8" s="164"/>
      <c r="U8" s="164"/>
      <c r="V8" s="164"/>
    </row>
    <row r="9" spans="1:22" ht="63" customHeight="1" thickBot="1">
      <c r="A9" s="164"/>
      <c r="B9" s="654"/>
      <c r="C9" s="655"/>
      <c r="D9" s="303"/>
      <c r="E9" s="3"/>
      <c r="F9" s="14"/>
      <c r="G9" s="17"/>
      <c r="H9" s="41"/>
      <c r="I9" s="168"/>
      <c r="J9" s="172" t="s">
        <v>366</v>
      </c>
      <c r="K9" s="164"/>
      <c r="L9" s="164"/>
      <c r="M9" s="164"/>
      <c r="N9" s="169"/>
      <c r="O9" s="169"/>
      <c r="P9" s="169"/>
      <c r="Q9" s="164"/>
      <c r="R9" s="164"/>
      <c r="S9" s="164"/>
      <c r="T9" s="164"/>
      <c r="U9" s="164"/>
      <c r="V9" s="164"/>
    </row>
    <row r="10" spans="1:22" ht="63" customHeight="1" thickBot="1">
      <c r="A10" s="164"/>
      <c r="B10" s="663" t="str">
        <f>IF(E11="","学校種･課程",IF(E10="","「学校種･課程」を選択してください⇒⇒","学校種･課程"))</f>
        <v>学校種･課程</v>
      </c>
      <c r="C10" s="664"/>
      <c r="D10" s="665"/>
      <c r="E10" s="87"/>
      <c r="F10" s="90"/>
      <c r="G10" s="91"/>
      <c r="H10" s="85"/>
      <c r="I10" s="168"/>
      <c r="J10" s="172" t="s">
        <v>165</v>
      </c>
      <c r="K10" s="164"/>
      <c r="L10" s="164"/>
      <c r="M10" s="164"/>
      <c r="N10" s="169"/>
      <c r="O10" s="169"/>
      <c r="P10" s="169"/>
      <c r="Q10" s="164"/>
      <c r="R10" s="164"/>
      <c r="S10" s="164"/>
      <c r="T10" s="164"/>
      <c r="U10" s="164"/>
      <c r="V10" s="164"/>
    </row>
    <row r="11" spans="1:22" ht="24.95" customHeight="1">
      <c r="A11" s="164"/>
      <c r="B11" s="652" t="s">
        <v>316</v>
      </c>
      <c r="C11" s="653"/>
      <c r="D11" s="304" t="s">
        <v>8</v>
      </c>
      <c r="E11" s="23"/>
      <c r="F11" s="24"/>
      <c r="G11" s="25"/>
      <c r="H11" s="42"/>
      <c r="I11" s="168"/>
      <c r="J11" s="171" t="s">
        <v>24</v>
      </c>
      <c r="K11" s="164"/>
      <c r="L11" s="164"/>
      <c r="M11" s="164"/>
      <c r="N11" s="169"/>
      <c r="O11" s="169"/>
      <c r="P11" s="169"/>
      <c r="Q11" s="164"/>
      <c r="R11" s="164"/>
      <c r="S11" s="164"/>
      <c r="T11" s="164"/>
      <c r="U11" s="164"/>
      <c r="V11" s="164"/>
    </row>
    <row r="12" spans="1:22" ht="24.95" customHeight="1" thickBot="1">
      <c r="A12" s="164"/>
      <c r="B12" s="654"/>
      <c r="C12" s="655"/>
      <c r="D12" s="305" t="s">
        <v>9</v>
      </c>
      <c r="E12" s="26"/>
      <c r="F12" s="27"/>
      <c r="G12" s="28"/>
      <c r="H12" s="43"/>
      <c r="I12" s="168"/>
      <c r="J12" s="172" t="s">
        <v>369</v>
      </c>
      <c r="K12" s="164"/>
      <c r="L12" s="164"/>
      <c r="M12" s="164"/>
      <c r="N12" s="169"/>
      <c r="O12" s="169"/>
      <c r="P12" s="169"/>
      <c r="Q12" s="164"/>
      <c r="R12" s="164"/>
      <c r="S12" s="164"/>
      <c r="T12" s="164"/>
      <c r="U12" s="164"/>
      <c r="V12" s="164"/>
    </row>
    <row r="13" spans="1:22" ht="24.95" customHeight="1">
      <c r="A13" s="164"/>
      <c r="B13" s="650" t="s">
        <v>317</v>
      </c>
      <c r="C13" s="293" t="s">
        <v>12</v>
      </c>
      <c r="D13" s="294" t="s">
        <v>14</v>
      </c>
      <c r="E13" s="36"/>
      <c r="F13" s="49"/>
      <c r="G13" s="54"/>
      <c r="H13" s="55"/>
      <c r="I13" s="168"/>
      <c r="J13" s="173" t="s">
        <v>49</v>
      </c>
      <c r="K13" s="164"/>
      <c r="L13" s="164"/>
      <c r="M13" s="164"/>
      <c r="N13" s="169"/>
      <c r="O13" s="169"/>
      <c r="P13" s="169"/>
      <c r="Q13" s="164"/>
      <c r="R13" s="164"/>
      <c r="S13" s="164"/>
      <c r="T13" s="164"/>
      <c r="U13" s="164"/>
      <c r="V13" s="164"/>
    </row>
    <row r="14" spans="1:22" ht="31.5" customHeight="1">
      <c r="A14" s="164"/>
      <c r="B14" s="651"/>
      <c r="C14" s="298" t="s">
        <v>11</v>
      </c>
      <c r="D14" s="299"/>
      <c r="E14" s="76"/>
      <c r="F14" s="77"/>
      <c r="G14" s="78"/>
      <c r="H14" s="79"/>
      <c r="I14" s="168"/>
      <c r="J14" s="175" t="s">
        <v>26</v>
      </c>
      <c r="K14" s="164"/>
      <c r="L14" s="164"/>
      <c r="M14" s="164"/>
      <c r="N14" s="169"/>
      <c r="O14" s="169"/>
      <c r="P14" s="169"/>
      <c r="Q14" s="164"/>
      <c r="R14" s="164"/>
      <c r="S14" s="164"/>
      <c r="T14" s="164"/>
      <c r="U14" s="164"/>
      <c r="V14" s="164"/>
    </row>
    <row r="15" spans="1:22" ht="39.950000000000003" customHeight="1">
      <c r="A15" s="164"/>
      <c r="B15" s="651"/>
      <c r="C15" s="420" t="str" cm="1">
        <f t="array" ref="C15">IF(E15="","",IF(MOD(MIN(FIND({1,2,3,4,5,6,7,8,9},E15&amp;"123456789")),LEN(E15)+1)=0,IF((MOD(MIN(FIND({1,2,3,4,5,6,7,8,9},E16&amp;"123456789")),LEN(E16)+1))&gt;0,"入力例のとおり地番等を入力してください",""),""))</f>
        <v/>
      </c>
      <c r="D15" s="295" t="str">
        <f>IF(C15="入力例のとおり地番等を入力してください","⇒⇒","ﾌﾘｶﾞﾅ")</f>
        <v>ﾌﾘｶﾞﾅ</v>
      </c>
      <c r="E15" s="66"/>
      <c r="F15" s="67"/>
      <c r="G15" s="68"/>
      <c r="H15" s="69"/>
      <c r="I15" s="168"/>
      <c r="J15" s="176" t="s">
        <v>182</v>
      </c>
      <c r="K15" s="164"/>
      <c r="L15" s="164"/>
      <c r="M15" s="164"/>
      <c r="N15" s="164"/>
      <c r="O15" s="164"/>
      <c r="P15" s="169"/>
      <c r="Q15" s="164"/>
      <c r="R15" s="164"/>
      <c r="S15" s="164"/>
      <c r="T15" s="164"/>
      <c r="U15" s="164"/>
      <c r="V15" s="164"/>
    </row>
    <row r="16" spans="1:22" ht="128.25" customHeight="1">
      <c r="A16" s="164"/>
      <c r="B16" s="651"/>
      <c r="C16" s="418" t="str">
        <f>IF((IFERROR(SEARCH("花巻市",CONCATENATE(E16,F16,G16,H16),1),0))&gt;0,"",IF((IFERROR(SEARCH("丁目",CONCATENATE(E16,F16,G16,H16),1),0))+(IFERROR(SEARCH("番地",CONCATENATE(E16,F16,G16,H16),1),0))+(IFERROR(SEARCH("号",CONCATENATE(E16,F16,G16,H16),1),0))&gt;0,"住所は　　　　　　　　入力例のとおり　　　ご記入下さい　　　(丁目、番地、号はハイフン(ｰ)にしてください)","市区町村
町名、
　　丁目以下は　　数字とハイフンを使用
（入力例参照）"))</f>
        <v>市区町村
町名、
　　丁目以下は　　数字とハイフンを使用
（入力例参照）</v>
      </c>
      <c r="D16" s="419" t="str">
        <f>IF((IFERROR(SEARCH("花巻市",CONCATENATE(E16,F16,G16,H16),1),0))&gt;0,"",IF((IFERROR(SEARCH("丁目",CONCATENATE(E16,F16,G16,H16),1),0))+(IFERROR(SEARCH("番地",CONCATENATE(E16,F16,G16,H16),1),0))+(IFERROR(SEARCH("号",CONCATENATE(E16,F16,G16,H16),1),0))&gt;0,"⇒","漢字"))</f>
        <v>漢字</v>
      </c>
      <c r="E16" s="62"/>
      <c r="F16" s="63"/>
      <c r="G16" s="64"/>
      <c r="H16" s="65"/>
      <c r="I16" s="168"/>
      <c r="J16" s="177" t="s">
        <v>183</v>
      </c>
      <c r="K16" s="416" t="str">
        <f>IF(L16="","","←")</f>
        <v/>
      </c>
      <c r="L16" s="417" t="str">
        <f>IF((IFERROR(SEARCH("花巻市",CONCATENATE(E16,F16,G16,H16),1),0))&gt;0,"",IF((IFERROR(SEARCH("丁目",CONCATENATE(E16,F16,G16,H16),1),0))+(IFERROR(SEARCH("番地",CONCATENATE(E16,F16,G16,H16),1),0))+(IFERROR(SEARCH("号",CONCATENATE(E16,F16,G16,H16),1),0))&gt;0,"住所は　　　　　　　　入力例のとおり　　　ご記入下さい　　　(丁目、番地、号はハイフン(ｰ)にしてください)",""))</f>
        <v/>
      </c>
      <c r="M16" s="164"/>
      <c r="N16" s="169"/>
      <c r="O16" s="169"/>
      <c r="P16" s="169"/>
      <c r="Q16" s="164"/>
      <c r="R16" s="164"/>
      <c r="S16" s="164"/>
      <c r="T16" s="164"/>
      <c r="U16" s="164"/>
      <c r="V16" s="164"/>
    </row>
    <row r="17" spans="1:22" ht="29.25" customHeight="1" thickBot="1">
      <c r="A17" s="164"/>
      <c r="B17" s="656"/>
      <c r="C17" s="296" t="s">
        <v>2</v>
      </c>
      <c r="D17" s="297"/>
      <c r="E17" s="37"/>
      <c r="F17" s="50"/>
      <c r="G17" s="52"/>
      <c r="H17" s="56"/>
      <c r="I17" s="178"/>
      <c r="J17" s="179" t="s">
        <v>27</v>
      </c>
      <c r="K17" s="164"/>
      <c r="L17" s="164"/>
      <c r="M17" s="164"/>
      <c r="N17" s="169"/>
      <c r="O17" s="169"/>
      <c r="P17" s="169"/>
      <c r="Q17" s="164"/>
      <c r="R17" s="164"/>
      <c r="S17" s="164"/>
      <c r="T17" s="164"/>
      <c r="U17" s="164"/>
      <c r="V17" s="164"/>
    </row>
    <row r="18" spans="1:22" ht="29.25" customHeight="1">
      <c r="A18" s="164"/>
      <c r="B18" s="657" t="s">
        <v>50</v>
      </c>
      <c r="C18" s="298" t="s">
        <v>30</v>
      </c>
      <c r="D18" s="299"/>
      <c r="E18" s="30"/>
      <c r="F18" s="31"/>
      <c r="G18" s="32"/>
      <c r="H18" s="44"/>
      <c r="I18" s="168"/>
      <c r="J18" s="180" t="s">
        <v>32</v>
      </c>
      <c r="K18" s="164"/>
      <c r="L18" s="164"/>
      <c r="M18" s="164"/>
      <c r="N18" s="169"/>
      <c r="O18" s="169"/>
      <c r="P18" s="169"/>
      <c r="Q18" s="164"/>
      <c r="R18" s="164"/>
      <c r="S18" s="164"/>
      <c r="T18" s="164"/>
      <c r="U18" s="164"/>
      <c r="V18" s="164"/>
    </row>
    <row r="19" spans="1:22" ht="29.25" customHeight="1">
      <c r="A19" s="164"/>
      <c r="B19" s="658"/>
      <c r="C19" s="300" t="s">
        <v>31</v>
      </c>
      <c r="D19" s="301"/>
      <c r="E19" s="33"/>
      <c r="F19" s="34"/>
      <c r="G19" s="35"/>
      <c r="H19" s="45"/>
      <c r="I19" s="168"/>
      <c r="J19" s="181" t="s">
        <v>33</v>
      </c>
      <c r="K19" s="164"/>
      <c r="L19" s="164"/>
      <c r="M19" s="164"/>
      <c r="N19" s="169"/>
      <c r="O19" s="169"/>
      <c r="P19" s="169"/>
      <c r="Q19" s="164"/>
      <c r="R19" s="164"/>
      <c r="S19" s="164"/>
      <c r="T19" s="164"/>
      <c r="U19" s="164"/>
      <c r="V19" s="164"/>
    </row>
    <row r="20" spans="1:22" ht="29.25" customHeight="1">
      <c r="A20" s="164"/>
      <c r="B20" s="658"/>
      <c r="C20" s="300" t="s">
        <v>2</v>
      </c>
      <c r="D20" s="301"/>
      <c r="E20" s="38"/>
      <c r="F20" s="51"/>
      <c r="G20" s="53"/>
      <c r="H20" s="57"/>
      <c r="I20" s="168"/>
      <c r="J20" s="181" t="s">
        <v>27</v>
      </c>
      <c r="K20" s="164"/>
      <c r="L20" s="164"/>
      <c r="M20" s="164"/>
      <c r="N20" s="169"/>
      <c r="O20" s="169"/>
      <c r="P20" s="169"/>
      <c r="Q20" s="164"/>
      <c r="R20" s="164"/>
      <c r="S20" s="164"/>
      <c r="T20" s="164"/>
      <c r="U20" s="164"/>
      <c r="V20" s="164"/>
    </row>
    <row r="21" spans="1:22" ht="29.25" customHeight="1" thickBot="1">
      <c r="A21" s="164"/>
      <c r="B21" s="659"/>
      <c r="C21" s="296" t="s">
        <v>29</v>
      </c>
      <c r="D21" s="297"/>
      <c r="E21" s="39"/>
      <c r="F21" s="50"/>
      <c r="G21" s="52"/>
      <c r="H21" s="58"/>
      <c r="I21" s="168"/>
      <c r="J21" s="182" t="s">
        <v>27</v>
      </c>
      <c r="K21" s="164"/>
      <c r="L21" s="164"/>
      <c r="M21" s="164"/>
      <c r="N21" s="169"/>
      <c r="O21" s="169"/>
      <c r="P21" s="169"/>
      <c r="Q21" s="164"/>
      <c r="R21" s="164"/>
      <c r="S21" s="164"/>
      <c r="T21" s="164"/>
      <c r="U21" s="164"/>
      <c r="V21" s="164"/>
    </row>
    <row r="22" spans="1:22" ht="30" customHeight="1">
      <c r="A22" s="164"/>
      <c r="B22" s="650" t="s">
        <v>46</v>
      </c>
      <c r="C22" s="184" t="s">
        <v>43</v>
      </c>
      <c r="D22" s="201" t="s">
        <v>16</v>
      </c>
      <c r="E22" s="4"/>
      <c r="F22" s="15"/>
      <c r="G22" s="18"/>
      <c r="H22" s="46"/>
      <c r="I22" s="168"/>
      <c r="J22" s="183">
        <v>14</v>
      </c>
      <c r="K22" s="164"/>
      <c r="L22" s="164"/>
      <c r="M22" s="164"/>
      <c r="N22" s="169"/>
      <c r="O22" s="169"/>
      <c r="P22" s="169"/>
      <c r="Q22" s="164"/>
      <c r="R22" s="164"/>
      <c r="S22" s="164"/>
      <c r="T22" s="164"/>
      <c r="U22" s="164"/>
      <c r="V22" s="164"/>
    </row>
    <row r="23" spans="1:22" ht="30" customHeight="1">
      <c r="A23" s="164"/>
      <c r="B23" s="651"/>
      <c r="C23" s="186" t="s">
        <v>44</v>
      </c>
      <c r="D23" s="202" t="s">
        <v>16</v>
      </c>
      <c r="E23" s="6"/>
      <c r="F23" s="11"/>
      <c r="G23" s="19"/>
      <c r="H23" s="47"/>
      <c r="I23" s="168"/>
      <c r="J23" s="185">
        <v>3</v>
      </c>
      <c r="K23" s="164"/>
      <c r="L23" s="164"/>
      <c r="M23" s="164"/>
      <c r="N23" s="169"/>
      <c r="O23" s="169"/>
      <c r="P23" s="169"/>
      <c r="Q23" s="164"/>
      <c r="R23" s="164"/>
      <c r="S23" s="164"/>
      <c r="T23" s="164"/>
      <c r="U23" s="164"/>
      <c r="V23" s="164"/>
    </row>
    <row r="24" spans="1:22" ht="30" customHeight="1">
      <c r="A24" s="164"/>
      <c r="B24" s="651"/>
      <c r="C24" s="187" t="s">
        <v>45</v>
      </c>
      <c r="D24" s="202" t="s">
        <v>16</v>
      </c>
      <c r="E24" s="6"/>
      <c r="F24" s="11"/>
      <c r="G24" s="19"/>
      <c r="H24" s="47"/>
      <c r="I24" s="168"/>
      <c r="J24" s="185">
        <v>6</v>
      </c>
      <c r="K24" s="164"/>
      <c r="L24" s="164"/>
      <c r="M24" s="164"/>
      <c r="N24" s="169"/>
      <c r="O24" s="169"/>
      <c r="P24" s="169"/>
      <c r="Q24" s="164"/>
      <c r="R24" s="164"/>
      <c r="S24" s="164"/>
      <c r="T24" s="164"/>
      <c r="U24" s="164"/>
      <c r="V24" s="164"/>
    </row>
    <row r="25" spans="1:22" ht="30" customHeight="1">
      <c r="A25" s="164"/>
      <c r="B25" s="651"/>
      <c r="C25" s="188" t="s">
        <v>47</v>
      </c>
      <c r="D25" s="202" t="s">
        <v>16</v>
      </c>
      <c r="E25" s="6"/>
      <c r="F25" s="11"/>
      <c r="G25" s="19"/>
      <c r="H25" s="47"/>
      <c r="I25" s="168"/>
      <c r="J25" s="185">
        <v>90</v>
      </c>
      <c r="K25" s="164"/>
      <c r="L25" s="164"/>
      <c r="M25" s="164"/>
      <c r="N25" s="169"/>
      <c r="O25" s="169"/>
      <c r="P25" s="169"/>
      <c r="Q25" s="164"/>
      <c r="R25" s="164"/>
      <c r="S25" s="164"/>
      <c r="T25" s="164"/>
      <c r="U25" s="164"/>
      <c r="V25" s="164"/>
    </row>
    <row r="26" spans="1:22" ht="30" customHeight="1">
      <c r="A26" s="164"/>
      <c r="B26" s="651"/>
      <c r="C26" s="189" t="s">
        <v>13</v>
      </c>
      <c r="D26" s="202" t="s">
        <v>17</v>
      </c>
      <c r="E26" s="108"/>
      <c r="F26" s="108"/>
      <c r="G26" s="108"/>
      <c r="H26" s="109"/>
      <c r="I26" s="168"/>
      <c r="J26" s="185">
        <v>5</v>
      </c>
      <c r="K26" s="164"/>
      <c r="L26" s="164"/>
      <c r="M26" s="164"/>
      <c r="N26" s="169"/>
      <c r="O26" s="169"/>
      <c r="P26" s="169"/>
      <c r="Q26" s="164"/>
      <c r="R26" s="164"/>
      <c r="S26" s="164"/>
      <c r="T26" s="164"/>
      <c r="U26" s="164"/>
      <c r="V26" s="164"/>
    </row>
    <row r="27" spans="1:22" ht="30" customHeight="1" thickBot="1">
      <c r="A27" s="164"/>
      <c r="B27" s="651"/>
      <c r="C27" s="544" t="s">
        <v>48</v>
      </c>
      <c r="D27" s="545" t="s">
        <v>16</v>
      </c>
      <c r="E27" s="546"/>
      <c r="F27" s="547"/>
      <c r="G27" s="548"/>
      <c r="H27" s="549"/>
      <c r="I27" s="168"/>
      <c r="J27" s="190">
        <v>88</v>
      </c>
      <c r="K27" s="164"/>
      <c r="L27" s="164"/>
      <c r="M27" s="164"/>
      <c r="N27" s="169"/>
      <c r="O27" s="169"/>
      <c r="P27" s="169"/>
      <c r="Q27" s="164"/>
      <c r="R27" s="164"/>
      <c r="S27" s="164"/>
      <c r="T27" s="164"/>
      <c r="U27" s="164"/>
      <c r="V27" s="164"/>
    </row>
    <row r="28" spans="1:22" ht="30" customHeight="1" thickBot="1">
      <c r="A28" s="164"/>
      <c r="B28" s="646" t="str">
        <f>IF(OR(E28="↑人数欄 入力漏あり↑",F28="↑人数欄 入力漏あり↑",G28="↑人数欄 入力漏あり↑",H28="↑人数欄 入力漏あり↑"),"※0名(ｸﾗｽ)の場合　　　　　　　　　→要「０」入力","※0人(ｸﾗｽ)の時は０を入力↗")</f>
        <v>※0人(ｸﾗｽ)の時は０を入力↗</v>
      </c>
      <c r="C28" s="647"/>
      <c r="D28" s="648"/>
      <c r="E28" s="551" t="str">
        <f>IF(E10="","",IF(LEFT(E10,1)="G",IF(AND(E29&lt;&gt;"",OR(E22="",E23="",E24="",E25="",E26="",E27="")),"↑人数欄 入力漏あり↑",""),IF(E47=2,IF(AND(E29&lt;&gt;"",OR(E22="",E23="",E24="")),"↑教職員人数 入力漏あり↑",""),IF(E47=1,IF(AND(E29&lt;&gt;"",OR(E22="",E23="",E24="",E27="")),"↑人数欄 入力漏あり↑",""),IF(AND(E29&lt;&gt;"",OR(E22="",E23="",E24="",E25="",E27="")),"↑人数欄 入力漏あり↑","")))))</f>
        <v/>
      </c>
      <c r="F28" s="551" t="str">
        <f t="shared" ref="F28:H28" si="0">IF(F10="","",IF(LEFT(F10,1)="G",IF(AND(F29&lt;&gt;"",OR(F22="",F23="",F24="",F25="",F26="",F27="")),"↑人数欄 入力漏あり↑",""),IF(F47=2,IF(AND(F29&lt;&gt;"",OR(F22="",F23="",F24="")),"↑教職員人数 入力漏あり↑",""),IF(F47=1,IF(AND(F29&lt;&gt;"",OR(F22="",F23="",F24="",F27="")),"↑人数欄 入力漏あり↑",""),IF(AND(F29&lt;&gt;"",OR(F22="",F23="",F24="",F25="",F27="")),"↑人数欄 入力漏あり↑","")))))</f>
        <v/>
      </c>
      <c r="G28" s="551" t="str">
        <f t="shared" si="0"/>
        <v/>
      </c>
      <c r="H28" s="551" t="str">
        <f t="shared" si="0"/>
        <v/>
      </c>
      <c r="I28" s="168"/>
      <c r="J28" s="550"/>
      <c r="K28" s="164"/>
      <c r="L28" s="164"/>
      <c r="M28" s="164"/>
      <c r="N28" s="169"/>
      <c r="O28" s="169"/>
      <c r="P28" s="169"/>
      <c r="Q28" s="164"/>
      <c r="R28" s="164"/>
      <c r="S28" s="164"/>
      <c r="T28" s="164"/>
      <c r="U28" s="164"/>
      <c r="V28" s="164"/>
    </row>
    <row r="29" spans="1:22" ht="30" customHeight="1">
      <c r="A29" s="164"/>
      <c r="B29" s="610" t="s">
        <v>321</v>
      </c>
      <c r="C29" s="611"/>
      <c r="D29" s="201" t="s">
        <v>20</v>
      </c>
      <c r="E29" s="8"/>
      <c r="F29" s="10"/>
      <c r="G29" s="21"/>
      <c r="H29" s="59"/>
      <c r="I29" s="191"/>
      <c r="J29" s="180" t="s">
        <v>239</v>
      </c>
      <c r="K29" s="164"/>
      <c r="L29" s="164"/>
      <c r="M29" s="164"/>
      <c r="N29" s="169"/>
      <c r="O29" s="169"/>
      <c r="P29" s="169"/>
      <c r="Q29" s="164"/>
      <c r="R29" s="164"/>
      <c r="S29" s="164"/>
      <c r="T29" s="164"/>
      <c r="U29" s="164"/>
      <c r="V29" s="164"/>
    </row>
    <row r="30" spans="1:22" ht="30" customHeight="1">
      <c r="A30" s="164"/>
      <c r="B30" s="612"/>
      <c r="C30" s="613"/>
      <c r="D30" s="202" t="s">
        <v>21</v>
      </c>
      <c r="E30" s="6"/>
      <c r="F30" s="11"/>
      <c r="G30" s="19"/>
      <c r="H30" s="47"/>
      <c r="I30" s="192"/>
      <c r="J30" s="185">
        <v>48</v>
      </c>
      <c r="K30" s="164"/>
      <c r="L30" s="164"/>
      <c r="M30" s="164"/>
      <c r="N30" s="169"/>
      <c r="O30" s="169"/>
      <c r="P30" s="169"/>
      <c r="Q30" s="164"/>
      <c r="R30" s="164"/>
      <c r="S30" s="164"/>
      <c r="T30" s="164"/>
      <c r="U30" s="164"/>
      <c r="V30" s="164"/>
    </row>
    <row r="31" spans="1:22" ht="30" customHeight="1">
      <c r="A31" s="164"/>
      <c r="B31" s="614" t="str">
        <f>IF(E65=1," (認定こども園は、　　　こども園として　　　　認定された年月日）",IF(F65=1,"認定こども園は、　　　こども園として　　　　認定された年月日",IF(G65=1,"認定こども園は、　　　こども園として　　　　認定された年月日",IF(H65=1,"認定こども園は、　　　こども園として　　　　認定された年月日",""))))</f>
        <v/>
      </c>
      <c r="C31" s="615"/>
      <c r="D31" s="202" t="s">
        <v>22</v>
      </c>
      <c r="E31" s="6"/>
      <c r="F31" s="11"/>
      <c r="G31" s="19"/>
      <c r="H31" s="47"/>
      <c r="I31" s="192"/>
      <c r="J31" s="185">
        <v>4</v>
      </c>
      <c r="K31" s="164"/>
      <c r="L31" s="164"/>
      <c r="M31" s="164"/>
      <c r="N31" s="169"/>
      <c r="O31" s="169"/>
      <c r="P31" s="169"/>
      <c r="Q31" s="164"/>
      <c r="R31" s="164"/>
      <c r="S31" s="164"/>
      <c r="T31" s="164"/>
      <c r="U31" s="164"/>
      <c r="V31" s="164"/>
    </row>
    <row r="32" spans="1:22" ht="30" customHeight="1" thickBot="1">
      <c r="A32" s="164"/>
      <c r="B32" s="616"/>
      <c r="C32" s="617"/>
      <c r="D32" s="202" t="s">
        <v>23</v>
      </c>
      <c r="E32" s="7"/>
      <c r="F32" s="12"/>
      <c r="G32" s="20"/>
      <c r="H32" s="48"/>
      <c r="I32" s="192"/>
      <c r="J32" s="185">
        <v>23</v>
      </c>
      <c r="K32" s="164"/>
      <c r="L32" s="164"/>
      <c r="M32" s="164"/>
      <c r="N32" s="169"/>
      <c r="O32" s="169"/>
      <c r="P32" s="169"/>
      <c r="Q32" s="164"/>
      <c r="R32" s="164"/>
      <c r="S32" s="164"/>
      <c r="T32" s="164"/>
      <c r="U32" s="164"/>
      <c r="V32" s="164"/>
    </row>
    <row r="33" spans="1:22" ht="52.5" customHeight="1" thickBot="1">
      <c r="A33" s="164"/>
      <c r="B33" s="604" t="s">
        <v>18</v>
      </c>
      <c r="C33" s="605"/>
      <c r="D33" s="606"/>
      <c r="E33" s="274"/>
      <c r="F33" s="273"/>
      <c r="G33" s="272"/>
      <c r="H33" s="94"/>
      <c r="I33" s="168"/>
      <c r="J33" s="193" t="s">
        <v>19</v>
      </c>
      <c r="K33" s="164"/>
      <c r="L33" s="164"/>
      <c r="M33" s="164"/>
      <c r="N33" s="169"/>
      <c r="O33" s="169"/>
      <c r="P33" s="169"/>
      <c r="Q33" s="164"/>
      <c r="R33" s="164"/>
      <c r="S33" s="164"/>
      <c r="T33" s="164"/>
      <c r="U33" s="164"/>
      <c r="V33" s="164"/>
    </row>
    <row r="34" spans="1:22" ht="34.5" customHeight="1">
      <c r="A34" s="164"/>
      <c r="B34" s="640" t="str">
        <f>IF(CONCATENATE(E35,F35,G35,H35)="","以下の３つは、カラー表示の場合のみ、プルダウンから選択してください","【【　注意　】】")</f>
        <v>以下の３つは、カラー表示の場合のみ、プルダウンから選択してください</v>
      </c>
      <c r="C34" s="641"/>
      <c r="D34" s="641"/>
      <c r="E34" s="641"/>
      <c r="F34" s="641"/>
      <c r="G34" s="641"/>
      <c r="H34" s="642"/>
      <c r="I34" s="168"/>
      <c r="J34" s="170" t="s">
        <v>42</v>
      </c>
      <c r="K34" s="164"/>
      <c r="L34" s="164"/>
      <c r="M34" s="164"/>
      <c r="N34" s="169"/>
      <c r="O34" s="169"/>
      <c r="P34" s="169"/>
      <c r="Q34" s="164"/>
      <c r="R34" s="164"/>
      <c r="S34" s="164"/>
      <c r="T34" s="164"/>
      <c r="U34" s="164"/>
      <c r="V34" s="164"/>
    </row>
    <row r="35" spans="1:22" ht="22.5" customHeight="1" thickBot="1">
      <c r="A35" s="164"/>
      <c r="B35" s="289"/>
      <c r="C35" s="290"/>
      <c r="D35" s="290"/>
      <c r="E35" s="291" t="str">
        <f>IF(LEFT(E36,1)="6","保育園分は不要です",IF(LEFT(E36,1)="5","分園は本園に含めて下さい",""))</f>
        <v/>
      </c>
      <c r="F35" s="291" t="str">
        <f>IF(LEFT(F36,1)="6","保育園分は不要です",IF(LEFT(F36,1)="5","分園は本園に含めて下さい",""))</f>
        <v/>
      </c>
      <c r="G35" s="291" t="str">
        <f>IF(LEFT(G36,1)="6","保育園分は不要です",IF(LEFT(G36,1)="5","分園は本園に含めて下さい",""))</f>
        <v/>
      </c>
      <c r="H35" s="292" t="str">
        <f>IF(LEFT(H36,1)="6","保育園分は不要です",IF(LEFT(H36,1)="5","分園は本園に含めて下さい",""))</f>
        <v/>
      </c>
      <c r="I35" s="168"/>
      <c r="J35" s="170"/>
      <c r="K35" s="164"/>
      <c r="L35" s="164"/>
      <c r="M35" s="164"/>
      <c r="N35" s="169"/>
      <c r="O35" s="169"/>
      <c r="P35" s="169"/>
      <c r="Q35" s="164"/>
      <c r="R35" s="164"/>
      <c r="S35" s="164"/>
      <c r="T35" s="164"/>
      <c r="U35" s="164"/>
      <c r="V35" s="164"/>
    </row>
    <row r="36" spans="1:22" ht="90" customHeight="1" thickTop="1" thickBot="1">
      <c r="A36" s="164"/>
      <c r="B36" s="622" t="str">
        <f>IF(E65=1,"幼稚園・認定こども園の種別",IF(F65=1,"幼稚園・認定こども園の種別",IF(G65=1,"幼稚園・認定こども園の種別",IF(H65=1,"幼稚園・認定こども園の種別","入力不要"))))</f>
        <v>入力不要</v>
      </c>
      <c r="C36" s="623"/>
      <c r="D36" s="624"/>
      <c r="E36" s="110"/>
      <c r="F36" s="110"/>
      <c r="G36" s="110"/>
      <c r="H36" s="111"/>
      <c r="I36" s="168"/>
      <c r="J36" s="194" t="str">
        <f>IF(B36="入力不要","入力不要","4.認定こども園（幼保連携型)")</f>
        <v>入力不要</v>
      </c>
      <c r="K36" s="164"/>
      <c r="L36" s="164"/>
      <c r="M36" s="164"/>
      <c r="N36" s="169"/>
      <c r="O36" s="169"/>
      <c r="P36" s="169"/>
      <c r="Q36" s="164"/>
      <c r="R36" s="164"/>
      <c r="S36" s="164"/>
      <c r="T36" s="164"/>
      <c r="U36" s="164"/>
      <c r="V36" s="164"/>
    </row>
    <row r="37" spans="1:22" ht="52.5" customHeight="1" thickBot="1">
      <c r="A37" s="164"/>
      <c r="B37" s="631" t="str">
        <f>IF(E65=15,"職業実践専門課程　　　の有無",IF(F65=15,"職業実践専門課程　　　の有無",IF(G65=15,"職業実践専門課程　　　の有無",IF(H65=15,"職業実践専門課程　　　の有無","入力不要"))))</f>
        <v>入力不要</v>
      </c>
      <c r="C37" s="632"/>
      <c r="D37" s="633"/>
      <c r="E37" s="93"/>
      <c r="F37" s="93"/>
      <c r="G37" s="93"/>
      <c r="H37" s="92"/>
      <c r="I37" s="168"/>
      <c r="J37" s="194" t="str">
        <f>IF(B37="入力不要","入力不要","職業実践専門課程有")</f>
        <v>入力不要</v>
      </c>
      <c r="K37" s="164"/>
      <c r="L37" s="164"/>
      <c r="M37" s="164"/>
      <c r="N37" s="169"/>
      <c r="O37" s="169"/>
      <c r="P37" s="169"/>
      <c r="Q37" s="164"/>
      <c r="R37" s="164"/>
      <c r="S37" s="164"/>
      <c r="T37" s="164"/>
      <c r="U37" s="164"/>
      <c r="V37" s="164"/>
    </row>
    <row r="38" spans="1:22" ht="15" customHeight="1">
      <c r="A38" s="164"/>
      <c r="B38" s="634" t="str">
        <f>IF(B37="職業実践専門課程　　　の有無","専修学校の分野　　　　　　（複数選択可）",IF(E65=5,"専修学校の分野　　　　　　（複数選択可）",IF(F65=5,"専修学校の分野　　　　　　（複数選択可）",IF(G65=5,"専修学校の分野　　　　　　（複数選択可）",IF(H65=5,"専修学校の分野　　　　　　（複数選択可）","入力不要")))))</f>
        <v>入力不要</v>
      </c>
      <c r="C38" s="635"/>
      <c r="D38" s="636"/>
      <c r="E38" s="150"/>
      <c r="F38" s="150"/>
      <c r="G38" s="150"/>
      <c r="H38" s="151"/>
      <c r="I38" s="168"/>
      <c r="J38" s="195" t="str">
        <f>IF($B$38="入力不要","",H155)</f>
        <v/>
      </c>
      <c r="K38" s="196"/>
      <c r="L38" s="164"/>
      <c r="M38" s="164"/>
      <c r="N38" s="169"/>
      <c r="O38" s="169"/>
      <c r="P38" s="169"/>
      <c r="Q38" s="164"/>
      <c r="R38" s="164"/>
      <c r="S38" s="164"/>
      <c r="T38" s="164"/>
      <c r="U38" s="164"/>
      <c r="V38" s="164"/>
    </row>
    <row r="39" spans="1:22" ht="15" customHeight="1">
      <c r="A39" s="164"/>
      <c r="B39" s="622"/>
      <c r="C39" s="623"/>
      <c r="D39" s="624"/>
      <c r="E39" s="88"/>
      <c r="F39" s="88"/>
      <c r="G39" s="88"/>
      <c r="H39" s="89"/>
      <c r="I39" s="168"/>
      <c r="J39" s="197" t="str">
        <f>IF($B$38="入力不要","",H156)</f>
        <v/>
      </c>
      <c r="K39" s="196"/>
      <c r="L39" s="164"/>
      <c r="M39" s="164"/>
      <c r="N39" s="169"/>
      <c r="O39" s="169"/>
      <c r="P39" s="169"/>
      <c r="Q39" s="164"/>
      <c r="R39" s="164"/>
      <c r="S39" s="164"/>
      <c r="T39" s="164"/>
      <c r="U39" s="164"/>
      <c r="V39" s="164"/>
    </row>
    <row r="40" spans="1:22" ht="15" customHeight="1">
      <c r="A40" s="164"/>
      <c r="B40" s="622"/>
      <c r="C40" s="623"/>
      <c r="D40" s="624"/>
      <c r="E40" s="88"/>
      <c r="F40" s="88"/>
      <c r="G40" s="88"/>
      <c r="H40" s="89"/>
      <c r="I40" s="168"/>
      <c r="J40" s="197" t="str">
        <f>IF($B$38="入力不要","入力不要",H157)</f>
        <v>入力不要</v>
      </c>
      <c r="K40" s="196"/>
      <c r="L40" s="164"/>
      <c r="M40" s="164"/>
      <c r="N40" s="169"/>
      <c r="O40" s="169"/>
      <c r="P40" s="169"/>
      <c r="Q40" s="164"/>
      <c r="R40" s="164"/>
      <c r="S40" s="164"/>
      <c r="T40" s="164"/>
      <c r="U40" s="164"/>
      <c r="V40" s="164"/>
    </row>
    <row r="41" spans="1:22" ht="15" customHeight="1">
      <c r="A41" s="164"/>
      <c r="B41" s="622"/>
      <c r="C41" s="623"/>
      <c r="D41" s="624"/>
      <c r="E41" s="88"/>
      <c r="F41" s="88"/>
      <c r="G41" s="88"/>
      <c r="H41" s="89"/>
      <c r="I41" s="168"/>
      <c r="J41" s="197" t="str">
        <f>IF($B$38="入力不要","",H158)</f>
        <v/>
      </c>
      <c r="K41" s="196"/>
      <c r="L41" s="164"/>
      <c r="M41" s="164"/>
      <c r="N41" s="169"/>
      <c r="O41" s="169"/>
      <c r="P41" s="169"/>
      <c r="Q41" s="164"/>
      <c r="R41" s="164"/>
      <c r="S41" s="164"/>
      <c r="T41" s="164"/>
      <c r="U41" s="164"/>
      <c r="V41" s="164"/>
    </row>
    <row r="42" spans="1:22" ht="15" customHeight="1">
      <c r="A42" s="164"/>
      <c r="B42" s="622"/>
      <c r="C42" s="623"/>
      <c r="D42" s="624"/>
      <c r="E42" s="88"/>
      <c r="F42" s="88"/>
      <c r="G42" s="88"/>
      <c r="H42" s="89"/>
      <c r="I42" s="168"/>
      <c r="J42" s="197"/>
      <c r="K42" s="196"/>
      <c r="L42" s="164"/>
      <c r="M42" s="164"/>
      <c r="N42" s="169"/>
      <c r="O42" s="169"/>
      <c r="P42" s="169"/>
      <c r="Q42" s="164"/>
      <c r="R42" s="164"/>
      <c r="S42" s="164"/>
      <c r="T42" s="164"/>
      <c r="U42" s="164"/>
      <c r="V42" s="164"/>
    </row>
    <row r="43" spans="1:22" ht="15" customHeight="1" thickBot="1">
      <c r="A43" s="164"/>
      <c r="B43" s="637"/>
      <c r="C43" s="638"/>
      <c r="D43" s="639"/>
      <c r="E43" s="152"/>
      <c r="F43" s="152"/>
      <c r="G43" s="152"/>
      <c r="H43" s="153"/>
      <c r="I43" s="168"/>
      <c r="J43" s="198"/>
      <c r="K43" s="196"/>
      <c r="L43" s="164"/>
      <c r="M43" s="164"/>
      <c r="N43" s="169"/>
      <c r="O43" s="169"/>
      <c r="P43" s="169"/>
      <c r="Q43" s="164"/>
      <c r="R43" s="164"/>
      <c r="S43" s="164"/>
      <c r="T43" s="164"/>
      <c r="U43" s="164"/>
      <c r="V43" s="164"/>
    </row>
    <row r="44" spans="1:22" ht="15" customHeight="1" thickBot="1">
      <c r="A44" s="164"/>
      <c r="B44" s="196"/>
      <c r="C44" s="200"/>
      <c r="D44" s="200"/>
      <c r="E44" s="167"/>
      <c r="F44" s="167"/>
      <c r="G44" s="167"/>
      <c r="H44" s="167"/>
      <c r="I44" s="168"/>
      <c r="J44" s="199"/>
      <c r="K44" s="200"/>
      <c r="L44" s="164"/>
      <c r="M44" s="164"/>
      <c r="N44" s="169"/>
      <c r="O44" s="169"/>
      <c r="P44" s="169"/>
      <c r="Q44" s="164"/>
      <c r="R44" s="164"/>
      <c r="S44" s="164"/>
      <c r="T44" s="164"/>
      <c r="U44" s="164"/>
      <c r="V44" s="164"/>
    </row>
    <row r="45" spans="1:22" ht="40.5" hidden="1" customHeight="1" thickBot="1">
      <c r="A45" s="552" t="s">
        <v>590</v>
      </c>
      <c r="B45" s="394"/>
      <c r="C45" s="400" t="s">
        <v>551</v>
      </c>
      <c r="D45" s="393"/>
      <c r="E45" s="403" t="str">
        <f>ASC(IF(E37="","",IF(OR(LEFT(E37,1)="１",LEFT(E37,1)="２",LEFT(E37,1)="３"),CONCATENATE(LEFT(E38,3),LEFT(E39,3),LEFT(E40,3),LEFT(E41,3),LEFT(E42,3),LEFT(E43,3),),"")))</f>
        <v/>
      </c>
      <c r="F45" s="403" t="str">
        <f t="shared" ref="F45:H45" si="1">ASC(IF(F37="","",IF(OR(LEFT(F37,1)="１",LEFT(F37,1)="２",LEFT(F37,1)="３"),CONCATENATE(LEFT(F38,3),LEFT(F39,3),LEFT(F40,3),LEFT(F41,3),LEFT(F42,3),LEFT(F43,3),),"")))</f>
        <v/>
      </c>
      <c r="G45" s="403" t="str">
        <f t="shared" si="1"/>
        <v/>
      </c>
      <c r="H45" s="403" t="str">
        <f t="shared" si="1"/>
        <v/>
      </c>
      <c r="I45" s="168"/>
      <c r="J45" s="199"/>
      <c r="K45" s="200"/>
      <c r="L45" s="164"/>
      <c r="M45" s="164"/>
      <c r="N45" s="169"/>
      <c r="O45" s="169"/>
      <c r="P45" s="169"/>
      <c r="Q45" s="164"/>
      <c r="R45" s="164"/>
      <c r="S45" s="164"/>
      <c r="T45" s="164"/>
      <c r="U45" s="164"/>
      <c r="V45" s="164"/>
    </row>
    <row r="46" spans="1:22" ht="63" hidden="1" customHeight="1" thickBot="1">
      <c r="A46" s="558" t="s">
        <v>594</v>
      </c>
      <c r="B46" s="394"/>
      <c r="C46" s="402" t="s">
        <v>552</v>
      </c>
      <c r="D46" s="393"/>
      <c r="E46" s="401" t="str">
        <f>IF(E54="","",IF(LEFT(E51,1)="５","",CONCATENATE(LEFT(E52,1),IF(E53&gt;9,E53,CONCATENATE("0",E53)),IF(E54&gt;9,E54,CONCATENATE("0",E54)))))</f>
        <v/>
      </c>
      <c r="F46" s="401" t="str">
        <f t="shared" ref="F46:H46" si="2">IF(F54="","",IF(LEFT(F51,1)="５","",CONCATENATE(LEFT(F52,1),IF(F53&gt;9,F53,CONCATENATE("0",F53)),IF(F54&gt;9,F54,CONCATENATE("0",F54)))))</f>
        <v/>
      </c>
      <c r="G46" s="401" t="str">
        <f t="shared" si="2"/>
        <v/>
      </c>
      <c r="H46" s="401" t="str">
        <f t="shared" si="2"/>
        <v/>
      </c>
      <c r="I46" s="168"/>
      <c r="J46" s="199"/>
      <c r="K46" s="200"/>
      <c r="L46" s="164"/>
      <c r="M46" s="164"/>
      <c r="N46" s="169"/>
      <c r="O46" s="169"/>
      <c r="P46" s="169"/>
      <c r="Q46" s="164"/>
      <c r="R46" s="164"/>
      <c r="S46" s="164"/>
      <c r="T46" s="164"/>
      <c r="U46" s="164"/>
      <c r="V46" s="164"/>
    </row>
    <row r="47" spans="1:22" ht="45.75" hidden="1" customHeight="1" thickBot="1">
      <c r="A47" s="552"/>
      <c r="B47" s="643" t="s">
        <v>595</v>
      </c>
      <c r="C47" s="644"/>
      <c r="D47" s="645"/>
      <c r="E47" s="401">
        <f>IF(LEFT(E10)="R",1,0)+IF(IFERROR(SEARCH("自動車学校",E9,1),0)+IFERROR(SEARCH("自動車教",E9,1),0)+IFERROR(SEARCH("ドライ",E9,1),0)&gt;0,1,0)</f>
        <v>0</v>
      </c>
      <c r="F47" s="401">
        <f t="shared" ref="F47:H47" si="3">IF(LEFT(F10)="R",1,0)+IF(IFERROR(SEARCH("自動車学校",F9,1),0)+IFERROR(SEARCH("自動車教",F9,1),0)+IFERROR(SEARCH("ドライ",F9,1),0)&gt;0,1,0)</f>
        <v>0</v>
      </c>
      <c r="G47" s="401">
        <f t="shared" si="3"/>
        <v>0</v>
      </c>
      <c r="H47" s="401">
        <f t="shared" si="3"/>
        <v>0</v>
      </c>
      <c r="I47" s="168"/>
      <c r="J47" s="199"/>
      <c r="K47" s="200"/>
      <c r="L47" s="164"/>
      <c r="M47" s="164"/>
      <c r="N47" s="169"/>
      <c r="O47" s="169"/>
      <c r="P47" s="169"/>
      <c r="Q47" s="164"/>
      <c r="R47" s="164"/>
      <c r="S47" s="164"/>
      <c r="T47" s="164"/>
      <c r="U47" s="164"/>
      <c r="V47" s="164"/>
    </row>
    <row r="48" spans="1:22" ht="15" hidden="1" customHeight="1">
      <c r="A48" s="552"/>
      <c r="B48" s="196"/>
      <c r="C48" s="200"/>
      <c r="D48" s="200"/>
      <c r="E48" s="167"/>
      <c r="F48" s="167"/>
      <c r="G48" s="167"/>
      <c r="H48" s="167"/>
      <c r="I48" s="168"/>
      <c r="J48" s="199"/>
      <c r="K48" s="200"/>
      <c r="L48" s="164"/>
      <c r="M48" s="164"/>
      <c r="N48" s="169"/>
      <c r="O48" s="169"/>
      <c r="P48" s="169"/>
      <c r="Q48" s="164"/>
      <c r="R48" s="164"/>
      <c r="S48" s="164"/>
      <c r="T48" s="164"/>
      <c r="U48" s="164"/>
      <c r="V48" s="164"/>
    </row>
    <row r="49" spans="1:22" ht="15" hidden="1" customHeight="1" thickBot="1">
      <c r="A49" s="552"/>
      <c r="B49" s="196"/>
      <c r="C49" s="200"/>
      <c r="D49" s="200"/>
      <c r="E49" s="167"/>
      <c r="F49" s="167"/>
      <c r="G49" s="167"/>
      <c r="H49" s="167"/>
      <c r="I49" s="168"/>
      <c r="J49" s="199"/>
      <c r="K49" s="200"/>
      <c r="L49" s="164"/>
      <c r="M49" s="164"/>
      <c r="N49" s="169"/>
      <c r="O49" s="169"/>
      <c r="P49" s="169"/>
      <c r="Q49" s="164"/>
      <c r="R49" s="164"/>
      <c r="S49" s="164"/>
      <c r="T49" s="164"/>
      <c r="U49" s="164"/>
      <c r="V49" s="164"/>
    </row>
    <row r="50" spans="1:22" ht="34.5" customHeight="1" thickBot="1">
      <c r="A50" s="164"/>
      <c r="B50" s="628" t="str">
        <f ca="1">IF(E78&amp;F78&amp;G78&amp;H78="","以下は、名称変更、廃止、休校・募集停止や分離した場合のみ、記入してください",CONCATENATE(E78,F78,G78,H78,"は今年度５月１日以降（将来の予定）は入力しないでください"))</f>
        <v>以下は、名称変更、廃止、休校・募集停止や分離した場合のみ、記入してください</v>
      </c>
      <c r="C50" s="629"/>
      <c r="D50" s="629"/>
      <c r="E50" s="629"/>
      <c r="F50" s="629"/>
      <c r="G50" s="629"/>
      <c r="H50" s="630"/>
      <c r="I50" s="168"/>
      <c r="J50" s="170" t="s">
        <v>42</v>
      </c>
      <c r="K50" s="164"/>
      <c r="L50" s="164"/>
      <c r="M50" s="164"/>
      <c r="N50" s="169"/>
      <c r="O50" s="169"/>
      <c r="P50" s="169"/>
      <c r="Q50" s="164"/>
      <c r="R50" s="164"/>
      <c r="S50" s="164"/>
      <c r="T50" s="164"/>
      <c r="U50" s="164"/>
      <c r="V50" s="164"/>
    </row>
    <row r="51" spans="1:22" ht="52.5" customHeight="1" thickTop="1" thickBot="1">
      <c r="A51" s="164"/>
      <c r="B51" s="607" t="s">
        <v>597</v>
      </c>
      <c r="C51" s="608"/>
      <c r="D51" s="609"/>
      <c r="E51" s="84"/>
      <c r="F51" s="72"/>
      <c r="G51" s="73"/>
      <c r="H51" s="83"/>
      <c r="I51" s="75"/>
      <c r="J51" s="74" t="s">
        <v>28</v>
      </c>
      <c r="K51" s="164"/>
      <c r="L51" s="164"/>
      <c r="M51" s="164"/>
      <c r="N51" s="167"/>
      <c r="O51" s="169"/>
      <c r="P51" s="169"/>
      <c r="Q51" s="164"/>
      <c r="R51" s="164"/>
      <c r="S51" s="164"/>
      <c r="T51" s="164"/>
      <c r="U51" s="164"/>
      <c r="V51" s="164"/>
    </row>
    <row r="52" spans="1:22" ht="30" customHeight="1" thickBot="1">
      <c r="A52" s="164"/>
      <c r="B52" s="625" t="s">
        <v>598</v>
      </c>
      <c r="C52" s="626"/>
      <c r="D52" s="70" t="s">
        <v>20</v>
      </c>
      <c r="E52" s="112"/>
      <c r="F52" s="112"/>
      <c r="G52" s="112"/>
      <c r="H52" s="112"/>
      <c r="I52" s="9"/>
      <c r="J52" s="71" t="s">
        <v>267</v>
      </c>
      <c r="K52" s="164"/>
      <c r="L52" s="164"/>
      <c r="M52" s="164"/>
      <c r="N52" s="169"/>
      <c r="O52" s="169"/>
      <c r="P52" s="169"/>
      <c r="Q52" s="164"/>
      <c r="R52" s="164"/>
      <c r="S52" s="164"/>
      <c r="T52" s="164"/>
      <c r="U52" s="164"/>
      <c r="V52" s="164"/>
    </row>
    <row r="53" spans="1:22" ht="30" customHeight="1">
      <c r="A53" s="164"/>
      <c r="B53" s="625"/>
      <c r="C53" s="626"/>
      <c r="D53" s="5" t="s">
        <v>21</v>
      </c>
      <c r="E53" s="113"/>
      <c r="F53" s="113"/>
      <c r="G53" s="113"/>
      <c r="H53" s="114"/>
      <c r="I53" s="9"/>
      <c r="J53" s="29">
        <v>31</v>
      </c>
      <c r="K53" s="164"/>
      <c r="L53" s="164"/>
      <c r="M53" s="164"/>
      <c r="N53" s="169"/>
      <c r="O53" s="169"/>
      <c r="P53" s="169"/>
      <c r="Q53" s="164"/>
      <c r="R53" s="164"/>
      <c r="S53" s="164"/>
      <c r="T53" s="164"/>
      <c r="U53" s="164"/>
      <c r="V53" s="164"/>
    </row>
    <row r="54" spans="1:22" ht="30" customHeight="1">
      <c r="A54" s="164"/>
      <c r="B54" s="625"/>
      <c r="C54" s="626"/>
      <c r="D54" s="80" t="s">
        <v>22</v>
      </c>
      <c r="E54" s="115"/>
      <c r="F54" s="115"/>
      <c r="G54" s="115"/>
      <c r="H54" s="116"/>
      <c r="I54" s="9"/>
      <c r="J54" s="81">
        <v>4</v>
      </c>
      <c r="K54" s="164"/>
      <c r="L54" s="164"/>
      <c r="M54" s="164"/>
      <c r="N54" s="169"/>
      <c r="O54" s="169"/>
      <c r="P54" s="169"/>
      <c r="Q54" s="164"/>
      <c r="R54" s="164"/>
      <c r="S54" s="164"/>
      <c r="T54" s="164"/>
      <c r="U54" s="164"/>
      <c r="V54" s="164"/>
    </row>
    <row r="55" spans="1:22" ht="119.25" customHeight="1" thickBot="1">
      <c r="A55" s="164"/>
      <c r="B55" s="619" t="str">
        <f>IF(I67+I68=3,"【名称変更事由欄】　　　　　　　　      　　変更前の旧学校名を　　　　　右欄に記入（入力例参照）【分離事由欄】　　　　    　　　　　　分離先の法人名を　　　　　右欄に記入（入力例参照）",IF(I67+I68=2,"【事由欄】　　　　　　    　　　　変更前の旧学校名を　　　　　右欄に記入（入力例参照）",IF(I67+I68=1,"【事由欄】　　　　　　    　　　　分離先の法人名を　　　　　右欄に記入（入力例参照）","右欄、記入不要です")))</f>
        <v>右欄、記入不要です</v>
      </c>
      <c r="C55" s="620"/>
      <c r="D55" s="621"/>
      <c r="E55" s="117"/>
      <c r="F55" s="117"/>
      <c r="G55" s="117"/>
      <c r="H55" s="118"/>
      <c r="I55" s="82"/>
      <c r="J55" s="86" t="str">
        <f>IF(I67+I68=3,"【名称変更事由例】　　　　　　　　　　  「社会福祉法人東西会」                     　　　          【分離事由例】　　　　　　　　　  　　　　　「社会福祉法人対岳会」 ",
IF(I67+I68=2,"「社会福祉法人対岳会」",
IF(I67+I68=1,"「社会福祉法人東西会」",
"")))</f>
        <v/>
      </c>
      <c r="K55" s="164"/>
      <c r="L55" s="164"/>
      <c r="M55" s="164"/>
      <c r="N55" s="164"/>
      <c r="O55" s="164"/>
      <c r="P55" s="164"/>
      <c r="Q55" s="164"/>
      <c r="R55" s="164"/>
      <c r="S55" s="164"/>
      <c r="T55" s="164"/>
      <c r="U55" s="164"/>
      <c r="V55" s="164"/>
    </row>
    <row r="56" spans="1:22" ht="105.75" customHeight="1">
      <c r="A56" s="164"/>
      <c r="B56" s="164"/>
      <c r="C56" s="164"/>
      <c r="D56" s="164"/>
      <c r="E56" s="270" t="str">
        <f ca="1">IF(E95=1,"「１校(園)目」完成です 　　　　　　  (作業３は不要です）",IF(E98=8,"「１校(園)目」完成です 　　　　　　  (作業３は不要です）",""))</f>
        <v/>
      </c>
      <c r="F56" s="270" t="str">
        <f ca="1">IF(F95=1,"「２校(園)目」完成です  　　　　　　  (作業３は不要です）",IF(F98=8,"「２校(園)目」完成です 　　　　　　  (作業３は不要です）",""))</f>
        <v/>
      </c>
      <c r="G56" s="270" t="str">
        <f ca="1">IF(G95=1,"「３校(園)目」完成です 　　　　　　  (作業３は不要です）",IF(G98=8,"「３校(園)目」完成です 　　　　　　  (作業３は不要です）",""))</f>
        <v/>
      </c>
      <c r="H56" s="270" t="str">
        <f ca="1">IF(H95=1,"「４校(園)目」完成です 　　　　　　  (作業３は不要です）",IF(H98=8,"「４校(園)目」完成です 　　　　　　  (作業３は不要です）",""))</f>
        <v/>
      </c>
      <c r="I56" s="164"/>
      <c r="J56" s="164"/>
      <c r="K56" s="164"/>
      <c r="L56" s="164"/>
      <c r="M56" s="164"/>
      <c r="N56" s="167"/>
      <c r="O56" s="164"/>
      <c r="P56" s="164"/>
      <c r="Q56" s="164"/>
      <c r="R56" s="164"/>
      <c r="S56" s="164"/>
      <c r="T56" s="164"/>
      <c r="U56" s="164"/>
      <c r="V56" s="164"/>
    </row>
    <row r="57" spans="1:22" ht="20.100000000000001" hidden="1" customHeight="1" thickTop="1" thickBot="1">
      <c r="A57" s="553" t="s">
        <v>590</v>
      </c>
      <c r="B57" s="554"/>
      <c r="C57" s="555" t="s">
        <v>547</v>
      </c>
      <c r="D57" s="556"/>
      <c r="E57" s="557" t="str">
        <f>IF(E29="","",ASC(CONCATENATE(LEFT(E29,1),IF(E30&gt;9,E30,CONCATENATE("0",E30)),IF(E31&gt;9,E31,CONCATENATE("0",E31)),IF(E32&gt;9,E32,CONCATENATE("0",E32)))))</f>
        <v/>
      </c>
      <c r="F57" s="557" t="str">
        <f t="shared" ref="F57:H57" si="4">IF(F29="","",ASC(CONCATENATE(LEFT(F29,1),IF(F30&gt;9,F30,CONCATENATE("0",F30)),IF(F31&gt;9,F31,CONCATENATE("0",F31)),IF(F32&gt;9,F32,CONCATENATE("0",F32)))))</f>
        <v/>
      </c>
      <c r="G57" s="557" t="str">
        <f t="shared" si="4"/>
        <v/>
      </c>
      <c r="H57" s="557" t="str">
        <f t="shared" si="4"/>
        <v/>
      </c>
      <c r="I57" s="553"/>
      <c r="J57" s="553"/>
      <c r="K57" s="553"/>
      <c r="L57" s="553"/>
      <c r="M57" s="164"/>
      <c r="N57" s="167"/>
      <c r="O57" s="164"/>
      <c r="P57" s="164"/>
      <c r="Q57" s="164"/>
      <c r="R57" s="164"/>
      <c r="S57" s="164"/>
      <c r="T57" s="164"/>
      <c r="U57" s="164"/>
      <c r="V57" s="164"/>
    </row>
    <row r="58" spans="1:22" ht="20.100000000000001" hidden="1" customHeight="1" thickBot="1">
      <c r="A58" s="164" t="s">
        <v>591</v>
      </c>
      <c r="B58" s="394"/>
      <c r="C58" s="395" t="s">
        <v>12</v>
      </c>
      <c r="D58" s="392"/>
      <c r="E58" s="398" t="str">
        <f>IF(E14="","",ASC(CLEAN(SUBSTITUTE(SUBSTITUTE(SUBSTITUTE(SUBSTITUTE(SUBSTITUTE(SUBSTITUTE(SUBSTITUTE(DBCS(CONCATENATE(LEFT(E13,3),RIGHT(E13,4))),"　",""),"-",""),"−",""),"‐",""),"ー",""),"―",""),"－",""))))</f>
        <v/>
      </c>
      <c r="F58" s="398" t="str">
        <f t="shared" ref="F58:H58" si="5">IF(F14="","",ASC(CLEAN(SUBSTITUTE(SUBSTITUTE(SUBSTITUTE(SUBSTITUTE(SUBSTITUTE(SUBSTITUTE(SUBSTITUTE(DBCS(CONCATENATE(LEFT(F13,3),RIGHT(F13,4))),"　",""),"-",""),"−",""),"‐",""),"ー",""),"―",""),"－",""))))</f>
        <v/>
      </c>
      <c r="G58" s="398" t="str">
        <f t="shared" si="5"/>
        <v/>
      </c>
      <c r="H58" s="398" t="str">
        <f t="shared" si="5"/>
        <v/>
      </c>
      <c r="I58" s="164"/>
      <c r="J58" s="164"/>
      <c r="K58" s="164"/>
      <c r="L58" s="164"/>
      <c r="M58" s="164"/>
      <c r="N58" s="167"/>
      <c r="O58" s="164"/>
      <c r="P58" s="164"/>
      <c r="Q58" s="164"/>
      <c r="R58" s="164"/>
      <c r="S58" s="164"/>
      <c r="T58" s="164"/>
      <c r="U58" s="164"/>
      <c r="V58" s="164"/>
    </row>
    <row r="59" spans="1:22" ht="20.100000000000001" hidden="1" customHeight="1" thickBot="1">
      <c r="A59" s="164" t="s">
        <v>592</v>
      </c>
      <c r="B59" s="394"/>
      <c r="C59" s="395" t="s">
        <v>548</v>
      </c>
      <c r="D59" s="392"/>
      <c r="E59" s="398" t="str">
        <f>IF(E177="","",IF(E17="","",ASC(LEFT(E17,((IFERROR(SEARCH("-",(SUBSTITUTE(SUBSTITUTE(SUBSTITUTE(SUBSTITUTE(SUBSTITUTE(SUBSTITUTE(SUBSTITUTE(SUBSTITUTE(E17,"",""),"　",""),"-","-"),"−","-"),"‐","-"),"ー","-"),"―","-"),"－","-")),1),0))-1)))))</f>
        <v/>
      </c>
      <c r="F59" s="398" t="str">
        <f t="shared" ref="F59:H59" si="6">IF(F177="","",IF(F17="","",ASC(LEFT(F17,((IFERROR(SEARCH("-",(SUBSTITUTE(SUBSTITUTE(SUBSTITUTE(SUBSTITUTE(SUBSTITUTE(SUBSTITUTE(SUBSTITUTE(SUBSTITUTE(F17,"",""),"　",""),"-","-"),"−","-"),"‐","-"),"ー","-"),"―","-"),"－","-")),1),0))-1)))))</f>
        <v/>
      </c>
      <c r="G59" s="398" t="str">
        <f t="shared" si="6"/>
        <v/>
      </c>
      <c r="H59" s="398" t="str">
        <f t="shared" si="6"/>
        <v/>
      </c>
      <c r="I59" s="164"/>
      <c r="J59" s="164"/>
      <c r="K59" s="164"/>
      <c r="L59" s="164"/>
      <c r="M59" s="164"/>
      <c r="N59" s="167"/>
      <c r="O59" s="164"/>
      <c r="P59" s="164"/>
      <c r="Q59" s="164"/>
      <c r="R59" s="164"/>
      <c r="S59" s="164"/>
      <c r="T59" s="164"/>
      <c r="U59" s="164"/>
      <c r="V59" s="164"/>
    </row>
    <row r="60" spans="1:22" ht="20.100000000000001" hidden="1" customHeight="1" thickBot="1">
      <c r="A60" s="164" t="s">
        <v>593</v>
      </c>
      <c r="B60" s="394"/>
      <c r="C60" s="395" t="s">
        <v>549</v>
      </c>
      <c r="D60" s="393"/>
      <c r="E60" s="399" t="str">
        <f>IF(E17="","",ASC(MID(E17,((IFERROR(SEARCH("-",(SUBSTITUTE(SUBSTITUTE(SUBSTITUTE(SUBSTITUTE(SUBSTITUTE(SUBSTITUTE(SUBSTITUTE(SUBSTITUTE(E17,"",""),"　",""),"-","-"),"−","-"),"‐","-"),"ー","-"),"―","-"),"－","-")),1),0))+1),((IFERROR(SEARCH("-",(SUBSTITUTE(SUBSTITUTE(SUBSTITUTE(SUBSTITUTE(SUBSTITUTE(SUBSTITUTE(SUBSTITUTE(SUBSTITUTE(E17,"",""),"　",""),"-","-"),"−","-"),"‐","-"),"ー","-"),"―","-"),"－","-")),7),0))-(IFERROR(SEARCH("-",(SUBSTITUTE(SUBSTITUTE(SUBSTITUTE(SUBSTITUTE(SUBSTITUTE(SUBSTITUTE(SUBSTITUTE(SUBSTITUTE(E17,"",""),"　",""),"-","-"),"−","-"),"‐","-"),"ー","-"),"―","-"),"－","-")),1),0)+1)))))</f>
        <v/>
      </c>
      <c r="F60" s="399" t="str">
        <f t="shared" ref="F60:H60" si="7">IF(F17="","",ASC(MID(F17,((IFERROR(SEARCH("-",(SUBSTITUTE(SUBSTITUTE(SUBSTITUTE(SUBSTITUTE(SUBSTITUTE(SUBSTITUTE(SUBSTITUTE(SUBSTITUTE(F17,"",""),"　",""),"-","-"),"−","-"),"‐","-"),"ー","-"),"―","-"),"－","-")),1),0))+1),((IFERROR(SEARCH("-",(SUBSTITUTE(SUBSTITUTE(SUBSTITUTE(SUBSTITUTE(SUBSTITUTE(SUBSTITUTE(SUBSTITUTE(SUBSTITUTE(F17,"",""),"　",""),"-","-"),"−","-"),"‐","-"),"ー","-"),"―","-"),"－","-")),7),0))-(IFERROR(SEARCH("-",(SUBSTITUTE(SUBSTITUTE(SUBSTITUTE(SUBSTITUTE(SUBSTITUTE(SUBSTITUTE(SUBSTITUTE(SUBSTITUTE(F17,"",""),"　",""),"-","-"),"−","-"),"‐","-"),"ー","-"),"―","-"),"－","-")),1),0)+1)))))</f>
        <v/>
      </c>
      <c r="G60" s="399" t="str">
        <f t="shared" si="7"/>
        <v/>
      </c>
      <c r="H60" s="399" t="str">
        <f t="shared" si="7"/>
        <v/>
      </c>
      <c r="I60" s="164"/>
      <c r="J60" s="164"/>
      <c r="K60" s="164"/>
      <c r="L60" s="164"/>
      <c r="M60" s="164"/>
      <c r="N60" s="167"/>
      <c r="O60" s="164"/>
      <c r="P60" s="164"/>
      <c r="Q60" s="164"/>
      <c r="R60" s="164"/>
      <c r="S60" s="164"/>
      <c r="T60" s="164"/>
      <c r="U60" s="164"/>
      <c r="V60" s="164"/>
    </row>
    <row r="61" spans="1:22" ht="20.100000000000001" hidden="1" customHeight="1">
      <c r="A61" s="164"/>
      <c r="B61" s="394"/>
      <c r="C61" s="395" t="s">
        <v>550</v>
      </c>
      <c r="D61" s="393"/>
      <c r="E61" s="399" t="str">
        <f>IF(E17="","",ASC(IF(E17="","",RIGHT((SUBSTITUTE(SUBSTITUTE(SUBSTITUTE(SUBSTITUTE(SUBSTITUTE(SUBSTITUTE(SUBSTITUTE(SUBSTITUTE(E17,"",""),"　",""),"-",""),"−",""),"‐",""),"ー",""),"―",""),"－","")),4))))</f>
        <v/>
      </c>
      <c r="F61" s="399" t="str">
        <f t="shared" ref="F61:H61" si="8">IF(F17="","",ASC(IF(F17="","",RIGHT((SUBSTITUTE(SUBSTITUTE(SUBSTITUTE(SUBSTITUTE(SUBSTITUTE(SUBSTITUTE(SUBSTITUTE(SUBSTITUTE(F17,"",""),"　",""),"-",""),"−",""),"‐",""),"ー",""),"―",""),"－","")),4))))</f>
        <v/>
      </c>
      <c r="G61" s="399" t="str">
        <f t="shared" si="8"/>
        <v/>
      </c>
      <c r="H61" s="399" t="str">
        <f t="shared" si="8"/>
        <v/>
      </c>
      <c r="J61" s="164"/>
      <c r="K61" s="164"/>
      <c r="L61" s="164"/>
      <c r="M61" s="164"/>
      <c r="N61" s="167"/>
      <c r="O61" s="164"/>
      <c r="P61" s="164"/>
      <c r="Q61" s="164"/>
      <c r="R61" s="164"/>
      <c r="S61" s="164"/>
      <c r="T61" s="164"/>
      <c r="U61" s="164"/>
      <c r="V61" s="164"/>
    </row>
    <row r="62" spans="1:22" ht="20.100000000000001" hidden="1" customHeight="1">
      <c r="A62" s="164"/>
      <c r="B62" s="164"/>
      <c r="C62" s="164"/>
      <c r="D62" s="164"/>
      <c r="E62" s="270"/>
      <c r="F62" s="270"/>
      <c r="G62" s="270"/>
      <c r="H62" s="270"/>
      <c r="I62" s="164"/>
      <c r="J62" s="164"/>
      <c r="K62" s="164"/>
      <c r="L62" s="164"/>
      <c r="M62" s="164"/>
      <c r="N62" s="167"/>
      <c r="O62" s="164"/>
      <c r="P62" s="164"/>
      <c r="Q62" s="164"/>
      <c r="R62" s="164"/>
      <c r="S62" s="164"/>
      <c r="T62" s="164"/>
      <c r="U62" s="164"/>
      <c r="V62" s="164"/>
    </row>
    <row r="63" spans="1:22" ht="105.75" hidden="1" customHeight="1" thickBot="1">
      <c r="A63" s="164"/>
      <c r="C63" s="396" t="s">
        <v>11</v>
      </c>
      <c r="D63" s="397"/>
      <c r="E63" s="390" t="str">
        <f>IFERROR(VLOOKUP(E14,$E$155:$F$201,2,FALSE),"")</f>
        <v/>
      </c>
      <c r="F63" s="390" t="str">
        <f>IFERROR(VLOOKUP(F14,$E$155:$F$201,2,FALSE),"")</f>
        <v/>
      </c>
      <c r="G63" s="390" t="str">
        <f>IFERROR(VLOOKUP(G14,$E$155:$F$201,2,FALSE),"")</f>
        <v/>
      </c>
      <c r="H63" s="391" t="str">
        <f>IFERROR(VLOOKUP(H14,$E$155:$F$201,2,FALSE),"")</f>
        <v/>
      </c>
      <c r="I63" s="168"/>
      <c r="J63" s="174" t="s">
        <v>25</v>
      </c>
      <c r="K63" s="164"/>
      <c r="L63" s="164"/>
      <c r="M63" s="164"/>
      <c r="N63" s="167"/>
      <c r="O63" s="164"/>
      <c r="P63" s="164"/>
      <c r="Q63" s="164"/>
      <c r="R63" s="164"/>
      <c r="S63" s="164"/>
      <c r="T63" s="164"/>
      <c r="U63" s="164"/>
      <c r="V63" s="164"/>
    </row>
    <row r="64" spans="1:22" ht="15" hidden="1" customHeight="1" thickTop="1">
      <c r="E64" s="119"/>
      <c r="F64" s="120"/>
      <c r="G64" s="121"/>
      <c r="H64" s="122"/>
      <c r="L64"/>
      <c r="M64"/>
      <c r="N64" s="167"/>
      <c r="O64" s="164"/>
      <c r="P64" s="164"/>
      <c r="Q64" s="164"/>
      <c r="R64" s="164"/>
      <c r="S64" s="164"/>
      <c r="T64" s="164"/>
      <c r="U64" s="164"/>
      <c r="V64" s="164"/>
    </row>
    <row r="65" spans="2:22" ht="15" hidden="1" customHeight="1">
      <c r="E65" s="119">
        <f>IF(LEFT(E10,1)="G",1,IF(LEFT(E10,1)="N",15,IF(LEFT(E10,1)="P",5,IF(LEFT(E10,1)="Q",5,0))))</f>
        <v>0</v>
      </c>
      <c r="F65" s="120">
        <f>IF(LEFT(F10,1)="G",1,IF(LEFT(F10,1)="N",15,IF(LEFT(F10,1)="P",5,IF(LEFT(F10,1)="Q",5,0))))</f>
        <v>0</v>
      </c>
      <c r="G65" s="121">
        <f>IF(LEFT(G10,1)="G",1,IF(LEFT(G10,1)="N",15,IF(LEFT(G10,1)="P",5,IF(LEFT(G10,1)="Q",5,0))))</f>
        <v>0</v>
      </c>
      <c r="H65" s="122">
        <f>IF(LEFT(H10,1)="G",1,IF(LEFT(H10,1)="N",15,IF(LEFT(H10,1)="P",5,IF(LEFT(H10,1)="Q",5,0))))</f>
        <v>0</v>
      </c>
      <c r="J65" s="1" t="s">
        <v>290</v>
      </c>
      <c r="L65"/>
      <c r="M65"/>
      <c r="N65" s="167"/>
      <c r="O65" s="164"/>
      <c r="P65" s="164"/>
      <c r="Q65" s="164"/>
      <c r="R65" s="164"/>
      <c r="S65" s="164"/>
      <c r="T65" s="164"/>
      <c r="U65" s="164"/>
      <c r="V65" s="164"/>
    </row>
    <row r="66" spans="2:22" ht="15" hidden="1" customHeight="1">
      <c r="E66" s="119"/>
      <c r="F66" s="120"/>
      <c r="G66" s="121"/>
      <c r="H66" s="122"/>
      <c r="L66"/>
      <c r="M66"/>
      <c r="N66" s="167"/>
      <c r="O66" s="164"/>
      <c r="P66" s="164"/>
      <c r="Q66" s="164"/>
      <c r="R66" s="164"/>
      <c r="S66" s="164"/>
      <c r="T66" s="164"/>
      <c r="U66" s="164"/>
      <c r="V66" s="164"/>
    </row>
    <row r="67" spans="2:22" ht="15" hidden="1" customHeight="1">
      <c r="C67" s="1" t="s">
        <v>297</v>
      </c>
      <c r="E67" s="119">
        <f>IF(IFERROR(ABS(LEFT(E51,1)),0)&lt;5,IFERROR(ABS(LEFT(E51,1)),0),0)</f>
        <v>0</v>
      </c>
      <c r="F67" s="120">
        <f>IF(IFERROR(ABS(LEFT(F51,1)),0)&lt;5,IFERROR(ABS(LEFT(F51,1)),0),0)</f>
        <v>0</v>
      </c>
      <c r="G67" s="121">
        <f>IF(IFERROR(ABS(LEFT(G51,1)),0)&lt;5,IFERROR(ABS(LEFT(G51,1)),0),0)</f>
        <v>0</v>
      </c>
      <c r="H67" s="122">
        <f>IF(IFERROR(ABS(LEFT(H51,1)),0)&lt;5,IFERROR(ABS(LEFT(H51,1)),0),0)</f>
        <v>0</v>
      </c>
      <c r="I67" s="318">
        <f>IF(E67=4,1,IF(F67=4,1,IF(G67=4,1,IF(H67=4,1,IF(E67=3,1,IF(F67=3,1,IF(G67=3,1,IF(H67=3,1,0))))))))</f>
        <v>0</v>
      </c>
      <c r="J67" s="1" t="s">
        <v>320</v>
      </c>
      <c r="L67"/>
      <c r="M67"/>
      <c r="N67" s="167"/>
      <c r="O67" s="164"/>
      <c r="P67" s="164"/>
      <c r="Q67" s="164"/>
      <c r="R67" s="164"/>
      <c r="S67" s="164"/>
      <c r="T67" s="164"/>
      <c r="U67" s="164"/>
      <c r="V67" s="164"/>
    </row>
    <row r="68" spans="2:22" ht="15" hidden="1" customHeight="1">
      <c r="C68" s="128">
        <f ca="1">(E71-1)-(C77-1)</f>
        <v>7</v>
      </c>
      <c r="E68" s="119">
        <f>IF(IFERROR(ABS(LEFT(E51,1)),0)=5,IFERROR(ABS(LEFT(E51,1)),0),0)</f>
        <v>0</v>
      </c>
      <c r="F68" s="120">
        <f>IF(IFERROR(ABS(LEFT(F51,1)),0)=5,IFERROR(ABS(LEFT(F51,1)),0),0)</f>
        <v>0</v>
      </c>
      <c r="G68" s="121">
        <f>IF(IFERROR(ABS(LEFT(G51,1)),0)=5,IFERROR(ABS(LEFT(G51,1)),0),0)</f>
        <v>0</v>
      </c>
      <c r="H68" s="122">
        <f>IF(IFERROR(ABS(LEFT(H51,1)),0)=5,IFERROR(ABS(LEFT(H51,1)),0),0)</f>
        <v>0</v>
      </c>
      <c r="I68" s="276">
        <f>IF(SUM(E68:H68)&gt;0,2,0)</f>
        <v>0</v>
      </c>
      <c r="J68" s="1" t="s">
        <v>319</v>
      </c>
      <c r="L68"/>
      <c r="M68"/>
      <c r="N68" s="167"/>
      <c r="O68" s="167"/>
      <c r="P68" s="167"/>
      <c r="Q68" s="164"/>
      <c r="R68" s="164"/>
      <c r="S68" s="164"/>
      <c r="T68" s="164"/>
      <c r="U68" s="164"/>
      <c r="V68" s="164"/>
    </row>
    <row r="69" spans="2:22" ht="9.9499999999999993" hidden="1" customHeight="1">
      <c r="E69" s="123"/>
      <c r="F69" s="123"/>
      <c r="G69" s="123"/>
      <c r="H69" s="123"/>
      <c r="L69"/>
      <c r="M69"/>
      <c r="N69" s="167"/>
      <c r="O69" s="167"/>
      <c r="P69" s="167"/>
      <c r="Q69" s="164"/>
      <c r="R69" s="164"/>
      <c r="S69" s="164"/>
      <c r="T69" s="164"/>
      <c r="U69" s="164"/>
      <c r="V69" s="164"/>
    </row>
    <row r="70" spans="2:22" hidden="1">
      <c r="C70" s="1" t="s">
        <v>296</v>
      </c>
      <c r="E70" s="124">
        <f ca="1">TODAY()</f>
        <v>46181</v>
      </c>
      <c r="F70" s="125">
        <f ca="1">TODAY()</f>
        <v>46181</v>
      </c>
      <c r="G70" s="126">
        <f ca="1">TODAY()</f>
        <v>46181</v>
      </c>
      <c r="H70" s="127">
        <f ca="1">TODAY()</f>
        <v>46181</v>
      </c>
      <c r="J70" t="s">
        <v>268</v>
      </c>
      <c r="K70"/>
      <c r="L70"/>
      <c r="M70"/>
      <c r="N70" s="167"/>
      <c r="O70" s="167"/>
      <c r="P70" s="164"/>
      <c r="Q70" s="164"/>
      <c r="R70" s="164"/>
      <c r="S70" s="164"/>
      <c r="T70" s="164"/>
      <c r="U70" s="164"/>
      <c r="V70" s="164"/>
    </row>
    <row r="71" spans="2:22" hidden="1">
      <c r="C71" s="128">
        <f ca="1">E71-C81+1</f>
        <v>8</v>
      </c>
      <c r="E71" s="128">
        <f ca="1">YEAR(E70)</f>
        <v>2026</v>
      </c>
      <c r="F71" s="129">
        <f ca="1">YEAR(F70)</f>
        <v>2026</v>
      </c>
      <c r="G71" s="130">
        <f ca="1">YEAR(G70)</f>
        <v>2026</v>
      </c>
      <c r="H71" s="131">
        <f ca="1">YEAR(H70)</f>
        <v>2026</v>
      </c>
      <c r="J71" t="s">
        <v>269</v>
      </c>
      <c r="K71"/>
      <c r="L71"/>
      <c r="M71"/>
      <c r="N71" s="167"/>
      <c r="O71" s="167"/>
      <c r="P71" s="164"/>
      <c r="Q71" s="164"/>
      <c r="R71" s="164"/>
      <c r="S71" s="164"/>
      <c r="T71" s="164"/>
      <c r="U71" s="164"/>
      <c r="V71" s="164"/>
    </row>
    <row r="72" spans="2:22" ht="14.25" hidden="1" thickBot="1">
      <c r="E72" s="128">
        <f ca="1">((E71-C81)*365)+43466+120</f>
        <v>46141</v>
      </c>
      <c r="F72" s="129">
        <f ca="1">((F71-C81)*365)+120+43466</f>
        <v>46141</v>
      </c>
      <c r="G72" s="130">
        <f ca="1">((G71-C81)*365)+120+43466</f>
        <v>46141</v>
      </c>
      <c r="H72" s="131">
        <f ca="1">((H71-C81)*365)+120+43466</f>
        <v>46141</v>
      </c>
      <c r="J72" t="s">
        <v>270</v>
      </c>
      <c r="K72"/>
      <c r="L72"/>
      <c r="M72"/>
      <c r="N72" s="167"/>
      <c r="O72" s="167"/>
      <c r="P72" s="164"/>
      <c r="Q72" s="164"/>
      <c r="R72" s="164"/>
      <c r="S72" s="164"/>
      <c r="T72" s="164"/>
      <c r="U72" s="164"/>
      <c r="V72" s="164"/>
    </row>
    <row r="73" spans="2:22" hidden="1">
      <c r="B73" s="139" t="s">
        <v>294</v>
      </c>
      <c r="C73" s="140"/>
      <c r="D73" s="141"/>
      <c r="E73" s="128">
        <f>IF(LEFT(E52)="5",43466,IF(LEFT(E52)="4",32509,IF(LEFT(E52)="3,",9498,IF(LEFT(E52)="2",4384,0))))</f>
        <v>0</v>
      </c>
      <c r="F73" s="129">
        <f>IF(LEFT(F52)="5",43466,IF(LEFT(F52)="4",32509,IF(LEFT(F52)="3,",9498,IF(LEFT(F52)="2",4384,0))))</f>
        <v>0</v>
      </c>
      <c r="G73" s="130">
        <f>IF(LEFT(G52)="5",43466,IF(LEFT(G52)="4",32509,IF(LEFT(G52)="3,",9498,IF(LEFT(G52)="2",4384,0))))</f>
        <v>0</v>
      </c>
      <c r="H73" s="131">
        <f>IF(LEFT(H52)="5",43466,IF(LEFT(H52)="4",32509,IF(LEFT(H52)="3,",9498,IF(LEFT(H52)="2",4384,0))))</f>
        <v>0</v>
      </c>
      <c r="J73" t="s">
        <v>335</v>
      </c>
      <c r="K73"/>
      <c r="L73" s="167"/>
      <c r="M73" s="167"/>
      <c r="N73" s="167"/>
      <c r="O73" s="167"/>
      <c r="P73" s="164"/>
      <c r="Q73" s="164"/>
      <c r="R73" s="164"/>
      <c r="S73" s="164"/>
      <c r="T73" s="164"/>
      <c r="U73" s="164"/>
      <c r="V73" s="164"/>
    </row>
    <row r="74" spans="2:22" hidden="1">
      <c r="B74" s="133" t="s">
        <v>292</v>
      </c>
      <c r="D74" s="134"/>
      <c r="E74" s="128">
        <f>365*(E53-1)</f>
        <v>-365</v>
      </c>
      <c r="F74" s="129">
        <f>365*(F53-1)</f>
        <v>-365</v>
      </c>
      <c r="G74" s="130">
        <f>365*(G53-1)</f>
        <v>-365</v>
      </c>
      <c r="H74" s="131">
        <f>365*(H53-1)</f>
        <v>-365</v>
      </c>
      <c r="J74" t="s">
        <v>271</v>
      </c>
      <c r="K74"/>
      <c r="L74" s="164"/>
      <c r="M74" s="164"/>
      <c r="N74" s="167"/>
      <c r="O74" s="167"/>
      <c r="P74" s="164"/>
      <c r="Q74" s="164"/>
      <c r="R74" s="164"/>
      <c r="S74" s="164"/>
      <c r="T74" s="164"/>
      <c r="U74" s="164"/>
      <c r="V74" s="164"/>
    </row>
    <row r="75" spans="2:22" hidden="1">
      <c r="B75" s="133"/>
      <c r="C75" s="135" t="s">
        <v>293</v>
      </c>
      <c r="D75" s="134"/>
      <c r="E75" s="128">
        <f>IF(E54=12,334,IF(E54=11,304,IF(E54=10,273,IF(E54=9,243,IF(E54=8,212,IF(E54=7,181,IF(E54=6,151,IF(E54=5,120,IF(E54=4,90,IF(E54=3,59,IF(E54=2,31,1)))))))))))</f>
        <v>1</v>
      </c>
      <c r="F75" s="129">
        <f>IF(F54=12,334,IF(F54=11,304,IF(F54=10,273,IF(F54=9,243,IF(F54=8,212,IF(F54=7,181,IF(F54=6,151,IF(F54=5,120,IF(F54=4,90,IF(F54=3,59,IF(F54=2,31,1)))))))))))</f>
        <v>1</v>
      </c>
      <c r="G75" s="130">
        <f>IF(G54=12,334,IF(G54=11,304,IF(G54=10,273,IF(G54=9,243,IF(G54=8,212,IF(G54=7,181,IF(G54=6,151,IF(G54=5,120,IF(G54=4,90,IF(G54=3,59,IF(G54=2,31,1)))))))))))</f>
        <v>1</v>
      </c>
      <c r="H75" s="131">
        <f>IF(H54=12,334,IF(H54=11,304,IF(H54=10,273,IF(H54=9,243,IF(H54=8,212,IF(H54=7,181,IF(H54=6,151,IF(H54=5,120,IF(H54=4,90,IF(H54=3,59,IF(H54=2,31,1)))))))))))</f>
        <v>1</v>
      </c>
      <c r="J75" t="s">
        <v>272</v>
      </c>
      <c r="K75"/>
      <c r="L75" s="164"/>
      <c r="M75" s="164"/>
      <c r="N75" s="167"/>
      <c r="O75" s="164"/>
      <c r="P75" s="164"/>
      <c r="Q75" s="164"/>
      <c r="R75" s="164"/>
      <c r="S75" s="164"/>
      <c r="T75" s="164"/>
      <c r="U75" s="164"/>
      <c r="V75" s="164"/>
    </row>
    <row r="76" spans="2:22" hidden="1">
      <c r="B76" s="133" t="s">
        <v>295</v>
      </c>
      <c r="D76" s="134"/>
      <c r="E76" s="128">
        <f>SUM(E73:E75)</f>
        <v>-364</v>
      </c>
      <c r="F76" s="129">
        <f>SUM(F73:F75)</f>
        <v>-364</v>
      </c>
      <c r="G76" s="130">
        <f>SUM(G73:G75)</f>
        <v>-364</v>
      </c>
      <c r="H76" s="131">
        <f>SUM(H73:H75)</f>
        <v>-364</v>
      </c>
      <c r="J76" t="s">
        <v>273</v>
      </c>
      <c r="K76"/>
      <c r="L76" s="164"/>
      <c r="M76" s="164"/>
      <c r="N76" s="167"/>
      <c r="O76" s="309" t="s">
        <v>275</v>
      </c>
      <c r="P76" s="164"/>
      <c r="Q76" s="164"/>
      <c r="R76" s="164"/>
      <c r="S76" s="164"/>
      <c r="T76" s="164"/>
      <c r="U76" s="164"/>
      <c r="V76" s="164"/>
    </row>
    <row r="77" spans="2:22" hidden="1">
      <c r="B77" s="133"/>
      <c r="C77" s="135">
        <v>2019</v>
      </c>
      <c r="D77" s="134"/>
      <c r="E77" s="128">
        <f ca="1">E76-E72</f>
        <v>-46505</v>
      </c>
      <c r="F77" s="129">
        <f ca="1">F76-F72</f>
        <v>-46505</v>
      </c>
      <c r="G77" s="130">
        <f ca="1">G76-G72</f>
        <v>-46505</v>
      </c>
      <c r="H77" s="131">
        <f ca="1">H76-H72</f>
        <v>-46505</v>
      </c>
      <c r="J77" t="s">
        <v>274</v>
      </c>
      <c r="K77"/>
      <c r="L77" s="164"/>
      <c r="M77" s="164"/>
      <c r="N77" s="167"/>
      <c r="O77" s="164"/>
      <c r="P77" s="310" t="s">
        <v>338</v>
      </c>
      <c r="Q77" s="164"/>
      <c r="R77" s="164"/>
      <c r="S77" s="164"/>
      <c r="T77" s="164"/>
      <c r="U77" s="164"/>
      <c r="V77" s="164"/>
    </row>
    <row r="78" spans="2:22" hidden="1">
      <c r="B78" s="133" t="s">
        <v>291</v>
      </c>
      <c r="D78" s="134"/>
      <c r="E78" s="128" t="str">
        <f ca="1">IF(E77&gt;0,MID(E51,3,7),"")</f>
        <v/>
      </c>
      <c r="F78" s="129" t="str">
        <f ca="1">IF(F77&gt;0,MID(F51,3,7),"")</f>
        <v/>
      </c>
      <c r="G78" s="130" t="str">
        <f ca="1">IF(G77&gt;0,MID(G51,3,7),"")</f>
        <v/>
      </c>
      <c r="H78" s="131" t="str">
        <f ca="1">IF(H77&gt;0,MID(H51,3,7),"")</f>
        <v/>
      </c>
      <c r="J78" t="s">
        <v>336</v>
      </c>
      <c r="K78"/>
      <c r="L78" s="164"/>
      <c r="M78" s="164"/>
      <c r="N78" s="167"/>
      <c r="O78" s="164"/>
      <c r="P78" s="164"/>
      <c r="Q78" s="164"/>
      <c r="R78" s="164"/>
      <c r="S78" s="164"/>
      <c r="T78" s="164"/>
      <c r="U78" s="164"/>
      <c r="V78" s="164"/>
    </row>
    <row r="79" spans="2:22" hidden="1">
      <c r="B79" s="133"/>
      <c r="C79" s="135" t="s">
        <v>293</v>
      </c>
      <c r="D79" s="134"/>
      <c r="E79" s="128">
        <f>IF(E51="5.名称変更",50,IF(E51="4.合併・分離",10,0))</f>
        <v>0</v>
      </c>
      <c r="F79" s="129">
        <f>IF(F51="5.名称変更",50,IF(F51="4.合併・分離",10,0))</f>
        <v>0</v>
      </c>
      <c r="G79" s="130">
        <f>IF(G51="5.名称変更",50,IF(G51="4.合併・分離",10,0))</f>
        <v>0</v>
      </c>
      <c r="H79" s="131">
        <f>IF(H51="5.名称変更",50,IF(H51="4.合併・分離",10,0))</f>
        <v>0</v>
      </c>
      <c r="J79" t="s">
        <v>318</v>
      </c>
      <c r="K79"/>
      <c r="L79" s="164"/>
      <c r="M79" s="164"/>
      <c r="N79" s="167"/>
      <c r="O79" s="164"/>
      <c r="P79" s="164"/>
      <c r="Q79" s="164"/>
      <c r="R79" s="164"/>
      <c r="S79" s="164"/>
      <c r="T79" s="164"/>
      <c r="U79" s="164"/>
      <c r="V79" s="164"/>
    </row>
    <row r="80" spans="2:22" hidden="1">
      <c r="B80" s="133" t="s">
        <v>295</v>
      </c>
      <c r="D80" s="134"/>
      <c r="E80" s="128" t="str">
        <f ca="1">DATESTRING(E70)</f>
        <v>令和08年06月08日</v>
      </c>
      <c r="F80" s="129" t="str">
        <f ca="1">DATESTRING(F70)</f>
        <v>令和08年06月08日</v>
      </c>
      <c r="G80" s="130" t="str">
        <f ca="1">DATESTRING(G70)</f>
        <v>令和08年06月08日</v>
      </c>
      <c r="H80" s="131" t="str">
        <f ca="1">DATESTRING(H70)</f>
        <v>令和08年06月08日</v>
      </c>
      <c r="J80" t="s">
        <v>289</v>
      </c>
      <c r="K80"/>
      <c r="L80" s="164"/>
      <c r="M80" s="167"/>
      <c r="N80" s="167"/>
      <c r="O80" s="164"/>
      <c r="P80" s="164"/>
      <c r="Q80" s="164"/>
      <c r="R80" s="164"/>
      <c r="S80" s="164"/>
      <c r="T80" s="164"/>
      <c r="U80" s="164"/>
      <c r="V80" s="164"/>
    </row>
    <row r="81" spans="2:22" hidden="1">
      <c r="B81" s="133"/>
      <c r="C81" s="135">
        <v>2019</v>
      </c>
      <c r="D81" s="134"/>
      <c r="E81" s="132"/>
      <c r="F81" s="132"/>
      <c r="G81" s="132"/>
      <c r="H81" s="132"/>
      <c r="J81"/>
      <c r="K81"/>
      <c r="L81" s="164"/>
      <c r="M81" s="167"/>
      <c r="N81" s="167"/>
      <c r="O81" s="164"/>
      <c r="P81" s="164"/>
      <c r="Q81" s="164"/>
      <c r="R81" s="164"/>
      <c r="S81" s="164"/>
      <c r="T81" s="164"/>
      <c r="U81" s="164"/>
      <c r="V81" s="164"/>
    </row>
    <row r="82" spans="2:22" ht="14.25" hidden="1" thickBot="1">
      <c r="B82" s="136"/>
      <c r="C82" s="138"/>
      <c r="D82" s="137"/>
      <c r="E82" s="132"/>
      <c r="F82" s="132"/>
      <c r="G82" s="132"/>
      <c r="H82" s="132"/>
      <c r="J82"/>
      <c r="K82"/>
      <c r="L82" s="164"/>
      <c r="M82" s="167"/>
      <c r="N82" s="167"/>
      <c r="O82" s="164"/>
      <c r="P82" s="164"/>
      <c r="Q82" s="164"/>
      <c r="R82" s="164"/>
      <c r="S82" s="164"/>
      <c r="T82" s="164"/>
      <c r="U82" s="164"/>
      <c r="V82" s="164"/>
    </row>
    <row r="83" spans="2:22" hidden="1">
      <c r="B83" s="142"/>
      <c r="C83" s="143"/>
      <c r="D83" s="147"/>
      <c r="E83" s="128">
        <f>IF(LEFT(E29)="5",43466,IF(LEFT(E29)="4",32509,IF(LEFT(E29)="3",9498,IF(LEFT(E29)="2",4384,0))))</f>
        <v>0</v>
      </c>
      <c r="F83" s="129">
        <f>IF(LEFT(F29)="5",43466,IF(LEFT(F29)="4",32509,IF(LEFT(F29)="3",9498,IF(LEFT(F29)="2",4384,0))))</f>
        <v>0</v>
      </c>
      <c r="G83" s="130">
        <f>IF(LEFT(G29)="5",43466,IF(LEFT(G29)="4",32509,IF(LEFT(G29)="3",9498,IF(LEFT(G29)="2",4384,0))))</f>
        <v>0</v>
      </c>
      <c r="H83" s="131">
        <f>IF(LEFT(H29)="5",43466,IF(LEFT(H29)="4",32509,IF(LEFT(H29)="3",9498,IF(LEFT(H29)="2",4384,0))))</f>
        <v>0</v>
      </c>
      <c r="J83" t="s">
        <v>308</v>
      </c>
      <c r="K83"/>
      <c r="L83" s="164"/>
      <c r="M83" s="167"/>
      <c r="N83" s="167"/>
      <c r="O83" s="164"/>
      <c r="P83" s="164"/>
      <c r="Q83" s="164"/>
      <c r="R83" s="164"/>
      <c r="S83" s="164"/>
      <c r="T83" s="164"/>
      <c r="U83" s="164"/>
      <c r="V83" s="164"/>
    </row>
    <row r="84" spans="2:22" hidden="1">
      <c r="B84" s="133">
        <v>1</v>
      </c>
      <c r="C84" s="1" t="s">
        <v>299</v>
      </c>
      <c r="D84" s="148" t="str">
        <f t="shared" ref="D84:D88" si="9">CONCATENATE(B84,".",C84)</f>
        <v>1.明治</v>
      </c>
      <c r="E84" s="128">
        <f>YEAR(E83)</f>
        <v>1900</v>
      </c>
      <c r="F84" s="129">
        <f>YEAR(F83)</f>
        <v>1900</v>
      </c>
      <c r="G84" s="130">
        <f>YEAR(G83)</f>
        <v>1900</v>
      </c>
      <c r="H84" s="131">
        <f>YEAR(H83)</f>
        <v>1900</v>
      </c>
      <c r="J84" t="s">
        <v>309</v>
      </c>
      <c r="K84"/>
      <c r="L84" s="164"/>
      <c r="M84" s="167"/>
      <c r="N84" s="167"/>
      <c r="O84" s="164"/>
      <c r="P84" s="164"/>
      <c r="Q84" s="164"/>
      <c r="R84" s="164"/>
      <c r="S84" s="164"/>
      <c r="T84" s="164"/>
      <c r="U84" s="164"/>
      <c r="V84" s="164"/>
    </row>
    <row r="85" spans="2:22" hidden="1">
      <c r="B85" s="133">
        <v>2</v>
      </c>
      <c r="C85" s="1" t="s">
        <v>300</v>
      </c>
      <c r="D85" s="148" t="str">
        <f t="shared" si="9"/>
        <v>2.大正</v>
      </c>
      <c r="E85" s="128">
        <f>E84+(E30-1)</f>
        <v>1899</v>
      </c>
      <c r="F85" s="129">
        <f>F84+(F30-1)</f>
        <v>1899</v>
      </c>
      <c r="G85" s="130">
        <f>G84+(G30-1)</f>
        <v>1899</v>
      </c>
      <c r="H85" s="131">
        <f>H84+(H30-1)</f>
        <v>1899</v>
      </c>
      <c r="J85" t="s">
        <v>310</v>
      </c>
      <c r="K85"/>
      <c r="L85" s="167"/>
      <c r="M85" s="167"/>
      <c r="N85" s="167"/>
      <c r="O85" s="164"/>
      <c r="P85" s="164"/>
      <c r="Q85" s="164"/>
      <c r="R85" s="164"/>
      <c r="S85" s="164"/>
      <c r="T85" s="164"/>
      <c r="U85" s="164"/>
      <c r="V85" s="164"/>
    </row>
    <row r="86" spans="2:22" hidden="1">
      <c r="B86" s="133">
        <v>3</v>
      </c>
      <c r="C86" s="1" t="s">
        <v>301</v>
      </c>
      <c r="D86" s="148" t="str">
        <f t="shared" si="9"/>
        <v>3.昭和</v>
      </c>
      <c r="E86" s="128" t="str">
        <f>IFERROR(ABS(CONCATENATE(E85,"/",E31,"/",E32)),"")</f>
        <v/>
      </c>
      <c r="F86" s="129" t="str">
        <f>IFERROR(ABS(CONCATENATE(F85,"/",F31,"/",F32)),"")</f>
        <v/>
      </c>
      <c r="G86" s="130" t="str">
        <f>IFERROR(ABS(CONCATENATE(G85,"/",G31,"/",G32)),"")</f>
        <v/>
      </c>
      <c r="H86" s="131" t="str">
        <f>IFERROR(ABS(CONCATENATE(H85,"/",H31,"/",H32)),"")</f>
        <v/>
      </c>
      <c r="J86" t="s">
        <v>311</v>
      </c>
      <c r="K86"/>
      <c r="L86" s="167"/>
      <c r="M86" s="167"/>
      <c r="N86" s="167"/>
      <c r="O86" s="164"/>
      <c r="P86" s="164"/>
      <c r="Q86" s="164"/>
      <c r="R86" s="164"/>
      <c r="S86" s="164"/>
      <c r="T86" s="164"/>
      <c r="U86" s="164"/>
      <c r="V86" s="164"/>
    </row>
    <row r="87" spans="2:22" hidden="1">
      <c r="B87" s="133">
        <v>4</v>
      </c>
      <c r="C87" s="1" t="s">
        <v>302</v>
      </c>
      <c r="D87" s="148" t="str">
        <f>CONCATENATE(B87,".",C87)</f>
        <v>4.平成</v>
      </c>
      <c r="E87" s="128"/>
      <c r="F87" s="129"/>
      <c r="G87" s="130"/>
      <c r="H87" s="131"/>
      <c r="I87"/>
      <c r="J87"/>
      <c r="K87"/>
      <c r="L87" s="167"/>
      <c r="M87" s="167"/>
      <c r="N87" s="167"/>
      <c r="O87" s="164"/>
      <c r="P87" s="164"/>
      <c r="Q87" s="164"/>
      <c r="R87" s="164"/>
      <c r="S87" s="164"/>
      <c r="T87" s="164"/>
      <c r="U87" s="164"/>
      <c r="V87" s="164"/>
    </row>
    <row r="88" spans="2:22" hidden="1">
      <c r="B88" s="133">
        <v>5</v>
      </c>
      <c r="C88" s="1" t="s">
        <v>303</v>
      </c>
      <c r="D88" s="148" t="str">
        <f t="shared" si="9"/>
        <v>5.令和</v>
      </c>
      <c r="E88" s="128">
        <f ca="1">IFERROR(ABS(CONCATENATE(E71,"/2/1")),"")</f>
        <v>46054</v>
      </c>
      <c r="F88" s="129">
        <f ca="1">E88</f>
        <v>46054</v>
      </c>
      <c r="G88" s="130">
        <f ca="1">E88</f>
        <v>46054</v>
      </c>
      <c r="H88" s="131">
        <f ca="1">E88</f>
        <v>46054</v>
      </c>
      <c r="I88"/>
      <c r="J88" t="s">
        <v>364</v>
      </c>
      <c r="K88"/>
      <c r="L88" s="167"/>
      <c r="M88" s="167"/>
      <c r="N88" s="167"/>
      <c r="O88" s="164"/>
      <c r="P88" s="164"/>
      <c r="Q88" s="164"/>
      <c r="R88" s="164"/>
      <c r="S88" s="164"/>
      <c r="T88" s="164"/>
      <c r="U88" s="164"/>
      <c r="V88" s="164"/>
    </row>
    <row r="89" spans="2:22" hidden="1">
      <c r="B89" s="133">
        <v>6</v>
      </c>
      <c r="C89" s="145"/>
      <c r="D89" s="148" t="str">
        <f>IF(C89="","",CONCATENATE(B89,".",C89))</f>
        <v/>
      </c>
      <c r="E89" s="128">
        <f ca="1">IFERROR(ABS(CONCATENATE(E71,"/2/1")),"")</f>
        <v>46054</v>
      </c>
      <c r="F89" s="129">
        <f ca="1">E89</f>
        <v>46054</v>
      </c>
      <c r="G89" s="130">
        <f ca="1">E89</f>
        <v>46054</v>
      </c>
      <c r="H89" s="131">
        <f ca="1">E89</f>
        <v>46054</v>
      </c>
      <c r="I89"/>
      <c r="J89" t="s">
        <v>334</v>
      </c>
      <c r="K89"/>
      <c r="L89" s="167"/>
      <c r="M89" s="167"/>
      <c r="N89" s="167"/>
      <c r="O89" s="164"/>
      <c r="P89" s="164"/>
      <c r="Q89" s="164"/>
      <c r="R89" s="164"/>
      <c r="S89" s="164"/>
      <c r="T89" s="164"/>
      <c r="U89" s="164"/>
      <c r="V89" s="164"/>
    </row>
    <row r="90" spans="2:22" ht="14.25" hidden="1" thickBot="1">
      <c r="B90" s="136">
        <v>7</v>
      </c>
      <c r="C90" s="146"/>
      <c r="D90" s="148" t="str">
        <f>IF(C90="","",CONCATENATE(B90,".",C90))</f>
        <v/>
      </c>
      <c r="E90" s="128"/>
      <c r="F90" s="129"/>
      <c r="G90" s="130"/>
      <c r="H90" s="131"/>
      <c r="I90"/>
      <c r="K90"/>
      <c r="L90" s="164"/>
      <c r="M90" s="167"/>
      <c r="N90" s="167"/>
      <c r="O90" s="164"/>
      <c r="P90" s="164"/>
      <c r="Q90" s="164"/>
      <c r="R90" s="164"/>
      <c r="S90" s="164"/>
      <c r="T90" s="164"/>
      <c r="U90" s="164"/>
      <c r="V90" s="164"/>
    </row>
    <row r="91" spans="2:22" hidden="1">
      <c r="B91" s="142" t="s">
        <v>304</v>
      </c>
      <c r="C91" s="143"/>
      <c r="D91" s="144"/>
      <c r="E91" s="128" t="str">
        <f ca="1">IFERROR(IF(E88-E86&gt;0,"以前",CONCATENATE((E71-1),"/6/1以降")),"")</f>
        <v/>
      </c>
      <c r="F91" s="129" t="str">
        <f ca="1">IFERROR(IF(F88-F86&gt;0,"以前",CONCATENATE((F71-1),"/6/1以降")),"")</f>
        <v/>
      </c>
      <c r="G91" s="130" t="str">
        <f ca="1">IFERROR(IF(G88-G86&gt;0,"以前",CONCATENATE((G71-1),"/6/1以降")),"")</f>
        <v/>
      </c>
      <c r="H91" s="131" t="str">
        <f ca="1">IFERROR(IF(H88-H86&gt;0,"以前",CONCATENATE((H71-1),"/6/1以降")),"")</f>
        <v/>
      </c>
      <c r="I91"/>
      <c r="J91" t="str">
        <f ca="1">CONCATENATE("認可年月日が今年２月１日以降か？以降認可の「幼稚園・認定こども園を除く学校種別」分について",C79,C71,"年度開校と思われる")</f>
        <v>認可年月日が今年２月１日以降か？以降認可の「幼稚園・認定こども園を除く学校種別」分について令和8年度開校と思われる</v>
      </c>
      <c r="K91"/>
      <c r="L91" s="164"/>
      <c r="M91" s="164"/>
      <c r="N91" s="167"/>
      <c r="O91" s="164"/>
      <c r="P91" s="164"/>
      <c r="Q91" s="164"/>
      <c r="R91" s="164"/>
      <c r="S91" s="164"/>
      <c r="T91" s="164"/>
      <c r="U91" s="164"/>
      <c r="V91" s="164"/>
    </row>
    <row r="92" spans="2:22" hidden="1">
      <c r="B92" s="133" t="s">
        <v>305</v>
      </c>
      <c r="D92" s="134"/>
      <c r="E92" s="128" t="str">
        <f ca="1">IFERROR(IF(E89-E86&gt;0,"以前",CONCATENATE(E71,"/2/1以降")),"")</f>
        <v/>
      </c>
      <c r="F92" s="129" t="str">
        <f ca="1">IFERROR(IF(F89-F86&gt;0,"以前",CONCATENATE(F71,"/2/1以降")),"")</f>
        <v/>
      </c>
      <c r="G92" s="130" t="str">
        <f ca="1">IFERROR(IF(G89-G86&gt;0,"以前",CONCATENATE(G71,"/2/1以降")),"")</f>
        <v/>
      </c>
      <c r="H92" s="131" t="str">
        <f ca="1">IFERROR(IF(H89-H86&gt;0,"以前",CONCATENATE(H71,"/2/1以降")),"")</f>
        <v/>
      </c>
      <c r="I92"/>
      <c r="J92" t="str">
        <f ca="1">CONCATENATE("認可年月日が今年２月１日以降か？以降認可の幼稚園・認定こども園は、",C79,C71,"年度開校と思われる")</f>
        <v>認可年月日が今年２月１日以降か？以降認可の幼稚園・認定こども園は、令和8年度開校と思われる</v>
      </c>
      <c r="K92"/>
      <c r="L92" s="164"/>
      <c r="M92" s="164"/>
      <c r="N92" s="167"/>
      <c r="O92" s="164"/>
      <c r="P92" s="164"/>
      <c r="Q92" s="164"/>
      <c r="R92" s="164"/>
      <c r="S92" s="164"/>
      <c r="T92" s="164"/>
      <c r="U92" s="164"/>
      <c r="V92" s="164"/>
    </row>
    <row r="93" spans="2:22" hidden="1">
      <c r="B93" s="133" t="s">
        <v>307</v>
      </c>
      <c r="D93" s="134"/>
      <c r="E93" s="128" t="str">
        <f ca="1">IF(E65&gt;1,IF(RIGHT(E91,2)="以降","０パンチ",""),IF(E65=0,IF(RIGHT(E91,2)="以降","０パンチ",""),""))</f>
        <v/>
      </c>
      <c r="F93" s="129" t="str">
        <f ca="1">IF(F65&gt;1,IF(RIGHT(F91,2)="以降","０パンチ",""),IF(F65=0,IF(RIGHT(F91,2)="以降","０パンチ",""),""))</f>
        <v/>
      </c>
      <c r="G93" s="130" t="str">
        <f ca="1">IF(G65&gt;1,IF(RIGHT(G91,2)="以降","０パンチ",""),IF(G65=0,IF(RIGHT(G91,2)="以降","０パンチ",""),""))</f>
        <v/>
      </c>
      <c r="H93" s="131" t="str">
        <f ca="1">IF(H65&gt;1,IF(RIGHT(H91,2)="以降","０パンチ",""),IF(H65=0,IF(RIGHT(H91,2)="以降","０パンチ",""),""))</f>
        <v/>
      </c>
      <c r="I93"/>
      <c r="J93" t="s">
        <v>313</v>
      </c>
      <c r="K93"/>
      <c r="L93" s="164"/>
      <c r="M93" s="164"/>
      <c r="N93" s="167"/>
      <c r="O93" s="164"/>
      <c r="P93" s="164"/>
      <c r="Q93" s="164"/>
      <c r="R93" s="164"/>
      <c r="S93" s="164"/>
      <c r="T93" s="164"/>
      <c r="U93" s="164"/>
      <c r="V93" s="164"/>
    </row>
    <row r="94" spans="2:22" ht="14.25" hidden="1" thickBot="1">
      <c r="B94" s="136" t="s">
        <v>306</v>
      </c>
      <c r="C94" s="149"/>
      <c r="D94" s="137"/>
      <c r="E94" s="128" t="str">
        <f>IF(E65=1,IF(RIGHT(E92,2)="以降","０パンチ",""),"")</f>
        <v/>
      </c>
      <c r="F94" s="129" t="str">
        <f>IF(F65=1,IF(RIGHT(F92,2)="以降","０パンチ",""),"")</f>
        <v/>
      </c>
      <c r="G94" s="130" t="str">
        <f>IF(G65=1,IF(RIGHT(G92,2)="以降","０パンチ",""),"")</f>
        <v/>
      </c>
      <c r="H94" s="131" t="str">
        <f>IF(H65=1,IF(RIGHT(H92,2)="以降","０パンチ",""),"")</f>
        <v/>
      </c>
      <c r="I94"/>
      <c r="J94" t="s">
        <v>312</v>
      </c>
      <c r="K94"/>
      <c r="L94" s="164"/>
      <c r="M94" s="164"/>
      <c r="N94" s="167"/>
      <c r="O94" s="164"/>
      <c r="P94" s="164"/>
      <c r="Q94" s="164"/>
      <c r="R94" s="164"/>
      <c r="S94" s="164"/>
      <c r="T94" s="164"/>
      <c r="U94" s="164"/>
      <c r="V94" s="164"/>
    </row>
    <row r="95" spans="2:22" hidden="1">
      <c r="B95" s="142"/>
      <c r="C95" s="143"/>
      <c r="D95" s="144"/>
      <c r="E95" s="128">
        <f ca="1">IF(CONCATENATE(E93,E94)="０パンチ",1,0)</f>
        <v>0</v>
      </c>
      <c r="F95" s="129">
        <f ca="1">IF(CONCATENATE(F93,F94)="０パンチ",1,0)</f>
        <v>0</v>
      </c>
      <c r="G95" s="130">
        <f ca="1">IF(CONCATENATE(G93,G94)="０パンチ",1,0)</f>
        <v>0</v>
      </c>
      <c r="H95" s="131">
        <f ca="1">IF(CONCATENATE(H93,H94)="０パンチ",1,0)</f>
        <v>0</v>
      </c>
      <c r="I95"/>
      <c r="J95" t="s">
        <v>314</v>
      </c>
      <c r="K95"/>
      <c r="L95" s="164"/>
      <c r="M95" s="164"/>
      <c r="N95" s="167"/>
      <c r="O95" s="164"/>
      <c r="P95" s="164"/>
      <c r="Q95" s="164"/>
      <c r="R95" s="164"/>
      <c r="S95" s="164"/>
      <c r="T95" s="164"/>
      <c r="U95" s="164"/>
      <c r="V95" s="164"/>
    </row>
    <row r="96" spans="2:22" hidden="1">
      <c r="B96" s="133" t="s">
        <v>322</v>
      </c>
      <c r="D96" s="134"/>
      <c r="E96" s="128"/>
      <c r="F96" s="129"/>
      <c r="G96" s="130"/>
      <c r="H96" s="131"/>
      <c r="I96"/>
      <c r="J96"/>
      <c r="K96"/>
      <c r="L96" s="164"/>
      <c r="M96" s="164"/>
      <c r="N96" s="167"/>
      <c r="O96" s="164"/>
      <c r="P96" s="164"/>
      <c r="Q96" s="164"/>
      <c r="R96" s="164"/>
      <c r="S96" s="164"/>
      <c r="T96" s="164"/>
      <c r="U96" s="164"/>
      <c r="V96" s="164"/>
    </row>
    <row r="97" spans="1:22" hidden="1">
      <c r="B97" s="133" t="s">
        <v>323</v>
      </c>
      <c r="D97" s="134"/>
      <c r="E97" s="128"/>
      <c r="F97" s="129"/>
      <c r="G97" s="130"/>
      <c r="H97" s="131"/>
      <c r="I97"/>
      <c r="J97"/>
      <c r="K97"/>
      <c r="L97" s="164"/>
      <c r="M97" s="164"/>
      <c r="N97" s="167"/>
      <c r="O97" s="164"/>
      <c r="P97" s="164"/>
      <c r="Q97" s="164"/>
      <c r="R97" s="164"/>
      <c r="S97" s="164"/>
      <c r="T97" s="164"/>
      <c r="U97" s="164"/>
      <c r="V97" s="164"/>
    </row>
    <row r="98" spans="1:22" hidden="1">
      <c r="B98" s="133"/>
      <c r="C98" s="154" t="s">
        <v>360</v>
      </c>
      <c r="D98" s="134"/>
      <c r="E98" s="271">
        <f>IF(E67=1,IF(E101="決算有かも",0,8),0)</f>
        <v>0</v>
      </c>
      <c r="F98" s="129">
        <f>IF(F67=1,IF(F101="決算有かも",0,8),0)</f>
        <v>0</v>
      </c>
      <c r="G98" s="130">
        <f>IF(G67=1,IF(G101="決算有かも",0,8),0)</f>
        <v>0</v>
      </c>
      <c r="H98" s="131">
        <f>IF(H67=1,IF(H101="決算有かも",0,8),0)</f>
        <v>0</v>
      </c>
      <c r="I98"/>
      <c r="J98" t="s">
        <v>332</v>
      </c>
      <c r="K98"/>
      <c r="L98" s="164"/>
      <c r="M98" s="164"/>
      <c r="N98" s="167"/>
      <c r="O98" s="164"/>
      <c r="P98" s="164"/>
      <c r="Q98" s="164"/>
      <c r="R98" s="164"/>
      <c r="S98" s="164"/>
      <c r="T98" s="164"/>
      <c r="U98" s="164"/>
      <c r="V98" s="164"/>
    </row>
    <row r="99" spans="1:22" hidden="1">
      <c r="B99" s="133" t="s">
        <v>325</v>
      </c>
      <c r="C99" s="155"/>
      <c r="D99" s="134"/>
      <c r="E99" s="271">
        <f ca="1">IFERROR(ABS(CONCATENATE(E71-1,"/3/31")),"")</f>
        <v>45747</v>
      </c>
      <c r="F99" s="129">
        <f ca="1">IFERROR(ABS(CONCATENATE(F71-1,"/3/31")),"")</f>
        <v>45747</v>
      </c>
      <c r="G99" s="130">
        <f ca="1">IFERROR(ABS(CONCATENATE(G71-1,"/3/31")),"")</f>
        <v>45747</v>
      </c>
      <c r="H99" s="131">
        <f ca="1">IFERROR(ABS(CONCATENATE(H71-1,"/3/31")),"")</f>
        <v>45747</v>
      </c>
      <c r="I99"/>
      <c r="J99" t="s">
        <v>333</v>
      </c>
      <c r="K99"/>
      <c r="L99" s="164"/>
      <c r="M99" s="164"/>
      <c r="N99" s="167"/>
      <c r="O99" s="164"/>
      <c r="P99" s="164"/>
      <c r="Q99" s="164"/>
      <c r="R99" s="164"/>
      <c r="S99" s="164"/>
      <c r="T99" s="164"/>
      <c r="U99" s="164"/>
      <c r="V99" s="164"/>
    </row>
    <row r="100" spans="1:22" ht="14.25" hidden="1" thickBot="1">
      <c r="B100" s="136" t="s">
        <v>324</v>
      </c>
      <c r="C100" s="149"/>
      <c r="D100" s="137"/>
      <c r="E100" s="271">
        <f>IF(E54="",1000000,E76)</f>
        <v>1000000</v>
      </c>
      <c r="F100" s="129">
        <f>IF(F54="",1000000,F76)</f>
        <v>1000000</v>
      </c>
      <c r="G100" s="130">
        <f>IF(G54="",1000000,G76)</f>
        <v>1000000</v>
      </c>
      <c r="H100" s="131">
        <f>IF(H54="",1000000,H76)</f>
        <v>1000000</v>
      </c>
      <c r="I100"/>
      <c r="J100" t="s">
        <v>596</v>
      </c>
      <c r="K100"/>
      <c r="L100" s="164"/>
      <c r="M100" s="164"/>
      <c r="N100" s="167"/>
      <c r="O100" s="164"/>
      <c r="P100" s="164"/>
      <c r="Q100" s="164"/>
      <c r="R100" s="164"/>
      <c r="S100" s="164"/>
      <c r="T100" s="164"/>
      <c r="U100" s="164"/>
      <c r="V100" s="164"/>
    </row>
    <row r="101" spans="1:22" hidden="1">
      <c r="E101" s="271" t="str">
        <f ca="1">IF(E99-E100&gt;0,(CONCATENATE($C$75,$C$68,"年度決算無")),"決算有かも")</f>
        <v>決算有かも</v>
      </c>
      <c r="F101" s="129" t="str">
        <f ca="1">IF(F99-F100&gt;0,(CONCATENATE($C$75,$C$68,"年度決算無")),"決算有かも")</f>
        <v>決算有かも</v>
      </c>
      <c r="G101" s="130" t="str">
        <f ca="1">IF(G99-G100&gt;0,(CONCATENATE($C$75,$C$68,"年度決算無")),"決算有かも")</f>
        <v>決算有かも</v>
      </c>
      <c r="H101" s="131" t="str">
        <f ca="1">IF(H99-H100&gt;0,(CONCATENATE($C$75,$C$68,"年度決算無")),"決算有かも")</f>
        <v>決算有かも</v>
      </c>
      <c r="I101"/>
      <c r="J101" t="s">
        <v>331</v>
      </c>
      <c r="K101"/>
      <c r="L101" s="164"/>
      <c r="M101" s="164"/>
      <c r="N101" s="167"/>
      <c r="O101" s="164"/>
      <c r="P101" s="164"/>
      <c r="Q101" s="164"/>
      <c r="R101" s="164"/>
      <c r="S101" s="164"/>
      <c r="T101" s="164"/>
      <c r="U101" s="164"/>
      <c r="V101" s="164"/>
    </row>
    <row r="102" spans="1:22">
      <c r="A102" s="60"/>
      <c r="B102" s="60"/>
      <c r="C102" s="60"/>
      <c r="D102" s="60"/>
      <c r="E102" s="60"/>
      <c r="F102" s="60"/>
      <c r="G102" s="60"/>
      <c r="H102" s="60"/>
      <c r="I102" s="60"/>
      <c r="J102" s="61"/>
      <c r="K102" s="61"/>
      <c r="L102" s="164"/>
      <c r="M102" s="164"/>
      <c r="N102" s="167"/>
      <c r="O102" s="164"/>
      <c r="P102" s="164"/>
      <c r="Q102" s="164"/>
      <c r="R102" s="164"/>
      <c r="S102" s="164"/>
      <c r="T102" s="164"/>
      <c r="U102" s="164"/>
      <c r="V102" s="164"/>
    </row>
    <row r="103" spans="1:22" ht="13.5" customHeight="1">
      <c r="A103" s="60"/>
      <c r="B103" s="627" t="s">
        <v>362</v>
      </c>
      <c r="C103" s="618"/>
      <c r="D103" s="618"/>
      <c r="E103" s="618"/>
      <c r="F103" s="618"/>
      <c r="G103" s="618"/>
      <c r="H103" s="618"/>
      <c r="I103" s="618"/>
      <c r="J103" s="618"/>
      <c r="K103" s="60"/>
      <c r="L103" s="164"/>
      <c r="M103" s="164"/>
      <c r="N103" s="167"/>
      <c r="O103" s="164"/>
      <c r="P103" s="164"/>
      <c r="Q103" s="164"/>
      <c r="R103" s="164"/>
      <c r="S103" s="164"/>
      <c r="T103" s="164"/>
      <c r="U103" s="164"/>
      <c r="V103" s="164"/>
    </row>
    <row r="104" spans="1:22" ht="13.5" customHeight="1">
      <c r="A104" s="60"/>
      <c r="B104" s="618"/>
      <c r="C104" s="618"/>
      <c r="D104" s="618"/>
      <c r="E104" s="618"/>
      <c r="F104" s="618"/>
      <c r="G104" s="618"/>
      <c r="H104" s="618"/>
      <c r="I104" s="618"/>
      <c r="J104" s="618"/>
      <c r="K104" s="60"/>
      <c r="L104" s="164"/>
      <c r="M104" s="164"/>
      <c r="N104" s="167"/>
      <c r="O104" s="164"/>
      <c r="P104" s="164"/>
      <c r="Q104" s="164"/>
      <c r="R104" s="164"/>
      <c r="S104" s="164"/>
      <c r="T104" s="164"/>
      <c r="U104" s="164"/>
      <c r="V104" s="164"/>
    </row>
    <row r="105" spans="1:22" ht="36.75" customHeight="1">
      <c r="A105" s="60"/>
      <c r="B105" s="618"/>
      <c r="C105" s="618"/>
      <c r="D105" s="618"/>
      <c r="E105" s="618"/>
      <c r="F105" s="618"/>
      <c r="G105" s="618"/>
      <c r="H105" s="618"/>
      <c r="I105" s="618"/>
      <c r="J105" s="618"/>
      <c r="K105" s="60"/>
      <c r="L105" s="164"/>
      <c r="M105" s="164"/>
      <c r="N105" s="167"/>
      <c r="O105" s="164"/>
      <c r="P105" s="164"/>
      <c r="Q105" s="164"/>
      <c r="R105" s="164"/>
      <c r="S105" s="164"/>
      <c r="T105" s="164"/>
      <c r="U105" s="164"/>
      <c r="V105" s="164"/>
    </row>
    <row r="106" spans="1:22">
      <c r="A106" s="60"/>
      <c r="B106" s="60"/>
      <c r="C106" s="60"/>
      <c r="D106" s="60"/>
      <c r="E106" s="60"/>
      <c r="F106" s="60"/>
      <c r="G106" s="60"/>
      <c r="H106" s="60"/>
      <c r="I106" s="60"/>
      <c r="J106" s="60"/>
      <c r="K106" s="60"/>
      <c r="L106" s="164"/>
      <c r="M106" s="164"/>
      <c r="N106" s="167"/>
      <c r="O106" s="164"/>
      <c r="P106" s="164"/>
      <c r="Q106" s="164"/>
      <c r="R106" s="164"/>
      <c r="S106" s="164"/>
      <c r="T106" s="164"/>
      <c r="U106" s="164"/>
      <c r="V106" s="164"/>
    </row>
    <row r="107" spans="1:22">
      <c r="A107" s="60"/>
      <c r="B107" s="60"/>
      <c r="C107" s="60"/>
      <c r="D107" s="60"/>
      <c r="E107" s="60"/>
      <c r="F107" s="60"/>
      <c r="G107" s="60"/>
      <c r="H107" s="60"/>
      <c r="I107" s="60"/>
      <c r="J107" s="60"/>
      <c r="K107" s="60"/>
      <c r="L107" s="164"/>
      <c r="M107" s="164"/>
      <c r="N107" s="167"/>
      <c r="O107" s="164"/>
      <c r="P107" s="164"/>
      <c r="Q107" s="164"/>
      <c r="R107" s="164"/>
      <c r="S107" s="164"/>
      <c r="T107" s="164"/>
      <c r="U107" s="164"/>
      <c r="V107" s="164"/>
    </row>
    <row r="108" spans="1:22">
      <c r="A108" s="60"/>
      <c r="B108" s="60"/>
      <c r="C108" s="60"/>
      <c r="D108" s="60"/>
      <c r="E108" s="60"/>
      <c r="F108" s="60"/>
      <c r="G108" s="60"/>
      <c r="H108" s="60"/>
      <c r="I108" s="60"/>
      <c r="J108" s="60"/>
      <c r="K108" s="60"/>
      <c r="L108" s="164"/>
      <c r="M108" s="164"/>
      <c r="N108" s="167"/>
      <c r="O108" s="164"/>
      <c r="P108" s="164"/>
      <c r="Q108" s="164"/>
      <c r="R108" s="164"/>
      <c r="S108" s="164"/>
      <c r="T108" s="164"/>
      <c r="U108" s="164"/>
      <c r="V108" s="164"/>
    </row>
    <row r="109" spans="1:22">
      <c r="A109" s="60"/>
      <c r="B109" s="60"/>
      <c r="C109" s="60"/>
      <c r="D109" s="60"/>
      <c r="E109" s="60"/>
      <c r="F109" s="60"/>
      <c r="G109" s="60"/>
      <c r="H109" s="60"/>
      <c r="I109" s="60"/>
      <c r="J109" s="60"/>
      <c r="K109" s="60"/>
      <c r="L109" s="164"/>
      <c r="M109" s="164"/>
      <c r="N109" s="164"/>
      <c r="O109" s="164"/>
      <c r="P109" s="164"/>
      <c r="Q109" s="164"/>
      <c r="R109" s="164"/>
      <c r="S109" s="164"/>
      <c r="T109" s="164"/>
      <c r="U109" s="164"/>
      <c r="V109" s="164"/>
    </row>
    <row r="110" spans="1:22">
      <c r="A110" s="60"/>
      <c r="B110" s="60"/>
      <c r="C110" s="60"/>
      <c r="D110" s="60"/>
      <c r="E110" s="60"/>
      <c r="F110" s="60"/>
      <c r="G110" s="60"/>
      <c r="H110" s="60"/>
      <c r="I110" s="60"/>
      <c r="J110" s="60"/>
      <c r="K110" s="60"/>
      <c r="L110" s="164"/>
      <c r="M110" s="164"/>
      <c r="N110" s="164"/>
      <c r="O110" s="164"/>
      <c r="P110" s="164"/>
      <c r="Q110" s="164"/>
      <c r="R110" s="164"/>
      <c r="S110" s="164"/>
      <c r="T110" s="164"/>
      <c r="U110" s="164"/>
      <c r="V110" s="164"/>
    </row>
    <row r="111" spans="1:22">
      <c r="A111" s="60"/>
      <c r="B111" s="60"/>
      <c r="C111" s="60"/>
      <c r="D111" s="60"/>
      <c r="E111" s="60"/>
      <c r="F111" s="60"/>
      <c r="G111" s="60"/>
      <c r="H111" s="60"/>
      <c r="I111" s="60"/>
      <c r="J111" s="60"/>
      <c r="K111" s="60"/>
      <c r="L111" s="164"/>
      <c r="M111" s="164"/>
      <c r="N111" s="164"/>
      <c r="O111" s="164"/>
      <c r="P111" s="164"/>
      <c r="Q111" s="164"/>
      <c r="R111" s="164"/>
      <c r="S111" s="164"/>
      <c r="T111" s="164"/>
      <c r="U111" s="164"/>
      <c r="V111" s="164"/>
    </row>
    <row r="112" spans="1:22">
      <c r="A112" s="60"/>
      <c r="B112" s="60"/>
      <c r="C112" s="60"/>
      <c r="D112" s="60"/>
      <c r="E112" s="60"/>
      <c r="F112" s="60"/>
      <c r="G112" s="60"/>
      <c r="H112" s="60"/>
      <c r="I112" s="60"/>
      <c r="J112" s="60"/>
      <c r="K112" s="60"/>
      <c r="L112" s="164"/>
      <c r="M112" s="164"/>
      <c r="N112" s="164"/>
      <c r="O112" s="164"/>
      <c r="P112" s="164"/>
      <c r="Q112" s="164"/>
      <c r="R112" s="164"/>
      <c r="S112" s="164"/>
      <c r="T112" s="164"/>
      <c r="U112" s="164"/>
      <c r="V112" s="164"/>
    </row>
    <row r="113" spans="1:22">
      <c r="A113" s="60"/>
      <c r="B113" s="60"/>
      <c r="C113" s="60"/>
      <c r="D113" s="60"/>
      <c r="E113" s="60"/>
      <c r="F113" s="60"/>
      <c r="G113" s="60"/>
      <c r="H113" s="60"/>
      <c r="I113" s="60"/>
      <c r="J113" s="60"/>
      <c r="K113" s="60"/>
      <c r="L113" s="164"/>
      <c r="M113" s="164"/>
      <c r="N113" s="164"/>
      <c r="O113" s="164"/>
      <c r="P113" s="164"/>
      <c r="Q113" s="164"/>
      <c r="R113" s="164"/>
      <c r="S113" s="164"/>
      <c r="T113" s="164"/>
      <c r="U113" s="164"/>
      <c r="V113" s="164"/>
    </row>
    <row r="114" spans="1:22">
      <c r="A114" s="60"/>
      <c r="B114" s="60"/>
      <c r="C114" s="60"/>
      <c r="D114" s="60"/>
      <c r="E114" s="60"/>
      <c r="F114" s="60"/>
      <c r="G114" s="60"/>
      <c r="H114" s="60"/>
      <c r="I114" s="60"/>
      <c r="J114" s="60"/>
      <c r="K114" s="60"/>
      <c r="L114" s="164"/>
      <c r="M114" s="164"/>
      <c r="N114" s="164"/>
      <c r="O114" s="164"/>
      <c r="P114" s="164"/>
      <c r="Q114" s="164"/>
      <c r="R114" s="164"/>
      <c r="S114" s="164"/>
      <c r="T114" s="164"/>
      <c r="U114" s="164"/>
      <c r="V114" s="164"/>
    </row>
    <row r="115" spans="1:22">
      <c r="A115" s="60"/>
      <c r="B115" s="60"/>
      <c r="C115" s="60"/>
      <c r="D115" s="60"/>
      <c r="E115" s="60"/>
      <c r="F115" s="60"/>
      <c r="G115" s="60"/>
      <c r="H115" s="60"/>
      <c r="I115" s="60"/>
      <c r="J115" s="60"/>
      <c r="K115" s="60"/>
      <c r="L115" s="164"/>
      <c r="M115" s="164"/>
      <c r="N115" s="164"/>
      <c r="O115" s="164"/>
      <c r="P115" s="164"/>
      <c r="Q115" s="164"/>
      <c r="R115" s="164"/>
      <c r="S115" s="164"/>
      <c r="T115" s="164"/>
      <c r="U115" s="164"/>
      <c r="V115" s="164"/>
    </row>
    <row r="116" spans="1:22">
      <c r="A116" s="60"/>
      <c r="B116" s="60"/>
      <c r="C116" s="60"/>
      <c r="D116" s="60"/>
      <c r="E116" s="60"/>
      <c r="F116" s="60"/>
      <c r="G116" s="60"/>
      <c r="H116" s="60"/>
      <c r="I116" s="60"/>
      <c r="J116" s="60"/>
      <c r="K116" s="60"/>
      <c r="L116" s="164"/>
      <c r="M116" s="164"/>
      <c r="N116" s="164"/>
      <c r="O116" s="164"/>
      <c r="P116" s="164"/>
      <c r="Q116" s="164"/>
      <c r="R116" s="164"/>
      <c r="S116" s="164"/>
      <c r="T116" s="164"/>
      <c r="U116" s="164"/>
      <c r="V116" s="164"/>
    </row>
    <row r="117" spans="1:22">
      <c r="A117" s="60"/>
      <c r="B117" s="60"/>
      <c r="C117" s="60"/>
      <c r="D117" s="60"/>
      <c r="E117" s="60"/>
      <c r="F117" s="60"/>
      <c r="G117" s="60"/>
      <c r="H117" s="60"/>
      <c r="I117" s="60"/>
      <c r="J117" s="60"/>
      <c r="K117" s="60"/>
      <c r="L117" s="164"/>
      <c r="M117" s="164"/>
      <c r="N117" s="164"/>
      <c r="O117" s="164"/>
      <c r="P117" s="164"/>
      <c r="Q117" s="164"/>
      <c r="R117" s="164"/>
      <c r="S117" s="164"/>
      <c r="T117" s="164"/>
      <c r="U117" s="164"/>
      <c r="V117" s="164"/>
    </row>
    <row r="118" spans="1:22">
      <c r="A118" s="60"/>
      <c r="B118" s="60"/>
      <c r="C118" s="60"/>
      <c r="D118" s="60"/>
      <c r="E118" s="60"/>
      <c r="F118" s="60"/>
      <c r="G118" s="60"/>
      <c r="H118" s="60"/>
      <c r="I118" s="60"/>
      <c r="J118" s="60"/>
      <c r="K118" s="60"/>
      <c r="L118" s="164"/>
      <c r="M118" s="164"/>
      <c r="N118" s="164"/>
      <c r="O118" s="164"/>
      <c r="P118" s="164"/>
      <c r="Q118" s="164"/>
      <c r="R118" s="164"/>
      <c r="S118" s="164"/>
      <c r="T118" s="164"/>
      <c r="U118" s="164"/>
      <c r="V118" s="164"/>
    </row>
    <row r="119" spans="1:22">
      <c r="A119" s="60"/>
      <c r="B119" s="60"/>
      <c r="C119" s="60"/>
      <c r="D119" s="60"/>
      <c r="E119" s="60"/>
      <c r="F119" s="60"/>
      <c r="G119" s="60"/>
      <c r="H119" s="60"/>
      <c r="I119" s="60"/>
      <c r="J119" s="60"/>
      <c r="K119" s="60"/>
      <c r="L119" s="164"/>
      <c r="M119" s="164"/>
      <c r="N119" s="164"/>
      <c r="O119" s="164"/>
      <c r="P119" s="164"/>
      <c r="Q119" s="164"/>
      <c r="R119" s="164"/>
      <c r="S119" s="164"/>
      <c r="T119" s="164"/>
      <c r="U119" s="164"/>
      <c r="V119" s="164"/>
    </row>
    <row r="120" spans="1:22">
      <c r="A120" s="60"/>
      <c r="B120" s="60"/>
      <c r="C120" s="60"/>
      <c r="D120" s="60"/>
      <c r="E120" s="60"/>
      <c r="F120" s="60"/>
      <c r="G120" s="60"/>
      <c r="H120" s="60"/>
      <c r="I120" s="60"/>
      <c r="J120" s="60"/>
      <c r="K120" s="60"/>
      <c r="L120" s="164"/>
      <c r="M120" s="164"/>
      <c r="N120" s="164"/>
      <c r="O120" s="164"/>
      <c r="P120" s="164"/>
      <c r="Q120" s="164"/>
      <c r="R120" s="164"/>
      <c r="S120" s="164"/>
      <c r="T120" s="164"/>
      <c r="U120" s="164"/>
      <c r="V120" s="164"/>
    </row>
    <row r="121" spans="1:22">
      <c r="A121" s="60"/>
      <c r="B121" s="60"/>
      <c r="C121" s="60"/>
      <c r="D121" s="60"/>
      <c r="E121" s="60"/>
      <c r="F121" s="60"/>
      <c r="G121" s="60"/>
      <c r="H121" s="60"/>
      <c r="I121" s="60"/>
      <c r="J121" s="60"/>
      <c r="K121" s="60"/>
      <c r="L121" s="164"/>
      <c r="M121" s="164"/>
      <c r="N121" s="164"/>
      <c r="O121" s="164"/>
      <c r="P121" s="164"/>
      <c r="Q121" s="164"/>
      <c r="R121" s="164"/>
      <c r="S121" s="164"/>
      <c r="T121" s="164"/>
      <c r="U121" s="164"/>
      <c r="V121" s="164"/>
    </row>
    <row r="122" spans="1:22">
      <c r="A122" s="60"/>
      <c r="B122" s="60"/>
      <c r="C122" s="60"/>
      <c r="D122" s="60"/>
      <c r="E122" s="60"/>
      <c r="F122" s="60"/>
      <c r="G122" s="60"/>
      <c r="H122" s="60"/>
      <c r="I122" s="60"/>
      <c r="J122" s="60"/>
      <c r="K122" s="60"/>
      <c r="L122" s="164"/>
      <c r="M122" s="164"/>
      <c r="N122" s="164"/>
      <c r="O122" s="164"/>
      <c r="P122" s="164"/>
      <c r="Q122" s="164"/>
      <c r="R122" s="164"/>
      <c r="S122" s="164"/>
      <c r="T122" s="164"/>
      <c r="U122" s="164"/>
      <c r="V122" s="164"/>
    </row>
    <row r="123" spans="1:22">
      <c r="A123" s="60"/>
      <c r="B123" s="60"/>
      <c r="C123" s="60"/>
      <c r="D123" s="60"/>
      <c r="E123" s="60"/>
      <c r="F123" s="60"/>
      <c r="G123" s="60"/>
      <c r="H123" s="60"/>
      <c r="I123" s="60"/>
      <c r="J123" s="60"/>
      <c r="K123" s="60"/>
      <c r="L123" s="164"/>
      <c r="M123" s="164"/>
      <c r="N123" s="164"/>
      <c r="O123" s="164"/>
      <c r="P123" s="164"/>
      <c r="Q123" s="164"/>
      <c r="R123" s="164"/>
      <c r="S123" s="164"/>
      <c r="T123" s="164"/>
      <c r="U123" s="164"/>
      <c r="V123" s="164"/>
    </row>
    <row r="124" spans="1:22">
      <c r="A124" s="60"/>
      <c r="B124" s="60"/>
      <c r="C124" s="60"/>
      <c r="D124" s="60"/>
      <c r="E124" s="60"/>
      <c r="F124" s="60"/>
      <c r="G124" s="60"/>
      <c r="H124" s="60"/>
      <c r="I124" s="60"/>
      <c r="J124" s="60"/>
      <c r="K124" s="60"/>
      <c r="L124" s="164"/>
      <c r="M124" s="164"/>
      <c r="N124" s="164"/>
      <c r="O124" s="164"/>
      <c r="P124" s="164"/>
      <c r="Q124" s="164"/>
      <c r="R124" s="164"/>
      <c r="S124" s="164"/>
      <c r="T124" s="164"/>
      <c r="U124" s="164"/>
      <c r="V124" s="164"/>
    </row>
    <row r="125" spans="1:22">
      <c r="A125" s="60"/>
      <c r="B125" s="60"/>
      <c r="C125" s="60"/>
      <c r="D125" s="60"/>
      <c r="E125" s="60"/>
      <c r="F125" s="60"/>
      <c r="G125" s="60"/>
      <c r="H125" s="60"/>
      <c r="I125" s="60"/>
      <c r="J125" s="60"/>
      <c r="K125" s="60"/>
      <c r="L125" s="164"/>
      <c r="M125" s="164"/>
      <c r="N125" s="164"/>
      <c r="O125" s="164"/>
      <c r="P125" s="164"/>
      <c r="Q125" s="164"/>
      <c r="R125" s="164"/>
      <c r="S125" s="164"/>
      <c r="T125" s="164"/>
      <c r="U125" s="164"/>
      <c r="V125" s="164"/>
    </row>
    <row r="126" spans="1:22">
      <c r="A126" s="60"/>
      <c r="B126" s="60"/>
      <c r="C126" s="60"/>
      <c r="D126" s="60"/>
      <c r="E126" s="60"/>
      <c r="F126" s="60"/>
      <c r="G126" s="60"/>
      <c r="H126" s="60"/>
      <c r="I126" s="60"/>
      <c r="J126" s="60"/>
      <c r="K126" s="60"/>
      <c r="L126" s="164"/>
      <c r="M126" s="164"/>
      <c r="N126" s="164"/>
      <c r="O126" s="164"/>
      <c r="P126" s="164"/>
      <c r="Q126" s="164"/>
      <c r="R126" s="164"/>
      <c r="S126" s="164"/>
      <c r="T126" s="164"/>
      <c r="U126" s="164"/>
      <c r="V126" s="164"/>
    </row>
    <row r="127" spans="1:22">
      <c r="A127" s="60"/>
      <c r="B127" s="60"/>
      <c r="C127" s="60"/>
      <c r="D127" s="60"/>
      <c r="E127" s="60"/>
      <c r="F127" s="60"/>
      <c r="G127" s="60"/>
      <c r="H127" s="60"/>
      <c r="I127" s="60"/>
      <c r="J127" s="60"/>
      <c r="K127" s="60"/>
      <c r="L127" s="164"/>
      <c r="M127" s="164"/>
      <c r="N127" s="164"/>
      <c r="O127" s="164"/>
      <c r="P127" s="164"/>
      <c r="Q127" s="164"/>
      <c r="R127" s="164"/>
      <c r="S127" s="164"/>
      <c r="T127" s="164"/>
      <c r="U127" s="164"/>
      <c r="V127" s="164"/>
    </row>
    <row r="128" spans="1:22">
      <c r="A128" s="60"/>
      <c r="B128" s="60"/>
      <c r="C128" s="60"/>
      <c r="D128" s="60"/>
      <c r="E128" s="60"/>
      <c r="F128" s="60"/>
      <c r="G128" s="60"/>
      <c r="H128" s="60"/>
      <c r="I128" s="60"/>
      <c r="J128" s="60"/>
      <c r="K128" s="60"/>
      <c r="L128" s="164"/>
      <c r="M128" s="164"/>
      <c r="N128" s="164"/>
      <c r="O128" s="164"/>
      <c r="P128" s="164"/>
      <c r="Q128" s="164"/>
      <c r="R128" s="164"/>
      <c r="S128" s="164"/>
      <c r="T128" s="164"/>
      <c r="U128" s="164"/>
      <c r="V128" s="164"/>
    </row>
    <row r="129" spans="1:22">
      <c r="A129" s="60"/>
      <c r="B129" s="60"/>
      <c r="C129" s="60"/>
      <c r="D129" s="60"/>
      <c r="E129" s="60"/>
      <c r="F129" s="60"/>
      <c r="G129" s="60"/>
      <c r="H129" s="60"/>
      <c r="I129" s="60"/>
      <c r="J129" s="60"/>
      <c r="K129" s="60"/>
      <c r="L129" s="164"/>
      <c r="M129" s="164"/>
      <c r="N129" s="164"/>
      <c r="O129" s="164"/>
      <c r="P129" s="164"/>
      <c r="Q129" s="164"/>
      <c r="R129" s="164"/>
      <c r="S129" s="164"/>
      <c r="T129" s="164"/>
      <c r="U129" s="164"/>
      <c r="V129" s="164"/>
    </row>
    <row r="130" spans="1:22">
      <c r="A130" s="60"/>
      <c r="B130" s="60"/>
      <c r="C130" s="60"/>
      <c r="D130" s="60"/>
      <c r="E130" s="60"/>
      <c r="F130" s="60"/>
      <c r="G130" s="60"/>
      <c r="H130" s="60"/>
      <c r="I130" s="60"/>
      <c r="J130" s="60"/>
      <c r="K130" s="60"/>
      <c r="L130" s="164"/>
      <c r="M130" s="164"/>
      <c r="N130" s="164"/>
      <c r="O130" s="164"/>
      <c r="P130" s="164"/>
      <c r="Q130" s="164"/>
      <c r="R130" s="164"/>
      <c r="S130" s="164"/>
      <c r="T130" s="164"/>
      <c r="U130" s="164"/>
      <c r="V130" s="164"/>
    </row>
    <row r="131" spans="1:22">
      <c r="A131" s="60"/>
      <c r="B131" s="60"/>
      <c r="C131" s="60"/>
      <c r="D131" s="60"/>
      <c r="E131" s="60"/>
      <c r="F131" s="60"/>
      <c r="G131" s="60"/>
      <c r="H131" s="60"/>
      <c r="I131" s="60"/>
      <c r="J131" s="60"/>
      <c r="K131" s="60"/>
      <c r="L131" s="164"/>
      <c r="M131" s="164"/>
      <c r="N131" s="164"/>
      <c r="O131" s="164"/>
      <c r="P131" s="164"/>
      <c r="Q131" s="164"/>
      <c r="R131" s="164"/>
      <c r="S131" s="164"/>
      <c r="T131" s="164"/>
      <c r="U131" s="164"/>
      <c r="V131" s="164"/>
    </row>
    <row r="132" spans="1:22">
      <c r="A132" s="60"/>
      <c r="B132" s="60"/>
      <c r="C132" s="60"/>
      <c r="D132" s="60"/>
      <c r="E132" s="60"/>
      <c r="F132" s="60"/>
      <c r="G132" s="60"/>
      <c r="H132" s="60"/>
      <c r="I132" s="60"/>
      <c r="J132" s="60"/>
      <c r="K132" s="60"/>
      <c r="L132" s="164"/>
      <c r="M132" s="164"/>
      <c r="N132" s="164"/>
      <c r="O132" s="164"/>
      <c r="P132" s="164"/>
      <c r="Q132" s="164"/>
      <c r="R132" s="164"/>
      <c r="S132" s="164"/>
      <c r="T132" s="164"/>
      <c r="U132" s="164"/>
      <c r="V132" s="164"/>
    </row>
    <row r="133" spans="1:22">
      <c r="A133" s="60"/>
      <c r="B133" s="60"/>
      <c r="C133" s="60"/>
      <c r="D133" s="60"/>
      <c r="E133" s="60"/>
      <c r="F133" s="60"/>
      <c r="G133" s="60"/>
      <c r="H133" s="60"/>
      <c r="I133" s="60"/>
      <c r="J133" s="60"/>
      <c r="K133" s="60"/>
      <c r="L133" s="164"/>
      <c r="M133" s="164"/>
      <c r="N133" s="164"/>
      <c r="O133" s="164"/>
      <c r="P133" s="164"/>
      <c r="Q133" s="164"/>
      <c r="R133" s="164"/>
      <c r="S133" s="164"/>
      <c r="T133" s="164"/>
      <c r="U133" s="164"/>
      <c r="V133" s="164"/>
    </row>
    <row r="134" spans="1:22">
      <c r="A134" s="60"/>
      <c r="B134" s="60"/>
      <c r="C134" s="60"/>
      <c r="D134" s="60"/>
      <c r="E134" s="60"/>
      <c r="F134" s="60"/>
      <c r="G134" s="60"/>
      <c r="H134" s="60"/>
      <c r="I134" s="60"/>
      <c r="J134" s="60"/>
      <c r="K134" s="60"/>
      <c r="L134" s="164"/>
      <c r="M134" s="164"/>
      <c r="N134" s="164"/>
      <c r="O134" s="164"/>
      <c r="P134" s="164"/>
      <c r="Q134" s="164"/>
      <c r="R134" s="164"/>
      <c r="S134" s="164"/>
      <c r="T134" s="164"/>
      <c r="U134" s="164"/>
      <c r="V134" s="164"/>
    </row>
    <row r="135" spans="1:22">
      <c r="A135" s="60"/>
      <c r="B135" s="60"/>
      <c r="C135" s="60"/>
      <c r="D135" s="60"/>
      <c r="E135" s="60"/>
      <c r="F135" s="60"/>
      <c r="G135" s="60"/>
      <c r="H135" s="60"/>
      <c r="I135" s="60"/>
      <c r="J135" s="60"/>
      <c r="K135" s="60"/>
      <c r="L135" s="164"/>
      <c r="M135" s="164"/>
      <c r="N135" s="164"/>
      <c r="O135" s="164"/>
      <c r="P135" s="164"/>
      <c r="Q135" s="164"/>
      <c r="R135" s="164"/>
      <c r="S135" s="164"/>
      <c r="T135" s="164"/>
      <c r="U135" s="164"/>
      <c r="V135" s="164"/>
    </row>
    <row r="136" spans="1:22">
      <c r="A136" s="60"/>
      <c r="B136" s="60"/>
      <c r="C136" s="60"/>
      <c r="D136" s="60"/>
      <c r="E136" s="60"/>
      <c r="F136" s="60"/>
      <c r="G136" s="60"/>
      <c r="H136" s="60"/>
      <c r="I136" s="60"/>
      <c r="J136" s="60"/>
      <c r="K136" s="60"/>
      <c r="L136" s="164"/>
      <c r="M136" s="164"/>
      <c r="N136" s="164"/>
      <c r="O136" s="164"/>
      <c r="P136" s="164"/>
      <c r="Q136" s="164"/>
      <c r="R136" s="164"/>
      <c r="S136" s="164"/>
      <c r="T136" s="164"/>
      <c r="U136" s="164"/>
      <c r="V136" s="164"/>
    </row>
    <row r="137" spans="1:22">
      <c r="A137" s="60"/>
      <c r="B137" s="60"/>
      <c r="C137" s="60"/>
      <c r="D137" s="60"/>
      <c r="E137" s="60"/>
      <c r="F137" s="60"/>
      <c r="G137" s="60"/>
      <c r="H137" s="60"/>
      <c r="I137" s="60"/>
      <c r="J137" s="60"/>
      <c r="K137" s="60"/>
      <c r="L137" s="164"/>
      <c r="M137" s="164"/>
      <c r="N137" s="164"/>
      <c r="O137" s="164"/>
      <c r="P137" s="164"/>
      <c r="Q137" s="164"/>
      <c r="R137" s="164"/>
      <c r="S137" s="164"/>
      <c r="T137" s="164"/>
      <c r="U137" s="164"/>
      <c r="V137" s="164"/>
    </row>
    <row r="138" spans="1:22">
      <c r="A138" s="60"/>
      <c r="B138" s="60"/>
      <c r="C138" s="60"/>
      <c r="D138" s="60"/>
      <c r="E138" s="60"/>
      <c r="F138" s="60"/>
      <c r="G138" s="60"/>
      <c r="H138" s="60"/>
      <c r="I138" s="60"/>
      <c r="J138" s="60"/>
      <c r="K138" s="60"/>
      <c r="L138" s="164"/>
      <c r="M138" s="164"/>
      <c r="N138" s="164"/>
      <c r="O138" s="164"/>
      <c r="P138" s="164"/>
      <c r="Q138" s="164"/>
      <c r="R138" s="164"/>
      <c r="S138" s="164"/>
      <c r="T138" s="164"/>
      <c r="U138" s="164"/>
      <c r="V138" s="164"/>
    </row>
    <row r="139" spans="1:22">
      <c r="A139" s="60"/>
      <c r="B139" s="60"/>
      <c r="C139" s="60"/>
      <c r="D139" s="60"/>
      <c r="E139" s="60"/>
      <c r="F139" s="60"/>
      <c r="G139" s="60"/>
      <c r="H139" s="60"/>
      <c r="I139" s="60"/>
      <c r="J139" s="60"/>
      <c r="K139" s="60"/>
      <c r="L139" s="164"/>
      <c r="M139" s="164"/>
      <c r="N139" s="164"/>
      <c r="O139" s="164"/>
      <c r="P139" s="164"/>
      <c r="Q139" s="164"/>
      <c r="R139" s="164"/>
      <c r="S139" s="164"/>
      <c r="T139" s="164"/>
      <c r="U139" s="164"/>
      <c r="V139" s="164"/>
    </row>
    <row r="140" spans="1:22">
      <c r="A140" s="60"/>
      <c r="B140" s="60"/>
      <c r="C140" s="60"/>
      <c r="D140" s="60"/>
      <c r="E140" s="60"/>
      <c r="F140" s="60"/>
      <c r="G140" s="60"/>
      <c r="H140" s="60"/>
      <c r="I140" s="60"/>
      <c r="J140" s="60"/>
      <c r="K140" s="60"/>
      <c r="L140" s="164"/>
      <c r="M140" s="164"/>
      <c r="N140" s="164"/>
      <c r="O140" s="164"/>
      <c r="P140" s="164"/>
      <c r="Q140" s="164"/>
      <c r="R140" s="164"/>
      <c r="S140" s="164"/>
      <c r="T140" s="164"/>
      <c r="U140" s="164"/>
      <c r="V140" s="164"/>
    </row>
    <row r="141" spans="1:22">
      <c r="A141" s="60"/>
      <c r="B141" s="60"/>
      <c r="C141" s="60"/>
      <c r="D141" s="60"/>
      <c r="E141" s="60"/>
      <c r="F141" s="60"/>
      <c r="G141" s="60"/>
      <c r="H141" s="60"/>
      <c r="I141" s="60"/>
      <c r="J141" s="60"/>
      <c r="K141" s="60"/>
      <c r="L141" s="164"/>
      <c r="M141" s="164"/>
      <c r="N141" s="164"/>
      <c r="O141" s="164"/>
      <c r="P141" s="164"/>
      <c r="Q141" s="164"/>
      <c r="R141" s="164"/>
      <c r="S141" s="164"/>
      <c r="T141" s="164"/>
      <c r="U141" s="164"/>
      <c r="V141" s="164"/>
    </row>
    <row r="142" spans="1:22">
      <c r="A142" s="60"/>
      <c r="B142" s="60"/>
      <c r="C142" s="60"/>
      <c r="D142" s="60"/>
      <c r="E142" s="60"/>
      <c r="F142" s="60"/>
      <c r="G142" s="60"/>
      <c r="H142" s="60"/>
      <c r="I142" s="60"/>
      <c r="J142" s="60"/>
      <c r="K142" s="60"/>
      <c r="L142" s="164"/>
      <c r="M142" s="164"/>
      <c r="N142" s="164"/>
      <c r="O142" s="164"/>
      <c r="P142" s="164"/>
      <c r="Q142" s="164"/>
      <c r="R142" s="164"/>
      <c r="S142" s="164"/>
      <c r="T142" s="164"/>
      <c r="U142" s="164"/>
      <c r="V142" s="164"/>
    </row>
    <row r="143" spans="1:22">
      <c r="A143" s="60"/>
      <c r="B143" s="60"/>
      <c r="C143" s="60"/>
      <c r="D143" s="60"/>
      <c r="E143" s="60"/>
      <c r="F143" s="60"/>
      <c r="G143" s="60"/>
      <c r="H143" s="60"/>
      <c r="I143" s="60"/>
      <c r="J143" s="60"/>
      <c r="K143" s="60"/>
      <c r="L143" s="164"/>
      <c r="M143" s="164"/>
      <c r="N143" s="164"/>
      <c r="O143" s="164"/>
      <c r="P143" s="164"/>
      <c r="Q143" s="164"/>
      <c r="R143" s="164"/>
      <c r="S143" s="164"/>
      <c r="T143" s="164"/>
      <c r="U143" s="164"/>
      <c r="V143" s="164"/>
    </row>
    <row r="144" spans="1:22">
      <c r="A144" s="60"/>
      <c r="B144" s="60"/>
      <c r="C144" s="60"/>
      <c r="D144" s="60"/>
      <c r="E144" s="60"/>
      <c r="F144" s="60"/>
      <c r="G144" s="60"/>
      <c r="H144" s="60"/>
      <c r="I144" s="60"/>
      <c r="J144" s="60"/>
      <c r="K144" s="60"/>
      <c r="L144" s="164"/>
      <c r="M144" s="164"/>
      <c r="N144" s="164"/>
      <c r="O144" s="164"/>
      <c r="P144" s="164"/>
      <c r="Q144" s="164"/>
      <c r="R144" s="164"/>
      <c r="S144" s="164"/>
      <c r="T144" s="164"/>
      <c r="U144" s="164"/>
      <c r="V144" s="164"/>
    </row>
    <row r="145" spans="1:22">
      <c r="A145" s="60"/>
      <c r="B145" s="60"/>
      <c r="C145" s="60"/>
      <c r="D145" s="60"/>
      <c r="E145" s="60"/>
      <c r="F145" s="60"/>
      <c r="G145" s="60"/>
      <c r="H145" s="60"/>
      <c r="I145" s="60"/>
      <c r="J145" s="60"/>
      <c r="K145" s="60"/>
      <c r="L145" s="164"/>
      <c r="M145" s="164"/>
      <c r="N145" s="164"/>
      <c r="O145" s="164"/>
      <c r="P145" s="164"/>
      <c r="Q145" s="164"/>
      <c r="R145" s="164"/>
      <c r="S145" s="164"/>
      <c r="T145" s="164"/>
      <c r="U145" s="164"/>
      <c r="V145" s="164"/>
    </row>
    <row r="146" spans="1:22">
      <c r="A146" s="60"/>
      <c r="B146" s="60"/>
      <c r="C146" s="60"/>
      <c r="D146" s="60"/>
      <c r="E146" s="60"/>
      <c r="F146" s="60"/>
      <c r="G146" s="60"/>
      <c r="H146" s="60"/>
      <c r="I146" s="60"/>
      <c r="J146" s="60"/>
      <c r="K146" s="60"/>
      <c r="L146" s="164"/>
      <c r="M146" s="164"/>
      <c r="N146" s="164"/>
      <c r="O146" s="164"/>
      <c r="P146" s="164"/>
      <c r="Q146" s="164"/>
      <c r="R146" s="164"/>
      <c r="S146" s="164"/>
      <c r="T146" s="164"/>
      <c r="U146" s="164"/>
      <c r="V146" s="164"/>
    </row>
    <row r="147" spans="1:22">
      <c r="A147" s="60"/>
      <c r="B147" s="60"/>
      <c r="C147" s="60"/>
      <c r="D147" s="60"/>
      <c r="E147" s="60"/>
      <c r="F147" s="60"/>
      <c r="G147" s="60"/>
      <c r="H147" s="60"/>
      <c r="I147" s="60"/>
      <c r="J147" s="60"/>
      <c r="K147" s="60"/>
      <c r="L147" s="164"/>
      <c r="M147" s="164"/>
      <c r="N147" s="164"/>
      <c r="O147" s="164"/>
      <c r="P147" s="164"/>
      <c r="Q147" s="164"/>
      <c r="R147" s="164"/>
      <c r="S147" s="164"/>
      <c r="T147" s="164"/>
      <c r="U147" s="164"/>
      <c r="V147" s="164"/>
    </row>
    <row r="148" spans="1:22">
      <c r="A148" s="60"/>
      <c r="B148" s="60"/>
      <c r="C148" s="60"/>
      <c r="D148" s="60"/>
      <c r="E148" s="60"/>
      <c r="F148" s="60"/>
      <c r="G148" s="60"/>
      <c r="H148" s="60"/>
      <c r="I148" s="60"/>
      <c r="J148" s="60"/>
      <c r="K148" s="60"/>
      <c r="L148" s="164"/>
      <c r="M148" s="164"/>
      <c r="N148" s="164"/>
      <c r="O148" s="164"/>
      <c r="P148" s="164"/>
      <c r="Q148" s="164"/>
      <c r="R148" s="164"/>
      <c r="S148" s="164"/>
      <c r="T148" s="164"/>
      <c r="U148" s="164"/>
      <c r="V148" s="164"/>
    </row>
    <row r="149" spans="1:22">
      <c r="A149" s="60"/>
      <c r="B149" s="60"/>
      <c r="C149" s="60"/>
      <c r="D149" s="60"/>
      <c r="E149" s="60"/>
      <c r="F149" s="60"/>
      <c r="G149" s="60"/>
      <c r="H149" s="60"/>
      <c r="I149" s="60"/>
      <c r="J149" s="60"/>
      <c r="K149" s="60"/>
      <c r="L149" s="164"/>
      <c r="M149" s="164"/>
      <c r="N149" s="164"/>
      <c r="O149" s="164"/>
      <c r="P149" s="164"/>
      <c r="Q149" s="164"/>
      <c r="R149" s="164"/>
      <c r="S149" s="164"/>
      <c r="T149" s="164"/>
      <c r="U149" s="164"/>
      <c r="V149" s="164"/>
    </row>
    <row r="150" spans="1:22" ht="12.75" customHeight="1">
      <c r="A150" s="60"/>
      <c r="B150" s="60"/>
      <c r="C150" s="60"/>
      <c r="D150" s="60"/>
      <c r="E150" s="60"/>
      <c r="F150" s="60"/>
      <c r="G150" s="60"/>
      <c r="H150" s="60"/>
      <c r="I150" s="60"/>
      <c r="J150" s="60"/>
      <c r="K150" s="60"/>
      <c r="L150" s="164"/>
      <c r="M150" s="164"/>
      <c r="N150" s="164"/>
      <c r="O150" s="164"/>
      <c r="P150" s="164"/>
      <c r="Q150" s="164"/>
      <c r="R150" s="164"/>
      <c r="S150" s="164"/>
      <c r="T150" s="164"/>
      <c r="U150" s="164"/>
      <c r="V150" s="164"/>
    </row>
    <row r="151" spans="1:22">
      <c r="A151" s="60"/>
      <c r="B151" s="60"/>
      <c r="C151" s="60"/>
      <c r="D151" s="60"/>
      <c r="E151" s="60"/>
      <c r="F151" s="60"/>
      <c r="G151" s="60"/>
      <c r="H151" s="60"/>
      <c r="I151" s="60"/>
      <c r="J151" s="60"/>
      <c r="K151" s="60"/>
      <c r="L151" s="164"/>
      <c r="M151" s="164"/>
      <c r="N151" s="164"/>
      <c r="O151" s="164"/>
      <c r="P151" s="164"/>
      <c r="Q151" s="164"/>
      <c r="R151" s="164"/>
      <c r="S151" s="164"/>
      <c r="T151" s="164"/>
      <c r="U151" s="164"/>
      <c r="V151" s="164"/>
    </row>
    <row r="152" spans="1:22" ht="14.25" thickBot="1">
      <c r="A152" s="60"/>
      <c r="B152" s="60"/>
      <c r="C152" s="60"/>
      <c r="D152" s="60"/>
      <c r="E152" s="60"/>
      <c r="F152" s="60"/>
      <c r="G152" s="60"/>
      <c r="H152" s="60"/>
      <c r="I152" s="60"/>
      <c r="J152" s="60"/>
      <c r="K152" s="60"/>
      <c r="L152" s="164"/>
      <c r="M152" s="164"/>
      <c r="N152" s="164"/>
      <c r="O152" s="164"/>
      <c r="P152" s="164"/>
      <c r="Q152" s="164"/>
      <c r="R152" s="164"/>
      <c r="S152" s="164"/>
      <c r="T152" s="164"/>
      <c r="U152" s="164"/>
      <c r="V152" s="164"/>
    </row>
    <row r="153" spans="1:22" hidden="1">
      <c r="A153" s="164"/>
      <c r="B153" s="164"/>
      <c r="C153" s="164"/>
      <c r="D153" s="164"/>
      <c r="E153" s="164"/>
      <c r="F153" s="164"/>
      <c r="G153" s="164"/>
      <c r="H153" s="164"/>
      <c r="I153" s="164"/>
      <c r="J153" s="164"/>
      <c r="K153" s="164"/>
      <c r="L153" s="164"/>
      <c r="M153" s="164"/>
      <c r="N153" s="164"/>
      <c r="O153" s="164"/>
      <c r="P153" s="164"/>
      <c r="Q153" s="164"/>
      <c r="R153" s="164"/>
      <c r="S153" s="164"/>
      <c r="T153" s="164"/>
      <c r="U153" s="164"/>
      <c r="V153" s="164"/>
    </row>
    <row r="154" spans="1:22" hidden="1">
      <c r="A154" s="164"/>
      <c r="B154" s="164"/>
      <c r="C154" s="164"/>
      <c r="D154" s="164"/>
      <c r="E154" s="164"/>
      <c r="F154" s="164"/>
      <c r="G154" s="203"/>
      <c r="H154" s="204"/>
      <c r="I154" s="164"/>
      <c r="L154" s="164"/>
      <c r="M154" s="164"/>
      <c r="N154" s="164"/>
      <c r="O154" s="164"/>
      <c r="P154" s="164"/>
      <c r="Q154" s="164"/>
      <c r="R154" s="164"/>
      <c r="S154" s="164"/>
      <c r="T154" s="164"/>
      <c r="U154" s="164"/>
      <c r="V154" s="164"/>
    </row>
    <row r="155" spans="1:22" hidden="1">
      <c r="A155" s="164"/>
      <c r="B155" s="406" t="s">
        <v>51</v>
      </c>
      <c r="C155" s="406" t="s">
        <v>537</v>
      </c>
      <c r="D155" s="164"/>
      <c r="E155" s="164" t="s">
        <v>51</v>
      </c>
      <c r="F155" s="169" t="s">
        <v>52</v>
      </c>
      <c r="G155" s="205" t="s">
        <v>159</v>
      </c>
      <c r="H155" s="206" t="s">
        <v>169</v>
      </c>
      <c r="I155" s="164"/>
      <c r="J155" s="164" t="s">
        <v>491</v>
      </c>
      <c r="K155" s="164" t="s">
        <v>492</v>
      </c>
      <c r="L155" s="164"/>
      <c r="M155" s="164"/>
      <c r="N155" s="164"/>
      <c r="O155" s="164"/>
      <c r="P155" s="164"/>
      <c r="Q155" s="164"/>
      <c r="R155" s="164"/>
      <c r="S155" s="164"/>
      <c r="T155" s="164"/>
      <c r="U155" s="164"/>
      <c r="V155" s="164"/>
    </row>
    <row r="156" spans="1:22" hidden="1">
      <c r="A156" s="164"/>
      <c r="B156" s="406" t="s">
        <v>53</v>
      </c>
      <c r="C156" s="406" t="s">
        <v>518</v>
      </c>
      <c r="D156" s="164"/>
      <c r="E156" s="164" t="s">
        <v>53</v>
      </c>
      <c r="F156" s="169" t="s">
        <v>54</v>
      </c>
      <c r="G156" s="205" t="s">
        <v>164</v>
      </c>
      <c r="H156" s="207" t="s">
        <v>170</v>
      </c>
      <c r="I156" s="164"/>
      <c r="J156" s="164" t="s">
        <v>93</v>
      </c>
      <c r="K156" s="164" t="s">
        <v>493</v>
      </c>
      <c r="L156" s="164"/>
      <c r="M156" s="164"/>
      <c r="N156" s="164"/>
      <c r="O156" s="164"/>
      <c r="P156" s="164"/>
      <c r="Q156" s="164"/>
      <c r="R156" s="164"/>
      <c r="S156" s="164"/>
      <c r="T156" s="164"/>
      <c r="U156" s="164"/>
      <c r="V156" s="164"/>
    </row>
    <row r="157" spans="1:22" hidden="1">
      <c r="A157" s="164"/>
      <c r="B157" s="406" t="s">
        <v>555</v>
      </c>
      <c r="C157" s="406" t="s">
        <v>492</v>
      </c>
      <c r="D157" s="164"/>
      <c r="E157" s="164" t="s">
        <v>184</v>
      </c>
      <c r="F157" s="164" t="s">
        <v>185</v>
      </c>
      <c r="G157" s="205" t="s">
        <v>165</v>
      </c>
      <c r="H157" s="207" t="s">
        <v>171</v>
      </c>
      <c r="I157" s="164"/>
      <c r="J157" s="164" t="s">
        <v>123</v>
      </c>
      <c r="K157" s="164" t="s">
        <v>494</v>
      </c>
      <c r="L157" s="164"/>
      <c r="M157" s="164"/>
      <c r="N157" s="164"/>
      <c r="O157" s="164"/>
      <c r="P157" s="164"/>
      <c r="Q157" s="164"/>
      <c r="R157" s="164"/>
      <c r="S157" s="164"/>
      <c r="T157" s="164"/>
      <c r="U157" s="164"/>
      <c r="V157" s="164"/>
    </row>
    <row r="158" spans="1:22" hidden="1">
      <c r="A158" s="164"/>
      <c r="B158" s="406" t="s">
        <v>55</v>
      </c>
      <c r="C158" s="406" t="s">
        <v>500</v>
      </c>
      <c r="D158" s="164"/>
      <c r="E158" s="164" t="s">
        <v>55</v>
      </c>
      <c r="F158" s="169" t="s">
        <v>56</v>
      </c>
      <c r="G158" s="205" t="s">
        <v>166</v>
      </c>
      <c r="H158" s="207" t="s">
        <v>172</v>
      </c>
      <c r="I158" s="164"/>
      <c r="J158" s="164" t="s">
        <v>63</v>
      </c>
      <c r="K158" s="164" t="s">
        <v>495</v>
      </c>
      <c r="L158" s="164"/>
      <c r="M158" s="164"/>
      <c r="N158" s="164"/>
      <c r="O158" s="164"/>
      <c r="P158" s="164"/>
      <c r="Q158" s="164"/>
      <c r="R158" s="164"/>
      <c r="S158" s="164"/>
      <c r="T158" s="164"/>
      <c r="U158" s="164"/>
      <c r="V158" s="164"/>
    </row>
    <row r="159" spans="1:22" hidden="1">
      <c r="A159" s="164"/>
      <c r="B159" s="406" t="s">
        <v>57</v>
      </c>
      <c r="C159" s="406" t="s">
        <v>515</v>
      </c>
      <c r="D159" s="164"/>
      <c r="E159" s="164" t="s">
        <v>57</v>
      </c>
      <c r="F159" s="169" t="s">
        <v>58</v>
      </c>
      <c r="G159" s="205" t="s">
        <v>168</v>
      </c>
      <c r="H159" s="207" t="s">
        <v>173</v>
      </c>
      <c r="I159" s="164"/>
      <c r="J159" s="164" t="s">
        <v>113</v>
      </c>
      <c r="K159" s="164" t="s">
        <v>496</v>
      </c>
      <c r="L159" s="164"/>
      <c r="M159" s="164"/>
      <c r="N159" s="164"/>
      <c r="O159" s="164"/>
      <c r="P159" s="164"/>
      <c r="Q159" s="164"/>
      <c r="R159" s="164"/>
      <c r="S159" s="164"/>
      <c r="T159" s="164"/>
      <c r="U159" s="164"/>
      <c r="V159" s="164"/>
    </row>
    <row r="160" spans="1:22" hidden="1">
      <c r="A160" s="164"/>
      <c r="B160" s="406" t="s">
        <v>59</v>
      </c>
      <c r="C160" s="406" t="s">
        <v>510</v>
      </c>
      <c r="D160" s="164"/>
      <c r="E160" s="164" t="s">
        <v>59</v>
      </c>
      <c r="F160" s="169" t="s">
        <v>60</v>
      </c>
      <c r="G160" s="208" t="s">
        <v>167</v>
      </c>
      <c r="H160" s="207" t="s">
        <v>174</v>
      </c>
      <c r="I160" s="164"/>
      <c r="J160" s="164" t="s">
        <v>141</v>
      </c>
      <c r="K160" s="164" t="s">
        <v>497</v>
      </c>
      <c r="L160" s="164"/>
      <c r="M160" s="164"/>
      <c r="N160" s="164"/>
      <c r="O160" s="164"/>
      <c r="P160" s="164"/>
      <c r="Q160" s="164"/>
      <c r="R160" s="164"/>
      <c r="S160" s="164"/>
      <c r="T160" s="164"/>
      <c r="U160" s="164"/>
      <c r="V160" s="164"/>
    </row>
    <row r="161" spans="1:22" hidden="1">
      <c r="A161" s="164"/>
      <c r="B161" s="406" t="s">
        <v>61</v>
      </c>
      <c r="C161" s="406" t="s">
        <v>535</v>
      </c>
      <c r="D161" s="164"/>
      <c r="E161" s="164" t="s">
        <v>61</v>
      </c>
      <c r="F161" s="169" t="s">
        <v>62</v>
      </c>
      <c r="G161" s="164"/>
      <c r="H161" s="207" t="s">
        <v>175</v>
      </c>
      <c r="I161" s="164"/>
      <c r="J161" s="164" t="s">
        <v>89</v>
      </c>
      <c r="K161" s="164" t="s">
        <v>498</v>
      </c>
      <c r="L161" s="164"/>
      <c r="M161" s="164"/>
      <c r="N161" s="164"/>
      <c r="O161" s="164"/>
      <c r="P161" s="164"/>
      <c r="Q161" s="164"/>
      <c r="R161" s="164"/>
      <c r="S161" s="164"/>
      <c r="T161" s="164"/>
      <c r="U161" s="164"/>
      <c r="V161" s="164"/>
    </row>
    <row r="162" spans="1:22" hidden="1">
      <c r="A162" s="164"/>
      <c r="B162" s="406" t="s">
        <v>63</v>
      </c>
      <c r="C162" s="406" t="s">
        <v>495</v>
      </c>
      <c r="D162" s="164"/>
      <c r="E162" s="164" t="s">
        <v>63</v>
      </c>
      <c r="F162" s="169" t="s">
        <v>64</v>
      </c>
      <c r="G162" s="164" t="s">
        <v>158</v>
      </c>
      <c r="H162" s="209" t="s">
        <v>176</v>
      </c>
      <c r="I162" s="164"/>
      <c r="J162" s="164" t="s">
        <v>137</v>
      </c>
      <c r="K162" s="164" t="s">
        <v>499</v>
      </c>
      <c r="L162" s="164"/>
      <c r="M162" s="164"/>
      <c r="N162" s="164"/>
      <c r="O162" s="164"/>
      <c r="P162" s="164"/>
      <c r="Q162" s="164"/>
      <c r="R162" s="164"/>
      <c r="S162" s="164"/>
      <c r="T162" s="164"/>
      <c r="U162" s="164"/>
      <c r="V162" s="164"/>
    </row>
    <row r="163" spans="1:22" hidden="1">
      <c r="A163" s="164"/>
      <c r="B163" s="406" t="s">
        <v>65</v>
      </c>
      <c r="C163" s="406" t="s">
        <v>530</v>
      </c>
      <c r="D163" s="164"/>
      <c r="E163" s="164" t="s">
        <v>65</v>
      </c>
      <c r="F163" s="169" t="s">
        <v>66</v>
      </c>
      <c r="G163" s="164"/>
      <c r="H163" s="164"/>
      <c r="I163" s="164"/>
      <c r="J163" s="164" t="s">
        <v>55</v>
      </c>
      <c r="K163" s="164" t="s">
        <v>500</v>
      </c>
      <c r="L163" s="164"/>
      <c r="M163" s="164"/>
      <c r="N163" s="164"/>
      <c r="O163" s="164"/>
      <c r="P163" s="164"/>
      <c r="Q163" s="164"/>
      <c r="R163" s="164"/>
      <c r="S163" s="164"/>
      <c r="T163" s="164"/>
      <c r="U163" s="164"/>
      <c r="V163" s="164"/>
    </row>
    <row r="164" spans="1:22" hidden="1">
      <c r="A164" s="164"/>
      <c r="B164" s="406" t="s">
        <v>67</v>
      </c>
      <c r="C164" s="406" t="s">
        <v>503</v>
      </c>
      <c r="D164" s="164"/>
      <c r="E164" s="169" t="s">
        <v>67</v>
      </c>
      <c r="F164" s="169" t="s">
        <v>68</v>
      </c>
      <c r="G164" s="164"/>
      <c r="H164" s="164"/>
      <c r="I164" s="164"/>
      <c r="J164" s="164" t="s">
        <v>99</v>
      </c>
      <c r="K164" s="164" t="s">
        <v>501</v>
      </c>
      <c r="L164" s="164"/>
      <c r="M164" s="164"/>
      <c r="N164" s="164"/>
      <c r="O164" s="164"/>
      <c r="P164" s="164"/>
      <c r="Q164" s="164"/>
      <c r="R164" s="164"/>
      <c r="S164" s="164"/>
      <c r="T164" s="164"/>
      <c r="U164" s="164"/>
      <c r="V164" s="164"/>
    </row>
    <row r="165" spans="1:22" hidden="1">
      <c r="A165" s="164"/>
      <c r="B165" s="406" t="s">
        <v>69</v>
      </c>
      <c r="C165" s="406" t="s">
        <v>508</v>
      </c>
      <c r="D165" s="164"/>
      <c r="E165" s="169" t="s">
        <v>69</v>
      </c>
      <c r="F165" s="169" t="s">
        <v>70</v>
      </c>
      <c r="G165" s="164"/>
      <c r="H165" s="164"/>
      <c r="I165" s="164"/>
      <c r="J165" s="164" t="s">
        <v>133</v>
      </c>
      <c r="K165" s="164" t="s">
        <v>502</v>
      </c>
      <c r="L165" s="164"/>
      <c r="M165" s="164"/>
      <c r="N165" s="164"/>
      <c r="O165" s="164"/>
      <c r="P165" s="164"/>
      <c r="Q165" s="164"/>
      <c r="R165" s="164"/>
      <c r="S165" s="164"/>
      <c r="T165" s="164"/>
      <c r="U165" s="164"/>
      <c r="V165" s="164"/>
    </row>
    <row r="166" spans="1:22" hidden="1">
      <c r="A166" s="164"/>
      <c r="B166" s="406" t="s">
        <v>71</v>
      </c>
      <c r="C166" s="406" t="s">
        <v>521</v>
      </c>
      <c r="D166" s="164"/>
      <c r="E166" s="169" t="s">
        <v>71</v>
      </c>
      <c r="F166" s="169" t="s">
        <v>72</v>
      </c>
      <c r="G166" s="164"/>
      <c r="H166" s="164"/>
      <c r="I166" s="164"/>
      <c r="J166" s="164" t="s">
        <v>67</v>
      </c>
      <c r="K166" s="164" t="s">
        <v>503</v>
      </c>
      <c r="L166" s="164"/>
      <c r="M166" s="164"/>
      <c r="N166" s="164"/>
      <c r="O166" s="164"/>
      <c r="P166" s="164"/>
      <c r="Q166" s="164"/>
      <c r="R166" s="164"/>
      <c r="S166" s="164"/>
      <c r="T166" s="164"/>
      <c r="U166" s="164"/>
      <c r="V166" s="164"/>
    </row>
    <row r="167" spans="1:22" hidden="1">
      <c r="A167" s="164"/>
      <c r="B167" s="406" t="s">
        <v>73</v>
      </c>
      <c r="C167" s="406" t="s">
        <v>528</v>
      </c>
      <c r="D167" s="164"/>
      <c r="E167" s="169" t="s">
        <v>73</v>
      </c>
      <c r="F167" s="169" t="s">
        <v>74</v>
      </c>
      <c r="G167" s="164"/>
      <c r="H167" s="164"/>
      <c r="I167" s="164"/>
      <c r="J167" s="164" t="s">
        <v>115</v>
      </c>
      <c r="K167" s="164" t="s">
        <v>504</v>
      </c>
      <c r="L167" s="164"/>
      <c r="M167" s="164"/>
      <c r="N167" s="164"/>
      <c r="O167" s="164"/>
      <c r="P167" s="164"/>
      <c r="Q167" s="164"/>
      <c r="R167" s="164"/>
      <c r="S167" s="164"/>
      <c r="T167" s="164"/>
      <c r="U167" s="164"/>
      <c r="V167" s="164"/>
    </row>
    <row r="168" spans="1:22" hidden="1">
      <c r="A168" s="164"/>
      <c r="B168" s="406" t="s">
        <v>556</v>
      </c>
      <c r="C168" s="406" t="s">
        <v>517</v>
      </c>
      <c r="D168" s="164"/>
      <c r="E168" s="169" t="s">
        <v>75</v>
      </c>
      <c r="F168" s="169" t="s">
        <v>76</v>
      </c>
      <c r="G168" s="204"/>
      <c r="H168" s="164"/>
      <c r="I168" s="164"/>
      <c r="J168" s="164" t="s">
        <v>121</v>
      </c>
      <c r="K168" s="164" t="s">
        <v>505</v>
      </c>
      <c r="L168" s="164"/>
      <c r="M168" s="164"/>
      <c r="N168" s="164"/>
      <c r="O168" s="164"/>
      <c r="P168" s="164"/>
      <c r="Q168" s="164"/>
      <c r="R168" s="164"/>
      <c r="S168" s="164"/>
      <c r="T168" s="164"/>
      <c r="U168" s="164"/>
      <c r="V168" s="164"/>
    </row>
    <row r="169" spans="1:22" hidden="1">
      <c r="A169" s="164"/>
      <c r="B169" s="406" t="s">
        <v>77</v>
      </c>
      <c r="C169" s="406" t="s">
        <v>516</v>
      </c>
      <c r="D169" s="164"/>
      <c r="E169" s="169" t="s">
        <v>77</v>
      </c>
      <c r="F169" s="169" t="s">
        <v>78</v>
      </c>
      <c r="G169" s="207" t="s">
        <v>353</v>
      </c>
      <c r="H169" s="164"/>
      <c r="I169" s="164"/>
      <c r="J169" s="164" t="s">
        <v>125</v>
      </c>
      <c r="K169" s="164" t="s">
        <v>506</v>
      </c>
      <c r="L169" s="164"/>
      <c r="M169" s="164"/>
      <c r="N169" s="164"/>
      <c r="O169" s="164"/>
      <c r="P169" s="164"/>
      <c r="Q169" s="164"/>
      <c r="R169" s="164"/>
      <c r="S169" s="164"/>
      <c r="T169" s="164"/>
      <c r="U169" s="164"/>
      <c r="V169" s="164"/>
    </row>
    <row r="170" spans="1:22" hidden="1">
      <c r="A170" s="164"/>
      <c r="B170" s="406" t="s">
        <v>79</v>
      </c>
      <c r="C170" s="406" t="s">
        <v>532</v>
      </c>
      <c r="D170" s="164"/>
      <c r="E170" s="169" t="s">
        <v>79</v>
      </c>
      <c r="F170" s="169" t="s">
        <v>80</v>
      </c>
      <c r="G170" s="207" t="s">
        <v>354</v>
      </c>
      <c r="H170" s="164"/>
      <c r="I170" s="164"/>
      <c r="J170" s="164" t="s">
        <v>129</v>
      </c>
      <c r="K170" s="164" t="s">
        <v>507</v>
      </c>
      <c r="L170" s="164"/>
      <c r="M170" s="164"/>
      <c r="N170" s="164"/>
      <c r="O170" s="164"/>
      <c r="P170" s="164"/>
      <c r="Q170" s="164"/>
      <c r="R170" s="164"/>
      <c r="S170" s="164"/>
      <c r="T170" s="164"/>
      <c r="U170" s="164"/>
      <c r="V170" s="164"/>
    </row>
    <row r="171" spans="1:22" hidden="1">
      <c r="A171" s="164"/>
      <c r="B171" s="406" t="s">
        <v>81</v>
      </c>
      <c r="C171" s="406" t="s">
        <v>520</v>
      </c>
      <c r="D171" s="164"/>
      <c r="E171" s="169" t="s">
        <v>81</v>
      </c>
      <c r="F171" s="169" t="s">
        <v>82</v>
      </c>
      <c r="G171" s="209" t="s">
        <v>355</v>
      </c>
      <c r="H171" s="164"/>
      <c r="I171" s="164"/>
      <c r="J171" s="164" t="s">
        <v>69</v>
      </c>
      <c r="K171" s="164" t="s">
        <v>508</v>
      </c>
      <c r="L171" s="164"/>
      <c r="M171" s="164"/>
      <c r="N171" s="164"/>
      <c r="O171" s="164"/>
      <c r="P171" s="164"/>
      <c r="Q171" s="164"/>
      <c r="R171" s="164"/>
      <c r="S171" s="164"/>
      <c r="T171" s="164"/>
      <c r="U171" s="164"/>
      <c r="V171" s="164"/>
    </row>
    <row r="172" spans="1:22" hidden="1">
      <c r="A172" s="164"/>
      <c r="B172" s="406" t="s">
        <v>83</v>
      </c>
      <c r="C172" s="406" t="s">
        <v>533</v>
      </c>
      <c r="D172" s="164"/>
      <c r="E172" s="169" t="s">
        <v>83</v>
      </c>
      <c r="F172" s="169" t="s">
        <v>84</v>
      </c>
      <c r="G172" s="164"/>
      <c r="H172" s="164"/>
      <c r="I172" s="164"/>
      <c r="J172" s="164" t="s">
        <v>95</v>
      </c>
      <c r="K172" s="164" t="s">
        <v>509</v>
      </c>
      <c r="L172" s="164"/>
      <c r="M172" s="164"/>
      <c r="N172" s="164"/>
      <c r="O172" s="164"/>
      <c r="P172" s="164"/>
      <c r="Q172" s="164"/>
      <c r="R172" s="164"/>
      <c r="S172" s="164"/>
      <c r="T172" s="164"/>
      <c r="U172" s="164"/>
      <c r="V172" s="164"/>
    </row>
    <row r="173" spans="1:22" hidden="1">
      <c r="A173" s="164"/>
      <c r="B173" s="406" t="s">
        <v>85</v>
      </c>
      <c r="C173" s="406" t="s">
        <v>512</v>
      </c>
      <c r="D173" s="164"/>
      <c r="E173" s="169" t="s">
        <v>85</v>
      </c>
      <c r="F173" s="169" t="s">
        <v>86</v>
      </c>
      <c r="G173" s="164"/>
      <c r="H173" s="164"/>
      <c r="I173" s="164"/>
      <c r="J173" s="164" t="s">
        <v>59</v>
      </c>
      <c r="K173" s="164" t="s">
        <v>510</v>
      </c>
      <c r="L173" s="164"/>
      <c r="M173" s="164"/>
      <c r="N173" s="164"/>
      <c r="O173" s="164"/>
      <c r="P173" s="164"/>
      <c r="Q173" s="164"/>
      <c r="R173" s="164"/>
      <c r="S173" s="164"/>
      <c r="T173" s="164"/>
      <c r="U173" s="164"/>
      <c r="V173" s="164"/>
    </row>
    <row r="174" spans="1:22" hidden="1">
      <c r="A174" s="164"/>
      <c r="B174" s="406" t="s">
        <v>87</v>
      </c>
      <c r="C174" s="406" t="s">
        <v>525</v>
      </c>
      <c r="D174" s="164"/>
      <c r="E174" s="169" t="s">
        <v>87</v>
      </c>
      <c r="F174" s="169" t="s">
        <v>88</v>
      </c>
      <c r="G174" s="204"/>
      <c r="H174" s="164"/>
      <c r="I174" s="164"/>
      <c r="J174" s="164" t="s">
        <v>117</v>
      </c>
      <c r="K174" s="164" t="s">
        <v>511</v>
      </c>
      <c r="L174" s="164"/>
      <c r="M174" s="164"/>
      <c r="N174" s="164"/>
      <c r="O174" s="164"/>
      <c r="P174" s="164"/>
      <c r="Q174" s="164"/>
      <c r="R174" s="164"/>
      <c r="S174" s="164"/>
      <c r="T174" s="164"/>
      <c r="U174" s="164"/>
      <c r="V174" s="164"/>
    </row>
    <row r="175" spans="1:22" hidden="1">
      <c r="A175" s="164"/>
      <c r="B175" s="406" t="s">
        <v>89</v>
      </c>
      <c r="C175" s="406" t="s">
        <v>498</v>
      </c>
      <c r="D175" s="164"/>
      <c r="E175" s="169" t="s">
        <v>89</v>
      </c>
      <c r="F175" s="169" t="s">
        <v>90</v>
      </c>
      <c r="G175" s="207" t="s">
        <v>356</v>
      </c>
      <c r="H175" s="164"/>
      <c r="I175" s="164"/>
      <c r="J175" s="164" t="s">
        <v>85</v>
      </c>
      <c r="K175" s="164" t="s">
        <v>512</v>
      </c>
      <c r="L175" s="164"/>
      <c r="M175" s="164"/>
      <c r="N175" s="164"/>
      <c r="O175" s="164"/>
      <c r="P175" s="164"/>
      <c r="Q175" s="164"/>
      <c r="R175" s="164"/>
      <c r="S175" s="164"/>
      <c r="T175" s="164"/>
      <c r="U175" s="164"/>
      <c r="V175" s="164"/>
    </row>
    <row r="176" spans="1:22" hidden="1">
      <c r="A176" s="164"/>
      <c r="B176" s="406" t="s">
        <v>91</v>
      </c>
      <c r="C176" s="406" t="s">
        <v>519</v>
      </c>
      <c r="D176" s="164"/>
      <c r="E176" s="169" t="s">
        <v>91</v>
      </c>
      <c r="F176" s="169" t="s">
        <v>92</v>
      </c>
      <c r="G176" s="207" t="s">
        <v>357</v>
      </c>
      <c r="H176" s="164"/>
      <c r="I176" s="164"/>
      <c r="J176" s="164" t="s">
        <v>97</v>
      </c>
      <c r="K176" s="164" t="s">
        <v>513</v>
      </c>
      <c r="L176" s="164"/>
      <c r="M176" s="164"/>
      <c r="N176" s="164"/>
      <c r="O176" s="164"/>
      <c r="P176" s="164"/>
      <c r="Q176" s="164"/>
      <c r="R176" s="164"/>
      <c r="S176" s="164"/>
      <c r="T176" s="164"/>
      <c r="U176" s="164"/>
      <c r="V176" s="164"/>
    </row>
    <row r="177" spans="1:22" hidden="1">
      <c r="A177" s="164"/>
      <c r="B177" s="406" t="s">
        <v>93</v>
      </c>
      <c r="C177" s="406" t="s">
        <v>493</v>
      </c>
      <c r="D177" s="164"/>
      <c r="E177" s="164" t="s">
        <v>93</v>
      </c>
      <c r="F177" s="164" t="s">
        <v>94</v>
      </c>
      <c r="G177" s="209"/>
      <c r="H177" s="164"/>
      <c r="I177" s="164"/>
      <c r="J177" s="164" t="s">
        <v>539</v>
      </c>
      <c r="K177" s="164" t="s">
        <v>514</v>
      </c>
      <c r="L177" s="164"/>
      <c r="M177" s="164"/>
      <c r="N177" s="164"/>
      <c r="O177" s="164"/>
      <c r="P177" s="164"/>
      <c r="Q177" s="164"/>
      <c r="R177" s="164"/>
      <c r="S177" s="164"/>
      <c r="T177" s="164"/>
      <c r="U177" s="164"/>
      <c r="V177" s="164"/>
    </row>
    <row r="178" spans="1:22" hidden="1">
      <c r="A178" s="164"/>
      <c r="B178" s="406" t="s">
        <v>95</v>
      </c>
      <c r="C178" s="406" t="s">
        <v>509</v>
      </c>
      <c r="D178" s="164"/>
      <c r="E178" s="169" t="s">
        <v>95</v>
      </c>
      <c r="F178" s="169" t="s">
        <v>96</v>
      </c>
      <c r="G178" s="209" t="s">
        <v>367</v>
      </c>
      <c r="H178" s="164"/>
      <c r="I178" s="164"/>
      <c r="J178" s="164" t="s">
        <v>57</v>
      </c>
      <c r="K178" s="164" t="s">
        <v>515</v>
      </c>
      <c r="L178" s="164"/>
      <c r="M178" s="164"/>
      <c r="N178" s="164"/>
      <c r="O178" s="164"/>
      <c r="P178" s="164"/>
      <c r="Q178" s="164"/>
      <c r="R178" s="164"/>
      <c r="S178" s="164"/>
      <c r="T178" s="164"/>
      <c r="U178" s="164"/>
      <c r="V178" s="164"/>
    </row>
    <row r="179" spans="1:22" hidden="1">
      <c r="A179" s="164"/>
      <c r="B179" s="406" t="s">
        <v>97</v>
      </c>
      <c r="C179" s="406" t="s">
        <v>513</v>
      </c>
      <c r="D179" s="164"/>
      <c r="E179" s="169" t="s">
        <v>97</v>
      </c>
      <c r="F179" s="169" t="s">
        <v>98</v>
      </c>
      <c r="G179" s="209" t="s">
        <v>358</v>
      </c>
      <c r="H179" s="164"/>
      <c r="I179" s="164"/>
      <c r="J179" s="164" t="s">
        <v>77</v>
      </c>
      <c r="K179" s="164" t="s">
        <v>516</v>
      </c>
      <c r="L179" s="164"/>
      <c r="M179" s="164"/>
      <c r="N179" s="164"/>
      <c r="O179" s="164"/>
      <c r="P179" s="164"/>
      <c r="Q179" s="164"/>
      <c r="R179" s="164"/>
      <c r="S179" s="164"/>
      <c r="T179" s="164"/>
      <c r="U179" s="164"/>
      <c r="V179" s="164"/>
    </row>
    <row r="180" spans="1:22" hidden="1">
      <c r="A180" s="164"/>
      <c r="B180" s="406" t="s">
        <v>99</v>
      </c>
      <c r="C180" s="406" t="s">
        <v>501</v>
      </c>
      <c r="D180" s="164"/>
      <c r="E180" s="169" t="s">
        <v>99</v>
      </c>
      <c r="F180" s="169" t="s">
        <v>100</v>
      </c>
      <c r="G180" s="164"/>
      <c r="H180" s="164"/>
      <c r="I180" s="164"/>
      <c r="J180" s="164" t="s">
        <v>540</v>
      </c>
      <c r="K180" s="164" t="s">
        <v>517</v>
      </c>
      <c r="L180" s="164"/>
      <c r="M180" s="164"/>
      <c r="N180" s="164"/>
      <c r="O180" s="164"/>
      <c r="P180" s="164"/>
      <c r="Q180" s="164"/>
      <c r="R180" s="164"/>
      <c r="S180" s="164"/>
      <c r="T180" s="164"/>
      <c r="U180" s="164"/>
      <c r="V180" s="164"/>
    </row>
    <row r="181" spans="1:22" hidden="1">
      <c r="A181" s="164"/>
      <c r="B181" s="406" t="s">
        <v>101</v>
      </c>
      <c r="C181" s="406" t="s">
        <v>522</v>
      </c>
      <c r="D181" s="164"/>
      <c r="E181" s="169" t="s">
        <v>101</v>
      </c>
      <c r="F181" s="169" t="s">
        <v>102</v>
      </c>
      <c r="G181" s="164"/>
      <c r="H181" s="164"/>
      <c r="I181" s="164"/>
      <c r="J181" s="164" t="s">
        <v>53</v>
      </c>
      <c r="K181" s="164" t="s">
        <v>518</v>
      </c>
      <c r="L181" s="164"/>
      <c r="M181" s="164"/>
      <c r="N181" s="164"/>
      <c r="O181" s="164"/>
      <c r="P181" s="164"/>
      <c r="Q181" s="164"/>
      <c r="R181" s="164"/>
      <c r="S181" s="164"/>
      <c r="T181" s="164"/>
      <c r="U181" s="164"/>
      <c r="V181" s="164"/>
    </row>
    <row r="182" spans="1:22" hidden="1">
      <c r="A182" s="164"/>
      <c r="B182" s="406" t="s">
        <v>103</v>
      </c>
      <c r="C182" s="406" t="s">
        <v>536</v>
      </c>
      <c r="D182" s="164"/>
      <c r="E182" s="167" t="s">
        <v>103</v>
      </c>
      <c r="F182" s="167" t="s">
        <v>104</v>
      </c>
      <c r="G182" s="204"/>
      <c r="H182" s="164"/>
      <c r="I182" s="164"/>
      <c r="J182" s="164" t="s">
        <v>91</v>
      </c>
      <c r="K182" s="164" t="s">
        <v>519</v>
      </c>
      <c r="L182" s="164"/>
      <c r="M182" s="164"/>
      <c r="N182" s="164"/>
      <c r="O182" s="164"/>
      <c r="P182" s="164"/>
      <c r="Q182" s="164"/>
      <c r="R182" s="164"/>
      <c r="S182" s="164"/>
      <c r="T182" s="164"/>
      <c r="U182" s="164"/>
      <c r="V182" s="164"/>
    </row>
    <row r="183" spans="1:22" hidden="1">
      <c r="A183" s="164"/>
      <c r="B183" s="406" t="s">
        <v>105</v>
      </c>
      <c r="C183" s="406" t="s">
        <v>531</v>
      </c>
      <c r="D183" s="164"/>
      <c r="E183" s="167" t="s">
        <v>105</v>
      </c>
      <c r="F183" s="167" t="s">
        <v>106</v>
      </c>
      <c r="G183" s="207" t="s">
        <v>160</v>
      </c>
      <c r="H183" s="164"/>
      <c r="I183" s="164"/>
      <c r="J183" s="164" t="s">
        <v>81</v>
      </c>
      <c r="K183" s="164" t="s">
        <v>520</v>
      </c>
      <c r="L183" s="164"/>
      <c r="M183" s="164"/>
      <c r="N183" s="164"/>
      <c r="O183" s="164"/>
      <c r="P183" s="164"/>
      <c r="Q183" s="164"/>
      <c r="R183" s="164"/>
      <c r="S183" s="164"/>
      <c r="T183" s="164"/>
      <c r="U183" s="164"/>
      <c r="V183" s="164"/>
    </row>
    <row r="184" spans="1:22" hidden="1">
      <c r="A184" s="164"/>
      <c r="B184" s="406" t="s">
        <v>557</v>
      </c>
      <c r="C184" s="406" t="s">
        <v>538</v>
      </c>
      <c r="D184" s="164"/>
      <c r="E184" s="167" t="s">
        <v>107</v>
      </c>
      <c r="F184" s="167" t="s">
        <v>108</v>
      </c>
      <c r="G184" s="207" t="s">
        <v>161</v>
      </c>
      <c r="H184" s="164"/>
      <c r="I184" s="164"/>
      <c r="J184" s="164" t="s">
        <v>71</v>
      </c>
      <c r="K184" s="164" t="s">
        <v>521</v>
      </c>
      <c r="L184" s="164"/>
      <c r="M184" s="164"/>
      <c r="N184" s="164"/>
      <c r="O184" s="164"/>
      <c r="P184" s="164"/>
      <c r="Q184" s="164"/>
      <c r="R184" s="164"/>
      <c r="S184" s="164"/>
      <c r="T184" s="164"/>
      <c r="U184" s="164"/>
      <c r="V184" s="164"/>
    </row>
    <row r="185" spans="1:22" hidden="1">
      <c r="A185" s="164"/>
      <c r="B185" s="406" t="s">
        <v>109</v>
      </c>
      <c r="C185" s="406" t="s">
        <v>526</v>
      </c>
      <c r="D185" s="164"/>
      <c r="E185" s="167" t="s">
        <v>109</v>
      </c>
      <c r="F185" s="167" t="s">
        <v>110</v>
      </c>
      <c r="G185" s="207" t="s">
        <v>162</v>
      </c>
      <c r="H185" s="164"/>
      <c r="I185" s="164"/>
      <c r="J185" s="164" t="s">
        <v>101</v>
      </c>
      <c r="K185" s="164" t="s">
        <v>522</v>
      </c>
      <c r="L185" s="164"/>
      <c r="M185" s="164"/>
      <c r="N185" s="164"/>
      <c r="O185" s="164"/>
      <c r="P185" s="164"/>
      <c r="Q185" s="164"/>
      <c r="R185" s="164"/>
      <c r="S185" s="164"/>
      <c r="T185" s="164"/>
      <c r="U185" s="164"/>
      <c r="V185" s="164"/>
    </row>
    <row r="186" spans="1:22" hidden="1">
      <c r="A186" s="164"/>
      <c r="B186" s="406" t="s">
        <v>111</v>
      </c>
      <c r="C186" s="406" t="s">
        <v>527</v>
      </c>
      <c r="D186" s="164"/>
      <c r="E186" s="167" t="s">
        <v>111</v>
      </c>
      <c r="F186" s="167" t="s">
        <v>112</v>
      </c>
      <c r="G186" s="209" t="s">
        <v>163</v>
      </c>
      <c r="H186" s="164"/>
      <c r="I186" s="164"/>
      <c r="J186" s="164" t="s">
        <v>135</v>
      </c>
      <c r="K186" s="164" t="s">
        <v>523</v>
      </c>
      <c r="L186" s="164"/>
      <c r="M186" s="164"/>
      <c r="N186" s="164"/>
      <c r="O186" s="164"/>
      <c r="P186" s="164"/>
      <c r="Q186" s="164"/>
      <c r="R186" s="164"/>
      <c r="S186" s="164"/>
      <c r="T186" s="164"/>
      <c r="U186" s="164"/>
      <c r="V186" s="164"/>
    </row>
    <row r="187" spans="1:22" hidden="1">
      <c r="A187" s="164"/>
      <c r="B187" s="406" t="s">
        <v>113</v>
      </c>
      <c r="C187" s="406" t="s">
        <v>496</v>
      </c>
      <c r="D187" s="164"/>
      <c r="E187" s="167" t="s">
        <v>113</v>
      </c>
      <c r="F187" s="167" t="s">
        <v>114</v>
      </c>
      <c r="G187" s="207" t="s">
        <v>177</v>
      </c>
      <c r="H187" s="164"/>
      <c r="I187" s="164"/>
      <c r="J187" s="164" t="s">
        <v>131</v>
      </c>
      <c r="K187" s="164" t="s">
        <v>524</v>
      </c>
      <c r="L187" s="164"/>
      <c r="M187" s="164"/>
      <c r="N187" s="164"/>
      <c r="O187" s="164"/>
      <c r="P187" s="164"/>
      <c r="Q187" s="164"/>
      <c r="R187" s="164"/>
      <c r="S187" s="164"/>
      <c r="T187" s="164"/>
      <c r="U187" s="164"/>
      <c r="V187" s="164"/>
    </row>
    <row r="188" spans="1:22" hidden="1">
      <c r="A188" s="164"/>
      <c r="B188" s="406" t="s">
        <v>115</v>
      </c>
      <c r="C188" s="406" t="s">
        <v>504</v>
      </c>
      <c r="D188" s="164"/>
      <c r="E188" s="164" t="s">
        <v>115</v>
      </c>
      <c r="F188" s="164" t="s">
        <v>116</v>
      </c>
      <c r="G188" s="209" t="s">
        <v>181</v>
      </c>
      <c r="H188" s="164"/>
      <c r="I188" s="164"/>
      <c r="J188" s="164" t="s">
        <v>87</v>
      </c>
      <c r="K188" s="164" t="s">
        <v>525</v>
      </c>
      <c r="L188" s="164"/>
      <c r="M188" s="164"/>
      <c r="N188" s="164"/>
      <c r="O188" s="164"/>
      <c r="P188" s="164"/>
      <c r="Q188" s="164"/>
      <c r="R188" s="164"/>
      <c r="S188" s="164"/>
      <c r="T188" s="164"/>
      <c r="U188" s="164"/>
      <c r="V188" s="164"/>
    </row>
    <row r="189" spans="1:22" hidden="1">
      <c r="A189" s="164"/>
      <c r="B189" s="406" t="s">
        <v>117</v>
      </c>
      <c r="C189" s="406" t="s">
        <v>511</v>
      </c>
      <c r="D189" s="164"/>
      <c r="E189" s="167" t="s">
        <v>117</v>
      </c>
      <c r="F189" s="167" t="s">
        <v>118</v>
      </c>
      <c r="G189" s="164"/>
      <c r="H189" s="164"/>
      <c r="I189" s="164"/>
      <c r="J189" s="164" t="s">
        <v>109</v>
      </c>
      <c r="K189" s="164" t="s">
        <v>526</v>
      </c>
      <c r="L189" s="164"/>
      <c r="M189" s="164"/>
      <c r="N189" s="164"/>
      <c r="O189" s="164"/>
      <c r="P189" s="164"/>
      <c r="Q189" s="164"/>
      <c r="R189" s="164"/>
      <c r="S189" s="164"/>
      <c r="T189" s="164"/>
      <c r="U189" s="164"/>
      <c r="V189" s="164"/>
    </row>
    <row r="190" spans="1:22" hidden="1">
      <c r="A190" s="164"/>
      <c r="B190" s="406" t="s">
        <v>119</v>
      </c>
      <c r="C190" s="406" t="s">
        <v>529</v>
      </c>
      <c r="D190" s="164"/>
      <c r="E190" s="167" t="s">
        <v>119</v>
      </c>
      <c r="F190" s="167" t="s">
        <v>120</v>
      </c>
      <c r="G190" s="164"/>
      <c r="H190" s="164"/>
      <c r="I190" s="164"/>
      <c r="J190" s="164" t="s">
        <v>111</v>
      </c>
      <c r="K190" s="164" t="s">
        <v>527</v>
      </c>
      <c r="L190" s="164"/>
      <c r="M190" s="164"/>
      <c r="N190" s="164"/>
      <c r="O190" s="164"/>
      <c r="P190" s="164"/>
      <c r="Q190" s="164"/>
      <c r="R190" s="164"/>
      <c r="S190" s="164"/>
      <c r="T190" s="164"/>
      <c r="U190" s="164"/>
      <c r="V190" s="164"/>
    </row>
    <row r="191" spans="1:22" hidden="1">
      <c r="A191" s="164"/>
      <c r="B191" s="406" t="s">
        <v>121</v>
      </c>
      <c r="C191" s="406" t="s">
        <v>505</v>
      </c>
      <c r="D191" s="164"/>
      <c r="E191" s="167" t="s">
        <v>121</v>
      </c>
      <c r="F191" s="167" t="s">
        <v>122</v>
      </c>
      <c r="G191" s="164"/>
      <c r="H191" s="164"/>
      <c r="I191" s="164"/>
      <c r="J191" s="164" t="s">
        <v>73</v>
      </c>
      <c r="K191" s="164" t="s">
        <v>528</v>
      </c>
      <c r="L191" s="164"/>
      <c r="M191" s="164"/>
      <c r="N191" s="164"/>
      <c r="O191" s="164"/>
      <c r="P191" s="164"/>
      <c r="Q191" s="164"/>
      <c r="R191" s="164"/>
      <c r="S191" s="164"/>
      <c r="T191" s="164"/>
      <c r="U191" s="164"/>
      <c r="V191" s="164"/>
    </row>
    <row r="192" spans="1:22" hidden="1">
      <c r="A192" s="164"/>
      <c r="B192" s="406" t="s">
        <v>123</v>
      </c>
      <c r="C192" s="406" t="s">
        <v>494</v>
      </c>
      <c r="D192" s="164"/>
      <c r="E192" s="167" t="s">
        <v>123</v>
      </c>
      <c r="F192" s="167" t="s">
        <v>124</v>
      </c>
      <c r="G192" s="164"/>
      <c r="H192" s="164"/>
      <c r="I192" s="164"/>
      <c r="J192" s="164" t="s">
        <v>119</v>
      </c>
      <c r="K192" s="164" t="s">
        <v>529</v>
      </c>
      <c r="L192" s="164"/>
      <c r="M192" s="164"/>
      <c r="N192" s="164"/>
      <c r="O192" s="164"/>
      <c r="P192" s="164"/>
      <c r="Q192" s="164"/>
      <c r="R192" s="164"/>
      <c r="S192" s="164"/>
      <c r="T192" s="164"/>
      <c r="U192" s="164"/>
      <c r="V192" s="164"/>
    </row>
    <row r="193" spans="1:22" hidden="1">
      <c r="A193" s="164"/>
      <c r="B193" s="406" t="s">
        <v>125</v>
      </c>
      <c r="C193" s="406" t="s">
        <v>506</v>
      </c>
      <c r="D193" s="164"/>
      <c r="E193" s="167" t="s">
        <v>125</v>
      </c>
      <c r="F193" s="167" t="s">
        <v>126</v>
      </c>
      <c r="G193" s="164"/>
      <c r="H193" s="164"/>
      <c r="I193" s="164"/>
      <c r="J193" s="164" t="s">
        <v>65</v>
      </c>
      <c r="K193" s="164" t="s">
        <v>530</v>
      </c>
      <c r="L193" s="164"/>
      <c r="M193" s="164"/>
      <c r="N193" s="164"/>
      <c r="O193" s="164"/>
      <c r="P193" s="164"/>
      <c r="Q193" s="164"/>
      <c r="R193" s="164"/>
      <c r="S193" s="164"/>
      <c r="T193" s="164"/>
      <c r="U193" s="164"/>
      <c r="V193" s="164"/>
    </row>
    <row r="194" spans="1:22" hidden="1">
      <c r="A194" s="164"/>
      <c r="B194" s="406" t="s">
        <v>127</v>
      </c>
      <c r="C194" s="406" t="s">
        <v>534</v>
      </c>
      <c r="D194" s="164"/>
      <c r="E194" s="167" t="s">
        <v>127</v>
      </c>
      <c r="F194" s="167" t="s">
        <v>128</v>
      </c>
      <c r="G194" s="204"/>
      <c r="H194" s="164"/>
      <c r="I194" s="164"/>
      <c r="J194" s="164" t="s">
        <v>105</v>
      </c>
      <c r="K194" s="164" t="s">
        <v>531</v>
      </c>
      <c r="L194" s="164"/>
      <c r="M194" s="164"/>
      <c r="N194" s="164"/>
      <c r="O194" s="164"/>
      <c r="P194" s="164"/>
      <c r="Q194" s="164"/>
      <c r="R194" s="164"/>
      <c r="S194" s="164"/>
      <c r="T194" s="164"/>
      <c r="U194" s="164"/>
      <c r="V194" s="164"/>
    </row>
    <row r="195" spans="1:22" hidden="1">
      <c r="A195" s="164"/>
      <c r="B195" s="406" t="s">
        <v>129</v>
      </c>
      <c r="C195" s="406" t="s">
        <v>507</v>
      </c>
      <c r="D195" s="164"/>
      <c r="E195" s="167" t="s">
        <v>129</v>
      </c>
      <c r="F195" s="167" t="s">
        <v>130</v>
      </c>
      <c r="G195" s="207" t="s">
        <v>178</v>
      </c>
      <c r="H195" s="164"/>
      <c r="I195" s="164"/>
      <c r="J195" s="164" t="s">
        <v>79</v>
      </c>
      <c r="K195" s="164" t="s">
        <v>532</v>
      </c>
      <c r="L195" s="164"/>
      <c r="M195" s="164"/>
      <c r="N195" s="164"/>
      <c r="O195" s="164"/>
      <c r="P195" s="164"/>
      <c r="Q195" s="164"/>
      <c r="R195" s="164"/>
      <c r="S195" s="164"/>
      <c r="T195" s="164"/>
      <c r="U195" s="164"/>
      <c r="V195" s="164"/>
    </row>
    <row r="196" spans="1:22" hidden="1">
      <c r="A196" s="164"/>
      <c r="B196" s="406" t="s">
        <v>131</v>
      </c>
      <c r="C196" s="406" t="s">
        <v>524</v>
      </c>
      <c r="D196" s="164"/>
      <c r="E196" s="167" t="s">
        <v>131</v>
      </c>
      <c r="F196" s="167" t="s">
        <v>132</v>
      </c>
      <c r="G196" s="207" t="s">
        <v>179</v>
      </c>
      <c r="H196" s="164"/>
      <c r="I196" s="164"/>
      <c r="J196" s="164" t="s">
        <v>83</v>
      </c>
      <c r="K196" s="164" t="s">
        <v>533</v>
      </c>
      <c r="L196" s="164"/>
      <c r="M196" s="164"/>
      <c r="N196" s="164"/>
      <c r="O196" s="164"/>
      <c r="P196" s="164"/>
      <c r="Q196" s="164"/>
      <c r="R196" s="164"/>
      <c r="S196" s="164"/>
      <c r="T196" s="164"/>
      <c r="U196" s="164"/>
      <c r="V196" s="164"/>
    </row>
    <row r="197" spans="1:22" hidden="1">
      <c r="A197" s="164"/>
      <c r="B197" s="406" t="s">
        <v>133</v>
      </c>
      <c r="C197" s="406" t="s">
        <v>502</v>
      </c>
      <c r="D197" s="164"/>
      <c r="E197" s="167" t="s">
        <v>133</v>
      </c>
      <c r="F197" s="167" t="s">
        <v>134</v>
      </c>
      <c r="G197" s="209" t="s">
        <v>180</v>
      </c>
      <c r="H197" s="164"/>
      <c r="I197" s="164"/>
      <c r="J197" s="164" t="s">
        <v>127</v>
      </c>
      <c r="K197" s="164" t="s">
        <v>534</v>
      </c>
      <c r="L197" s="164"/>
      <c r="M197" s="164"/>
      <c r="N197" s="164"/>
      <c r="O197" s="164"/>
      <c r="P197" s="164"/>
      <c r="Q197" s="164"/>
      <c r="R197" s="164"/>
      <c r="S197" s="164"/>
      <c r="T197" s="164"/>
      <c r="U197" s="164"/>
      <c r="V197" s="164"/>
    </row>
    <row r="198" spans="1:22" hidden="1">
      <c r="A198" s="164"/>
      <c r="B198" s="406" t="s">
        <v>135</v>
      </c>
      <c r="C198" s="406" t="s">
        <v>523</v>
      </c>
      <c r="D198" s="164"/>
      <c r="E198" s="167" t="s">
        <v>135</v>
      </c>
      <c r="F198" s="167" t="s">
        <v>136</v>
      </c>
      <c r="G198" s="164"/>
      <c r="H198" s="164"/>
      <c r="I198" s="164"/>
      <c r="J198" s="164" t="s">
        <v>61</v>
      </c>
      <c r="K198" s="164" t="s">
        <v>535</v>
      </c>
      <c r="L198" s="164"/>
      <c r="M198" s="164"/>
      <c r="N198" s="164"/>
      <c r="O198" s="164"/>
      <c r="P198" s="164"/>
      <c r="Q198" s="164"/>
      <c r="R198" s="164"/>
      <c r="S198" s="164"/>
      <c r="T198" s="164"/>
      <c r="U198" s="164"/>
      <c r="V198" s="164"/>
    </row>
    <row r="199" spans="1:22" hidden="1">
      <c r="A199" s="164"/>
      <c r="B199" s="406" t="s">
        <v>137</v>
      </c>
      <c r="C199" s="406" t="s">
        <v>499</v>
      </c>
      <c r="D199" s="164"/>
      <c r="E199" s="167" t="s">
        <v>137</v>
      </c>
      <c r="F199" s="167" t="s">
        <v>138</v>
      </c>
      <c r="G199" s="164"/>
      <c r="H199" s="164"/>
      <c r="I199" s="164"/>
      <c r="J199" s="164" t="s">
        <v>103</v>
      </c>
      <c r="K199" s="164" t="s">
        <v>536</v>
      </c>
      <c r="L199" s="164"/>
      <c r="M199" s="164"/>
      <c r="N199" s="164"/>
      <c r="O199" s="164"/>
      <c r="P199" s="164"/>
      <c r="Q199" s="164"/>
      <c r="R199" s="164"/>
      <c r="S199" s="164"/>
      <c r="T199" s="164"/>
      <c r="U199" s="164"/>
      <c r="V199" s="164"/>
    </row>
    <row r="200" spans="1:22" hidden="1">
      <c r="A200" s="164"/>
      <c r="B200" s="406" t="s">
        <v>558</v>
      </c>
      <c r="C200" s="406" t="s">
        <v>514</v>
      </c>
      <c r="D200" s="164"/>
      <c r="E200" s="167" t="s">
        <v>139</v>
      </c>
      <c r="F200" s="167" t="s">
        <v>140</v>
      </c>
      <c r="G200" s="164"/>
      <c r="H200" s="164"/>
      <c r="I200" s="164"/>
      <c r="J200" s="164" t="s">
        <v>51</v>
      </c>
      <c r="K200" s="164" t="s">
        <v>537</v>
      </c>
      <c r="L200" s="164"/>
      <c r="M200" s="164"/>
      <c r="N200" s="164"/>
      <c r="O200" s="164"/>
      <c r="P200" s="164"/>
      <c r="Q200" s="164"/>
      <c r="R200" s="164"/>
      <c r="S200" s="164"/>
      <c r="T200" s="164"/>
      <c r="U200" s="164"/>
      <c r="V200" s="164"/>
    </row>
    <row r="201" spans="1:22" hidden="1">
      <c r="A201" s="164"/>
      <c r="B201" s="406" t="s">
        <v>141</v>
      </c>
      <c r="C201" s="406" t="s">
        <v>497</v>
      </c>
      <c r="D201" s="164"/>
      <c r="E201" s="167" t="s">
        <v>141</v>
      </c>
      <c r="F201" s="167" t="s">
        <v>142</v>
      </c>
      <c r="G201" s="164"/>
      <c r="H201" s="164"/>
      <c r="I201" s="164"/>
      <c r="J201" s="164" t="s">
        <v>541</v>
      </c>
      <c r="K201" s="164" t="s">
        <v>538</v>
      </c>
      <c r="L201" s="164"/>
      <c r="M201" s="164"/>
      <c r="N201" s="164"/>
      <c r="O201" s="164"/>
      <c r="P201" s="164"/>
      <c r="Q201" s="164"/>
      <c r="R201" s="164"/>
      <c r="S201" s="164"/>
      <c r="T201" s="164"/>
      <c r="U201" s="164"/>
      <c r="V201" s="164"/>
    </row>
    <row r="202" spans="1:22" hidden="1">
      <c r="A202" s="164"/>
      <c r="B202" s="164"/>
      <c r="C202" s="164"/>
      <c r="D202" s="164"/>
      <c r="E202" s="164"/>
      <c r="F202" s="164"/>
      <c r="G202" s="164"/>
      <c r="H202" s="164"/>
      <c r="I202" s="164"/>
      <c r="J202" s="164"/>
      <c r="K202" s="164"/>
      <c r="L202" s="164"/>
      <c r="M202" s="164"/>
      <c r="N202" s="164"/>
      <c r="O202" s="164"/>
      <c r="P202" s="164"/>
      <c r="Q202" s="164"/>
      <c r="R202" s="164"/>
      <c r="S202" s="164"/>
      <c r="T202" s="164"/>
      <c r="U202" s="164"/>
      <c r="V202" s="164"/>
    </row>
    <row r="203" spans="1:22" hidden="1">
      <c r="A203" s="164"/>
      <c r="B203" s="164"/>
      <c r="C203" s="164"/>
      <c r="D203" s="164"/>
      <c r="E203" s="164"/>
      <c r="F203" s="164"/>
      <c r="G203" s="164"/>
      <c r="H203" s="164"/>
      <c r="I203" s="164"/>
      <c r="J203" s="164"/>
      <c r="K203" s="164"/>
      <c r="L203" s="164"/>
      <c r="M203" s="164"/>
      <c r="N203" s="164"/>
      <c r="O203" s="164"/>
      <c r="P203" s="164"/>
      <c r="Q203" s="164"/>
      <c r="R203" s="164"/>
      <c r="S203" s="164"/>
      <c r="T203" s="164"/>
      <c r="U203" s="164"/>
      <c r="V203" s="164"/>
    </row>
    <row r="204" spans="1:22" hidden="1">
      <c r="A204" s="164"/>
      <c r="B204" s="164"/>
      <c r="C204" s="164"/>
      <c r="D204" s="164"/>
      <c r="E204" s="164"/>
      <c r="F204" s="164"/>
      <c r="G204" s="164"/>
      <c r="H204" s="164"/>
      <c r="I204" s="164"/>
      <c r="J204" s="164"/>
      <c r="K204" s="164"/>
      <c r="L204" s="164"/>
      <c r="M204" s="164"/>
      <c r="N204" s="164"/>
      <c r="O204" s="164"/>
      <c r="P204" s="164"/>
      <c r="Q204" s="164"/>
      <c r="R204" s="164"/>
      <c r="S204" s="164"/>
      <c r="T204" s="164"/>
      <c r="U204" s="164"/>
      <c r="V204" s="164"/>
    </row>
    <row r="205" spans="1:22" ht="14.25" hidden="1" thickBot="1">
      <c r="A205" s="164"/>
      <c r="B205" s="164"/>
      <c r="C205" s="164"/>
      <c r="D205" s="164"/>
      <c r="E205" s="164"/>
      <c r="F205" s="164"/>
      <c r="G205" s="164"/>
      <c r="H205" s="164"/>
      <c r="I205" s="164"/>
      <c r="J205" s="164"/>
      <c r="K205" s="164"/>
      <c r="L205" s="164"/>
      <c r="M205" s="164"/>
      <c r="N205" s="164"/>
      <c r="O205" s="164"/>
      <c r="P205" s="164"/>
      <c r="Q205" s="164"/>
      <c r="R205" s="164"/>
      <c r="S205" s="164"/>
      <c r="T205" s="164"/>
      <c r="U205" s="164"/>
      <c r="V205" s="164"/>
    </row>
    <row r="206" spans="1:22" hidden="1">
      <c r="A206" s="164"/>
      <c r="B206" s="164"/>
      <c r="C206" s="164"/>
      <c r="D206" s="164"/>
      <c r="E206" s="533" t="s">
        <v>582</v>
      </c>
      <c r="F206" s="534"/>
      <c r="G206" s="534"/>
      <c r="H206" s="535"/>
      <c r="I206" s="164"/>
      <c r="J206" s="164"/>
      <c r="K206" s="164"/>
      <c r="L206" s="164"/>
      <c r="M206" s="164"/>
      <c r="N206" s="164"/>
      <c r="O206" s="164"/>
      <c r="P206" s="164"/>
      <c r="Q206" s="164"/>
      <c r="R206" s="164"/>
      <c r="S206" s="164"/>
      <c r="T206" s="164"/>
      <c r="U206" s="164"/>
      <c r="V206" s="164"/>
    </row>
    <row r="207" spans="1:22" hidden="1">
      <c r="A207" s="164"/>
      <c r="B207" s="164"/>
      <c r="C207" s="164"/>
      <c r="D207" s="164"/>
      <c r="E207" s="536" t="s">
        <v>580</v>
      </c>
      <c r="F207" s="164" t="s">
        <v>581</v>
      </c>
      <c r="G207" s="164"/>
      <c r="H207" s="537"/>
      <c r="I207" s="164"/>
      <c r="J207" s="164"/>
      <c r="K207" s="164"/>
      <c r="L207" s="164"/>
      <c r="M207" s="164"/>
      <c r="N207" s="164"/>
      <c r="O207" s="164"/>
      <c r="P207" s="164"/>
      <c r="Q207" s="164"/>
      <c r="R207" s="164"/>
      <c r="S207" s="164"/>
      <c r="T207" s="164"/>
      <c r="U207" s="164"/>
      <c r="V207" s="164"/>
    </row>
    <row r="208" spans="1:22" hidden="1">
      <c r="A208" s="164"/>
      <c r="B208" s="164"/>
      <c r="C208" s="164"/>
      <c r="D208" s="164"/>
      <c r="E208" s="541" t="s">
        <v>585</v>
      </c>
      <c r="F208" s="542" t="s">
        <v>583</v>
      </c>
      <c r="G208" s="164"/>
      <c r="H208" s="537"/>
      <c r="I208" s="164"/>
      <c r="J208" s="164"/>
      <c r="K208" s="164"/>
      <c r="L208" s="164"/>
      <c r="M208" s="164"/>
      <c r="N208" s="164"/>
      <c r="O208" s="164"/>
      <c r="P208" s="164"/>
      <c r="Q208" s="164"/>
      <c r="R208" s="164"/>
      <c r="S208" s="164"/>
      <c r="T208" s="164"/>
      <c r="U208" s="164"/>
      <c r="V208" s="164"/>
    </row>
    <row r="209" spans="1:22" hidden="1">
      <c r="A209" s="164"/>
      <c r="B209" s="164"/>
      <c r="C209" s="164"/>
      <c r="D209" s="164"/>
      <c r="E209" s="541" t="s">
        <v>586</v>
      </c>
      <c r="F209" s="542" t="s">
        <v>584</v>
      </c>
      <c r="G209" s="164"/>
      <c r="H209" s="537"/>
      <c r="I209" s="164"/>
      <c r="J209" s="164"/>
      <c r="K209" s="164"/>
      <c r="L209" s="164"/>
      <c r="M209" s="164"/>
      <c r="N209" s="164"/>
      <c r="O209" s="164"/>
      <c r="P209" s="164"/>
      <c r="Q209" s="164"/>
      <c r="R209" s="164"/>
      <c r="S209" s="164"/>
      <c r="T209" s="164"/>
      <c r="U209" s="164"/>
      <c r="V209" s="164"/>
    </row>
    <row r="210" spans="1:22" ht="14.25" hidden="1" thickBot="1">
      <c r="A210" s="164"/>
      <c r="B210" s="164"/>
      <c r="C210" s="164"/>
      <c r="D210" s="164"/>
      <c r="E210" s="538"/>
      <c r="F210" s="539"/>
      <c r="G210" s="539"/>
      <c r="H210" s="540"/>
      <c r="I210" s="164"/>
      <c r="J210" s="164"/>
      <c r="K210" s="164"/>
      <c r="L210" s="164"/>
      <c r="M210" s="164"/>
      <c r="N210" s="164"/>
      <c r="O210" s="164"/>
      <c r="P210" s="164"/>
      <c r="Q210" s="164"/>
      <c r="R210" s="164"/>
      <c r="S210" s="164"/>
      <c r="T210" s="164"/>
      <c r="U210" s="164"/>
      <c r="V210" s="164"/>
    </row>
    <row r="211" spans="1:22" hidden="1">
      <c r="A211" s="164"/>
      <c r="B211" s="164"/>
      <c r="C211" s="164"/>
      <c r="D211" s="164"/>
      <c r="E211" s="164"/>
      <c r="F211" s="164"/>
      <c r="G211" s="164"/>
      <c r="H211" s="164"/>
      <c r="I211" s="164"/>
      <c r="J211" s="164"/>
      <c r="K211" s="164"/>
      <c r="L211" s="164"/>
      <c r="M211" s="164"/>
      <c r="N211" s="164"/>
      <c r="O211" s="164"/>
      <c r="P211" s="164"/>
      <c r="Q211" s="164"/>
      <c r="R211" s="164"/>
      <c r="S211" s="164"/>
      <c r="T211" s="164"/>
      <c r="U211" s="164"/>
      <c r="V211" s="164"/>
    </row>
    <row r="212" spans="1:22" ht="14.25" hidden="1" thickBot="1">
      <c r="A212" s="164"/>
      <c r="B212" s="164"/>
      <c r="C212" s="164"/>
      <c r="D212" s="164"/>
      <c r="E212" s="164"/>
      <c r="F212" s="164"/>
      <c r="G212" s="164"/>
      <c r="H212" s="164"/>
      <c r="I212" s="164"/>
      <c r="J212" s="164"/>
      <c r="K212" s="164"/>
      <c r="L212" s="164"/>
      <c r="M212" s="164"/>
      <c r="N212" s="164"/>
      <c r="O212" s="164"/>
      <c r="P212" s="164"/>
      <c r="Q212" s="164"/>
      <c r="R212" s="164"/>
      <c r="S212" s="164"/>
      <c r="T212" s="164"/>
      <c r="U212" s="164"/>
      <c r="V212" s="164"/>
    </row>
    <row r="213" spans="1:22" ht="14.25" thickTop="1">
      <c r="A213" s="313"/>
      <c r="B213" s="313"/>
      <c r="C213" s="313"/>
      <c r="D213" s="313"/>
      <c r="E213" s="313"/>
      <c r="F213" s="313"/>
      <c r="G213" s="313"/>
      <c r="H213" s="313"/>
      <c r="I213" s="313"/>
      <c r="J213" s="313"/>
      <c r="K213" s="313"/>
      <c r="L213" s="164"/>
      <c r="M213" s="164"/>
      <c r="N213" s="164"/>
      <c r="O213" s="164"/>
      <c r="P213" s="164"/>
      <c r="Q213" s="164"/>
      <c r="R213" s="164"/>
      <c r="S213" s="164"/>
      <c r="T213" s="164"/>
      <c r="U213" s="164"/>
      <c r="V213" s="164"/>
    </row>
    <row r="214" spans="1:22">
      <c r="A214" s="60"/>
      <c r="B214" s="60"/>
      <c r="C214" s="60"/>
      <c r="D214" s="60"/>
      <c r="E214" s="60"/>
      <c r="F214" s="60"/>
      <c r="G214" s="60"/>
      <c r="H214" s="60"/>
      <c r="I214" s="60"/>
      <c r="J214" s="60"/>
      <c r="K214" s="60"/>
      <c r="L214" s="164"/>
      <c r="M214" s="164"/>
      <c r="N214" s="164"/>
      <c r="O214" s="164"/>
      <c r="P214" s="164"/>
      <c r="Q214" s="164"/>
      <c r="R214" s="164"/>
      <c r="S214" s="164"/>
      <c r="T214" s="164"/>
      <c r="U214" s="164"/>
    </row>
    <row r="215" spans="1:22" ht="13.5" customHeight="1">
      <c r="A215" s="60"/>
      <c r="B215" s="618" t="s">
        <v>361</v>
      </c>
      <c r="C215" s="618"/>
      <c r="D215" s="618"/>
      <c r="E215" s="618"/>
      <c r="F215" s="618"/>
      <c r="G215" s="618"/>
      <c r="H215" s="618"/>
      <c r="I215" s="618"/>
      <c r="J215" s="312"/>
      <c r="K215" s="60"/>
      <c r="L215" s="164"/>
      <c r="M215" s="164"/>
      <c r="N215" s="167"/>
      <c r="O215" s="164"/>
      <c r="P215" s="164"/>
      <c r="Q215" s="164"/>
      <c r="R215" s="164"/>
      <c r="S215" s="164"/>
      <c r="T215" s="164"/>
      <c r="U215" s="164"/>
      <c r="V215" s="164"/>
    </row>
    <row r="216" spans="1:22" ht="13.5" customHeight="1">
      <c r="A216" s="312"/>
      <c r="B216" s="618"/>
      <c r="C216" s="618"/>
      <c r="D216" s="618"/>
      <c r="E216" s="618"/>
      <c r="F216" s="618"/>
      <c r="G216" s="618"/>
      <c r="H216" s="618"/>
      <c r="I216" s="618"/>
      <c r="J216" s="312"/>
      <c r="K216" s="60"/>
      <c r="L216" s="164"/>
      <c r="M216" s="164"/>
      <c r="N216" s="167"/>
      <c r="O216" s="164"/>
      <c r="P216" s="164"/>
      <c r="Q216" s="164"/>
      <c r="R216" s="164"/>
      <c r="S216" s="164"/>
      <c r="T216" s="164"/>
      <c r="U216" s="164"/>
      <c r="V216" s="164"/>
    </row>
    <row r="217" spans="1:22" ht="13.5" customHeight="1">
      <c r="A217" s="312"/>
      <c r="B217" s="618"/>
      <c r="C217" s="618"/>
      <c r="D217" s="618"/>
      <c r="E217" s="618"/>
      <c r="F217" s="618"/>
      <c r="G217" s="618"/>
      <c r="H217" s="618"/>
      <c r="I217" s="618"/>
      <c r="J217" s="312"/>
      <c r="K217" s="60"/>
      <c r="L217" s="164"/>
      <c r="M217" s="164"/>
      <c r="N217" s="167"/>
      <c r="O217" s="164"/>
      <c r="P217" s="164"/>
      <c r="Q217" s="164"/>
      <c r="R217" s="164"/>
      <c r="S217" s="164"/>
      <c r="T217" s="164"/>
      <c r="U217" s="164"/>
      <c r="V217" s="164"/>
    </row>
    <row r="218" spans="1:22">
      <c r="A218" s="60"/>
      <c r="B218" s="60"/>
      <c r="C218" s="60"/>
      <c r="D218" s="60"/>
      <c r="E218" s="60"/>
      <c r="F218" s="60"/>
      <c r="G218" s="60"/>
      <c r="H218" s="60"/>
      <c r="I218" s="60"/>
      <c r="J218" s="60"/>
      <c r="K218" s="60"/>
      <c r="L218" s="164"/>
      <c r="M218" s="164"/>
      <c r="N218" s="164"/>
      <c r="O218" s="164"/>
      <c r="P218" s="164"/>
      <c r="Q218" s="164"/>
      <c r="R218" s="164"/>
      <c r="S218" s="164"/>
      <c r="T218" s="164"/>
      <c r="U218" s="164"/>
    </row>
    <row r="219" spans="1:22">
      <c r="A219" s="60"/>
      <c r="B219" s="60"/>
      <c r="C219" s="60"/>
      <c r="D219" s="60"/>
      <c r="E219" s="60"/>
      <c r="F219" s="60"/>
      <c r="G219" s="60"/>
      <c r="H219" s="60"/>
      <c r="I219" s="60"/>
      <c r="J219" s="60"/>
      <c r="K219" s="60"/>
      <c r="L219" s="164"/>
      <c r="M219" s="164"/>
      <c r="N219" s="164"/>
      <c r="O219" s="164"/>
      <c r="P219" s="164"/>
      <c r="Q219" s="164"/>
      <c r="R219" s="164"/>
      <c r="S219" s="164"/>
      <c r="T219" s="164"/>
      <c r="U219" s="164"/>
    </row>
    <row r="220" spans="1:22">
      <c r="A220" s="60"/>
      <c r="B220" s="60"/>
      <c r="C220" s="60"/>
      <c r="D220" s="60"/>
      <c r="E220" s="60"/>
      <c r="F220" s="60"/>
      <c r="G220" s="60"/>
      <c r="H220" s="60"/>
      <c r="I220" s="60"/>
      <c r="J220" s="60"/>
      <c r="K220" s="60"/>
      <c r="L220" s="164"/>
      <c r="M220" s="164"/>
      <c r="N220" s="164"/>
      <c r="O220" s="164"/>
      <c r="P220" s="164"/>
      <c r="Q220" s="164"/>
      <c r="R220" s="164"/>
      <c r="S220" s="164"/>
      <c r="T220" s="164"/>
      <c r="U220" s="164"/>
    </row>
    <row r="221" spans="1:22">
      <c r="A221" s="60"/>
      <c r="B221" s="60"/>
      <c r="C221" s="60"/>
      <c r="D221" s="60"/>
      <c r="E221" s="60"/>
      <c r="F221" s="60"/>
      <c r="G221" s="60"/>
      <c r="H221" s="60"/>
      <c r="I221" s="60"/>
      <c r="J221" s="60"/>
      <c r="K221" s="60"/>
      <c r="L221" s="164"/>
      <c r="M221" s="164"/>
      <c r="N221" s="164"/>
      <c r="O221" s="164"/>
      <c r="P221" s="164"/>
      <c r="Q221" s="164"/>
      <c r="R221" s="164"/>
      <c r="S221" s="164"/>
      <c r="T221" s="164"/>
      <c r="U221" s="164"/>
    </row>
    <row r="222" spans="1:22">
      <c r="A222" s="60"/>
      <c r="B222" s="60"/>
      <c r="C222" s="60"/>
      <c r="D222" s="60"/>
      <c r="E222" s="60"/>
      <c r="F222" s="60"/>
      <c r="G222" s="60"/>
      <c r="H222" s="60"/>
      <c r="I222" s="60"/>
      <c r="J222" s="60"/>
      <c r="K222" s="60"/>
      <c r="L222" s="164"/>
      <c r="M222" s="164"/>
      <c r="N222" s="164"/>
      <c r="O222" s="164"/>
      <c r="P222" s="164"/>
      <c r="Q222" s="164"/>
      <c r="R222" s="164"/>
      <c r="S222" s="164"/>
      <c r="T222" s="164"/>
      <c r="U222" s="164"/>
    </row>
    <row r="223" spans="1:22">
      <c r="A223" s="60"/>
      <c r="B223" s="60"/>
      <c r="C223" s="60"/>
      <c r="D223" s="60"/>
      <c r="E223" s="60"/>
      <c r="F223" s="60"/>
      <c r="G223" s="60"/>
      <c r="H223" s="60"/>
      <c r="I223" s="60"/>
      <c r="J223" s="60"/>
      <c r="K223" s="60"/>
      <c r="L223" s="164"/>
      <c r="M223" s="164"/>
      <c r="N223" s="164"/>
      <c r="O223" s="164"/>
      <c r="P223" s="164"/>
      <c r="Q223" s="164"/>
      <c r="R223" s="164"/>
      <c r="S223" s="164"/>
      <c r="T223" s="164"/>
      <c r="U223" s="164"/>
    </row>
    <row r="224" spans="1:22">
      <c r="A224" s="60"/>
      <c r="B224" s="60"/>
      <c r="C224" s="60"/>
      <c r="D224" s="60"/>
      <c r="E224" s="60"/>
      <c r="F224" s="60"/>
      <c r="G224" s="60"/>
      <c r="H224" s="60"/>
      <c r="I224" s="60"/>
      <c r="J224" s="60"/>
      <c r="K224" s="60"/>
      <c r="L224" s="164"/>
      <c r="M224" s="164"/>
      <c r="N224" s="164"/>
      <c r="O224" s="164"/>
      <c r="P224" s="164"/>
      <c r="Q224" s="164"/>
      <c r="R224" s="164"/>
      <c r="S224" s="164"/>
      <c r="T224" s="164"/>
      <c r="U224" s="164"/>
    </row>
    <row r="225" spans="1:21">
      <c r="A225" s="60"/>
      <c r="B225" s="60"/>
      <c r="C225" s="60"/>
      <c r="D225" s="60"/>
      <c r="E225" s="60"/>
      <c r="F225" s="60"/>
      <c r="G225" s="60"/>
      <c r="H225" s="60"/>
      <c r="I225" s="60"/>
      <c r="J225" s="60"/>
      <c r="K225" s="60"/>
      <c r="L225" s="164"/>
      <c r="M225" s="164"/>
      <c r="N225" s="164"/>
      <c r="O225" s="164"/>
      <c r="P225" s="164"/>
      <c r="Q225" s="164"/>
      <c r="R225" s="164"/>
      <c r="S225" s="164"/>
      <c r="T225" s="164"/>
      <c r="U225" s="164"/>
    </row>
    <row r="226" spans="1:21">
      <c r="A226" s="60"/>
      <c r="B226" s="60"/>
      <c r="C226" s="60"/>
      <c r="D226" s="60"/>
      <c r="E226" s="60"/>
      <c r="F226" s="60"/>
      <c r="G226" s="60"/>
      <c r="H226" s="60"/>
      <c r="I226" s="60"/>
      <c r="J226" s="60"/>
      <c r="K226" s="60"/>
      <c r="L226" s="164"/>
      <c r="M226" s="164"/>
      <c r="N226" s="164"/>
      <c r="O226" s="164"/>
      <c r="P226" s="164"/>
      <c r="Q226" s="164"/>
      <c r="R226" s="164"/>
      <c r="S226" s="164"/>
      <c r="T226" s="164"/>
      <c r="U226" s="164"/>
    </row>
    <row r="227" spans="1:21">
      <c r="A227" s="60"/>
      <c r="B227" s="60"/>
      <c r="C227" s="60"/>
      <c r="D227" s="60"/>
      <c r="E227" s="60"/>
      <c r="F227" s="60"/>
      <c r="G227" s="60"/>
      <c r="H227" s="60"/>
      <c r="I227" s="60"/>
      <c r="J227" s="60"/>
      <c r="K227" s="60"/>
      <c r="L227" s="164"/>
      <c r="M227" s="164"/>
      <c r="N227" s="164"/>
      <c r="O227" s="164"/>
      <c r="P227" s="164"/>
      <c r="Q227" s="164"/>
      <c r="R227" s="164"/>
      <c r="S227" s="164"/>
      <c r="T227" s="164"/>
      <c r="U227" s="164"/>
    </row>
    <row r="228" spans="1:21">
      <c r="A228" s="60"/>
      <c r="B228" s="60"/>
      <c r="C228" s="60"/>
      <c r="D228" s="60"/>
      <c r="E228" s="60"/>
      <c r="F228" s="60"/>
      <c r="G228" s="60"/>
      <c r="H228" s="60"/>
      <c r="I228" s="60"/>
      <c r="J228" s="60"/>
      <c r="K228" s="60"/>
      <c r="L228" s="164"/>
      <c r="M228" s="164"/>
      <c r="N228" s="164"/>
      <c r="O228" s="164"/>
      <c r="P228" s="164"/>
      <c r="Q228" s="164"/>
      <c r="R228" s="164"/>
      <c r="S228" s="164"/>
      <c r="T228" s="164"/>
      <c r="U228" s="164"/>
    </row>
    <row r="229" spans="1:21">
      <c r="A229" s="60"/>
      <c r="B229" s="60"/>
      <c r="C229" s="60"/>
      <c r="D229" s="60"/>
      <c r="E229" s="60"/>
      <c r="F229" s="60"/>
      <c r="G229" s="60"/>
      <c r="H229" s="60"/>
      <c r="I229" s="60"/>
      <c r="J229" s="60"/>
      <c r="K229" s="60"/>
      <c r="L229" s="164"/>
      <c r="M229" s="164"/>
      <c r="N229" s="164"/>
      <c r="O229" s="164"/>
      <c r="P229" s="164"/>
      <c r="Q229" s="164"/>
      <c r="R229" s="164"/>
      <c r="S229" s="164"/>
      <c r="T229" s="164"/>
      <c r="U229" s="164"/>
    </row>
    <row r="230" spans="1:21">
      <c r="A230" s="60"/>
      <c r="B230" s="60"/>
      <c r="C230" s="60"/>
      <c r="D230" s="60"/>
      <c r="E230" s="60"/>
      <c r="F230" s="60"/>
      <c r="G230" s="60"/>
      <c r="H230" s="60"/>
      <c r="I230" s="60"/>
      <c r="J230" s="60"/>
      <c r="K230" s="60"/>
      <c r="L230" s="164"/>
      <c r="M230" s="164"/>
      <c r="N230" s="164"/>
      <c r="O230" s="164"/>
      <c r="P230" s="164"/>
      <c r="Q230" s="164"/>
      <c r="R230" s="164"/>
      <c r="S230" s="164"/>
      <c r="T230" s="164"/>
      <c r="U230" s="164"/>
    </row>
    <row r="231" spans="1:21">
      <c r="A231" s="60"/>
      <c r="B231" s="60"/>
      <c r="C231" s="60"/>
      <c r="D231" s="60"/>
      <c r="E231" s="60"/>
      <c r="F231" s="60"/>
      <c r="G231" s="60"/>
      <c r="H231" s="60"/>
      <c r="I231" s="60"/>
      <c r="J231" s="60"/>
      <c r="K231" s="60"/>
      <c r="L231" s="164"/>
      <c r="M231" s="164"/>
      <c r="N231" s="164"/>
      <c r="O231" s="164"/>
      <c r="P231" s="164"/>
      <c r="Q231" s="164"/>
      <c r="R231" s="164"/>
      <c r="S231" s="164"/>
      <c r="T231" s="164"/>
      <c r="U231" s="164"/>
    </row>
    <row r="232" spans="1:21">
      <c r="A232" s="60"/>
      <c r="B232" s="60"/>
      <c r="C232" s="60"/>
      <c r="D232" s="60"/>
      <c r="E232" s="60"/>
      <c r="F232" s="60"/>
      <c r="G232" s="60"/>
      <c r="H232" s="60"/>
      <c r="I232" s="60"/>
      <c r="J232" s="60"/>
      <c r="K232" s="60"/>
      <c r="L232" s="164"/>
      <c r="M232" s="164"/>
      <c r="N232" s="164"/>
      <c r="O232" s="164"/>
      <c r="P232" s="164"/>
      <c r="Q232" s="164"/>
      <c r="R232" s="164"/>
      <c r="S232" s="164"/>
      <c r="T232" s="164"/>
      <c r="U232" s="164"/>
    </row>
    <row r="233" spans="1:21">
      <c r="A233" s="60"/>
      <c r="B233" s="60"/>
      <c r="C233" s="60"/>
      <c r="D233" s="60"/>
      <c r="E233" s="60"/>
      <c r="F233" s="60"/>
      <c r="G233" s="60"/>
      <c r="H233" s="60"/>
      <c r="I233" s="60"/>
      <c r="J233" s="60"/>
      <c r="K233" s="60"/>
      <c r="L233" s="164"/>
      <c r="M233" s="164"/>
      <c r="N233" s="164"/>
      <c r="O233" s="164"/>
      <c r="P233" s="164"/>
      <c r="Q233" s="164"/>
      <c r="R233" s="164"/>
      <c r="S233" s="164"/>
      <c r="T233" s="164"/>
      <c r="U233" s="164"/>
    </row>
    <row r="234" spans="1:21">
      <c r="A234" s="60"/>
      <c r="B234" s="60"/>
      <c r="C234" s="60"/>
      <c r="D234" s="60"/>
      <c r="E234" s="60"/>
      <c r="F234" s="60"/>
      <c r="G234" s="60"/>
      <c r="H234" s="60"/>
      <c r="I234" s="60"/>
      <c r="J234" s="60"/>
      <c r="K234" s="60"/>
      <c r="L234" s="164"/>
      <c r="M234" s="164"/>
      <c r="N234" s="164"/>
      <c r="O234" s="164"/>
      <c r="P234" s="164"/>
      <c r="Q234" s="164"/>
      <c r="R234" s="164"/>
      <c r="S234" s="164"/>
      <c r="T234" s="164"/>
      <c r="U234" s="164"/>
    </row>
    <row r="235" spans="1:21">
      <c r="A235" s="60"/>
      <c r="B235" s="60"/>
      <c r="C235" s="60"/>
      <c r="D235" s="60"/>
      <c r="E235" s="60"/>
      <c r="F235" s="60"/>
      <c r="G235" s="60"/>
      <c r="H235" s="60"/>
      <c r="I235" s="60"/>
      <c r="J235" s="60"/>
      <c r="K235" s="60"/>
      <c r="L235" s="164"/>
      <c r="M235" s="164"/>
      <c r="N235" s="164"/>
      <c r="O235" s="164"/>
      <c r="P235" s="164"/>
      <c r="Q235" s="164"/>
      <c r="R235" s="164"/>
      <c r="S235" s="164"/>
      <c r="T235" s="164"/>
      <c r="U235" s="164"/>
    </row>
    <row r="236" spans="1:21">
      <c r="A236" s="60"/>
      <c r="B236" s="60"/>
      <c r="C236" s="60"/>
      <c r="D236" s="60"/>
      <c r="E236" s="60"/>
      <c r="F236" s="60"/>
      <c r="G236" s="60"/>
      <c r="H236" s="60"/>
      <c r="I236" s="60"/>
      <c r="J236" s="60"/>
      <c r="K236" s="60"/>
      <c r="L236" s="164"/>
      <c r="M236" s="164"/>
      <c r="N236" s="164"/>
      <c r="O236" s="164"/>
      <c r="P236" s="164"/>
      <c r="Q236" s="164"/>
      <c r="R236" s="164"/>
      <c r="S236" s="164"/>
      <c r="T236" s="164"/>
      <c r="U236" s="164"/>
    </row>
    <row r="237" spans="1:21">
      <c r="A237" s="60"/>
      <c r="B237" s="60"/>
      <c r="C237" s="60"/>
      <c r="D237" s="60"/>
      <c r="E237" s="60"/>
      <c r="F237" s="60"/>
      <c r="G237" s="60"/>
      <c r="H237" s="60"/>
      <c r="I237" s="60"/>
      <c r="J237" s="60"/>
      <c r="K237" s="60"/>
      <c r="L237" s="164"/>
      <c r="M237" s="164"/>
      <c r="N237" s="164"/>
      <c r="O237" s="164"/>
      <c r="P237" s="164"/>
      <c r="Q237" s="164"/>
      <c r="R237" s="164"/>
      <c r="S237" s="164"/>
      <c r="T237" s="164"/>
      <c r="U237" s="164"/>
    </row>
    <row r="238" spans="1:21">
      <c r="A238" s="60"/>
      <c r="B238" s="60"/>
      <c r="C238" s="60"/>
      <c r="D238" s="60"/>
      <c r="E238" s="60"/>
      <c r="F238" s="60"/>
      <c r="G238" s="60"/>
      <c r="H238" s="60"/>
      <c r="I238" s="60"/>
      <c r="J238" s="60"/>
      <c r="K238" s="60"/>
      <c r="L238" s="164"/>
      <c r="M238" s="164"/>
      <c r="N238" s="164"/>
      <c r="O238" s="164"/>
      <c r="P238" s="164"/>
      <c r="Q238" s="164"/>
      <c r="R238" s="164"/>
      <c r="S238" s="164"/>
      <c r="T238" s="164"/>
      <c r="U238" s="164"/>
    </row>
    <row r="239" spans="1:21">
      <c r="A239" s="60"/>
      <c r="B239" s="60"/>
      <c r="C239" s="60"/>
      <c r="D239" s="60"/>
      <c r="E239" s="60"/>
      <c r="F239" s="60"/>
      <c r="G239" s="60"/>
      <c r="H239" s="60"/>
      <c r="I239" s="60"/>
      <c r="J239" s="60"/>
      <c r="K239" s="60"/>
      <c r="L239" s="164"/>
      <c r="M239" s="164"/>
      <c r="N239" s="164"/>
      <c r="O239" s="164"/>
      <c r="P239" s="164"/>
      <c r="Q239" s="164"/>
      <c r="R239" s="164"/>
      <c r="S239" s="164"/>
      <c r="T239" s="164"/>
      <c r="U239" s="164"/>
    </row>
    <row r="240" spans="1:21">
      <c r="A240" s="60"/>
      <c r="B240" s="60"/>
      <c r="C240" s="60"/>
      <c r="D240" s="60"/>
      <c r="E240" s="60"/>
      <c r="F240" s="60"/>
      <c r="G240" s="60"/>
      <c r="H240" s="60"/>
      <c r="I240" s="60"/>
      <c r="J240" s="60"/>
      <c r="K240" s="60"/>
      <c r="L240" s="164"/>
      <c r="M240" s="164"/>
      <c r="N240" s="164"/>
      <c r="O240" s="164"/>
      <c r="P240" s="164"/>
      <c r="Q240" s="164"/>
      <c r="R240" s="164"/>
      <c r="S240" s="164"/>
      <c r="T240" s="164"/>
      <c r="U240" s="164"/>
    </row>
    <row r="241" spans="1:21">
      <c r="A241" s="60"/>
      <c r="B241" s="60"/>
      <c r="C241" s="60"/>
      <c r="D241" s="60"/>
      <c r="E241" s="60"/>
      <c r="F241" s="60"/>
      <c r="G241" s="60"/>
      <c r="H241" s="60"/>
      <c r="I241" s="60"/>
      <c r="J241" s="60"/>
      <c r="K241" s="60"/>
      <c r="L241" s="164"/>
      <c r="M241" s="164"/>
      <c r="N241" s="164"/>
      <c r="O241" s="164"/>
      <c r="P241" s="164"/>
      <c r="Q241" s="164"/>
      <c r="R241" s="164"/>
      <c r="S241" s="164"/>
      <c r="T241" s="164"/>
      <c r="U241" s="164"/>
    </row>
    <row r="242" spans="1:21">
      <c r="A242" s="60"/>
      <c r="B242" s="60"/>
      <c r="C242" s="60"/>
      <c r="D242" s="60"/>
      <c r="E242" s="60"/>
      <c r="F242" s="60"/>
      <c r="G242" s="60"/>
      <c r="H242" s="60"/>
      <c r="I242" s="60"/>
      <c r="J242" s="60"/>
      <c r="K242" s="60"/>
      <c r="L242" s="164"/>
      <c r="M242" s="164"/>
      <c r="N242" s="164"/>
      <c r="O242" s="164"/>
      <c r="P242" s="164"/>
      <c r="Q242" s="164"/>
      <c r="R242" s="164"/>
      <c r="S242" s="164"/>
      <c r="T242" s="164"/>
      <c r="U242" s="164"/>
    </row>
    <row r="243" spans="1:21">
      <c r="A243" s="60"/>
      <c r="B243" s="60"/>
      <c r="C243" s="60"/>
      <c r="D243" s="60"/>
      <c r="E243" s="60"/>
      <c r="F243" s="60"/>
      <c r="G243" s="60"/>
      <c r="H243" s="60"/>
      <c r="I243" s="60"/>
      <c r="J243" s="60"/>
      <c r="K243" s="60"/>
      <c r="L243" s="164"/>
      <c r="M243" s="164"/>
      <c r="N243" s="164"/>
      <c r="O243" s="164"/>
      <c r="P243" s="164"/>
      <c r="Q243" s="164"/>
      <c r="R243" s="164"/>
      <c r="S243" s="164"/>
      <c r="T243" s="164"/>
      <c r="U243" s="164"/>
    </row>
    <row r="244" spans="1:21">
      <c r="A244" s="60"/>
      <c r="B244" s="60"/>
      <c r="C244" s="60"/>
      <c r="D244" s="60"/>
      <c r="E244" s="60"/>
      <c r="F244" s="60"/>
      <c r="G244" s="60"/>
      <c r="H244" s="60"/>
      <c r="I244" s="60"/>
      <c r="J244" s="60"/>
      <c r="K244" s="60"/>
      <c r="L244" s="164"/>
      <c r="M244" s="164"/>
      <c r="N244" s="164"/>
      <c r="O244" s="164"/>
      <c r="P244" s="164"/>
      <c r="Q244" s="164"/>
      <c r="R244" s="164"/>
      <c r="S244" s="164"/>
      <c r="T244" s="164"/>
      <c r="U244" s="164"/>
    </row>
    <row r="245" spans="1:21">
      <c r="A245" s="60"/>
      <c r="B245" s="60"/>
      <c r="C245" s="60"/>
      <c r="D245" s="60"/>
      <c r="E245" s="60"/>
      <c r="F245" s="60"/>
      <c r="G245" s="60"/>
      <c r="H245" s="60"/>
      <c r="I245" s="60"/>
      <c r="J245" s="60"/>
      <c r="K245" s="60"/>
      <c r="L245" s="164"/>
      <c r="M245" s="164"/>
      <c r="N245" s="164"/>
      <c r="O245" s="164"/>
      <c r="P245" s="164"/>
      <c r="Q245" s="164"/>
      <c r="R245" s="164"/>
      <c r="S245" s="164"/>
      <c r="T245" s="164"/>
      <c r="U245" s="164"/>
    </row>
    <row r="246" spans="1:21">
      <c r="A246" s="60"/>
      <c r="B246" s="60"/>
      <c r="C246" s="60"/>
      <c r="D246" s="60"/>
      <c r="E246" s="60"/>
      <c r="F246" s="60"/>
      <c r="G246" s="60"/>
      <c r="H246" s="60"/>
      <c r="I246" s="60"/>
      <c r="J246" s="60"/>
      <c r="K246" s="60"/>
      <c r="L246" s="164"/>
      <c r="M246" s="164"/>
      <c r="N246" s="164"/>
      <c r="O246" s="164"/>
      <c r="P246" s="164"/>
      <c r="Q246" s="164"/>
      <c r="R246" s="164"/>
      <c r="S246" s="164"/>
      <c r="T246" s="164"/>
      <c r="U246" s="164"/>
    </row>
    <row r="247" spans="1:21">
      <c r="A247" s="60"/>
      <c r="B247" s="60"/>
      <c r="C247" s="60"/>
      <c r="D247" s="60"/>
      <c r="E247" s="60"/>
      <c r="F247" s="60"/>
      <c r="G247" s="60"/>
      <c r="H247" s="60"/>
      <c r="I247" s="60"/>
      <c r="J247" s="60"/>
      <c r="K247" s="60"/>
      <c r="L247" s="164"/>
      <c r="M247" s="164"/>
      <c r="N247" s="164"/>
      <c r="O247" s="164"/>
      <c r="P247" s="164"/>
      <c r="Q247" s="164"/>
      <c r="R247" s="164"/>
      <c r="S247" s="164"/>
      <c r="T247" s="164"/>
      <c r="U247" s="164"/>
    </row>
    <row r="248" spans="1:21">
      <c r="A248" s="60"/>
      <c r="B248" s="60"/>
      <c r="C248" s="60"/>
      <c r="D248" s="60"/>
      <c r="E248" s="60"/>
      <c r="F248" s="60"/>
      <c r="G248" s="60"/>
      <c r="H248" s="60"/>
      <c r="I248" s="60"/>
      <c r="J248" s="60"/>
      <c r="K248" s="60"/>
      <c r="L248" s="164"/>
      <c r="M248" s="164"/>
      <c r="N248" s="164"/>
      <c r="O248" s="164"/>
      <c r="P248" s="164"/>
      <c r="Q248" s="164"/>
      <c r="R248" s="164"/>
      <c r="S248" s="164"/>
      <c r="T248" s="164"/>
      <c r="U248" s="164"/>
    </row>
    <row r="249" spans="1:21">
      <c r="A249" s="60"/>
      <c r="B249" s="60"/>
      <c r="C249" s="60"/>
      <c r="D249" s="60"/>
      <c r="E249" s="60"/>
      <c r="F249" s="60"/>
      <c r="G249" s="60"/>
      <c r="H249" s="60"/>
      <c r="I249" s="60"/>
      <c r="J249" s="60"/>
      <c r="K249" s="60"/>
      <c r="L249" s="164"/>
      <c r="M249" s="164"/>
      <c r="N249" s="164"/>
      <c r="O249" s="164"/>
      <c r="P249" s="164"/>
      <c r="Q249" s="164"/>
      <c r="R249" s="164"/>
      <c r="S249" s="164"/>
      <c r="T249" s="164"/>
      <c r="U249" s="164"/>
    </row>
    <row r="250" spans="1:21">
      <c r="A250" s="60"/>
      <c r="B250" s="60"/>
      <c r="C250" s="60"/>
      <c r="D250" s="60"/>
      <c r="E250" s="60"/>
      <c r="F250" s="60"/>
      <c r="G250" s="60"/>
      <c r="H250" s="60"/>
      <c r="I250" s="60"/>
      <c r="J250" s="60"/>
      <c r="K250" s="60"/>
      <c r="L250" s="164"/>
      <c r="M250" s="164"/>
      <c r="N250" s="164"/>
      <c r="O250" s="164"/>
      <c r="P250" s="164"/>
      <c r="Q250" s="164"/>
      <c r="R250" s="164"/>
      <c r="S250" s="164"/>
      <c r="T250" s="164"/>
      <c r="U250" s="164"/>
    </row>
    <row r="251" spans="1:21">
      <c r="A251" s="60"/>
      <c r="B251" s="60"/>
      <c r="C251" s="60"/>
      <c r="D251" s="60"/>
      <c r="E251" s="60"/>
      <c r="F251" s="60"/>
      <c r="G251" s="60"/>
      <c r="H251" s="60"/>
      <c r="I251" s="60"/>
      <c r="J251" s="60"/>
      <c r="K251" s="60"/>
      <c r="L251" s="164"/>
      <c r="M251" s="164"/>
      <c r="N251" s="164"/>
      <c r="O251" s="164"/>
      <c r="P251" s="164"/>
      <c r="Q251" s="164"/>
      <c r="R251" s="164"/>
      <c r="S251" s="164"/>
      <c r="T251" s="164"/>
      <c r="U251" s="164"/>
    </row>
    <row r="252" spans="1:21">
      <c r="A252" s="60"/>
      <c r="B252" s="60"/>
      <c r="C252" s="60"/>
      <c r="D252" s="60"/>
      <c r="E252" s="60"/>
      <c r="F252" s="60"/>
      <c r="G252" s="60"/>
      <c r="H252" s="60"/>
      <c r="I252" s="60"/>
      <c r="J252" s="60"/>
      <c r="K252" s="60"/>
      <c r="L252" s="164"/>
      <c r="M252" s="164"/>
      <c r="N252" s="164"/>
      <c r="O252" s="164"/>
      <c r="P252" s="164"/>
      <c r="Q252" s="164"/>
      <c r="R252" s="164"/>
      <c r="S252" s="164"/>
      <c r="T252" s="164"/>
      <c r="U252" s="164"/>
    </row>
    <row r="253" spans="1:21">
      <c r="A253" s="60"/>
      <c r="B253" s="60"/>
      <c r="C253" s="60"/>
      <c r="D253" s="60"/>
      <c r="E253" s="60"/>
      <c r="F253" s="60"/>
      <c r="G253" s="60"/>
      <c r="H253" s="60"/>
      <c r="I253" s="60"/>
      <c r="J253" s="60"/>
      <c r="K253" s="60"/>
      <c r="L253" s="164"/>
      <c r="M253" s="164"/>
      <c r="N253" s="164"/>
      <c r="O253" s="164"/>
      <c r="P253" s="164"/>
      <c r="Q253" s="164"/>
      <c r="R253" s="164"/>
      <c r="S253" s="164"/>
      <c r="T253" s="164"/>
      <c r="U253" s="164"/>
    </row>
    <row r="254" spans="1:21">
      <c r="A254" s="60"/>
      <c r="B254" s="60"/>
      <c r="C254" s="60"/>
      <c r="D254" s="60"/>
      <c r="E254" s="60"/>
      <c r="F254" s="60"/>
      <c r="G254" s="60"/>
      <c r="H254" s="60"/>
      <c r="I254" s="60"/>
      <c r="J254" s="60"/>
      <c r="K254" s="60"/>
      <c r="L254" s="164"/>
      <c r="M254" s="164"/>
      <c r="N254" s="164"/>
      <c r="O254" s="164"/>
      <c r="P254" s="164"/>
      <c r="Q254" s="164"/>
      <c r="R254" s="164"/>
      <c r="S254" s="164"/>
      <c r="T254" s="164"/>
      <c r="U254" s="164"/>
    </row>
    <row r="255" spans="1:21">
      <c r="A255" s="60"/>
      <c r="B255" s="60"/>
      <c r="C255" s="60"/>
      <c r="D255" s="60"/>
      <c r="E255" s="60"/>
      <c r="F255" s="60"/>
      <c r="G255" s="60"/>
      <c r="H255" s="60"/>
      <c r="I255" s="60"/>
      <c r="J255" s="60"/>
      <c r="K255" s="60"/>
      <c r="L255" s="164"/>
      <c r="M255" s="164"/>
      <c r="N255" s="164"/>
      <c r="O255" s="164"/>
      <c r="P255" s="164"/>
      <c r="Q255" s="164"/>
      <c r="R255" s="164"/>
      <c r="S255" s="164"/>
      <c r="T255" s="164"/>
      <c r="U255" s="164"/>
    </row>
    <row r="256" spans="1:21">
      <c r="A256" s="60"/>
      <c r="B256" s="60"/>
      <c r="C256" s="60"/>
      <c r="D256" s="60"/>
      <c r="E256" s="60"/>
      <c r="F256" s="60"/>
      <c r="G256" s="60"/>
      <c r="H256" s="60"/>
      <c r="I256" s="60"/>
      <c r="J256" s="60"/>
      <c r="K256" s="60"/>
      <c r="L256" s="164"/>
      <c r="M256" s="164"/>
      <c r="N256" s="164"/>
      <c r="O256" s="164"/>
      <c r="P256" s="164"/>
      <c r="Q256" s="164"/>
      <c r="R256" s="164"/>
      <c r="S256" s="164"/>
      <c r="T256" s="164"/>
      <c r="U256" s="164"/>
    </row>
    <row r="257" spans="1:21">
      <c r="A257" s="60"/>
      <c r="B257" s="60"/>
      <c r="C257" s="60"/>
      <c r="D257" s="60"/>
      <c r="E257" s="60"/>
      <c r="F257" s="60"/>
      <c r="G257" s="60"/>
      <c r="H257" s="60"/>
      <c r="I257" s="60"/>
      <c r="J257" s="60"/>
      <c r="K257" s="60"/>
      <c r="L257" s="164"/>
      <c r="M257" s="164"/>
      <c r="N257" s="164"/>
      <c r="O257" s="164"/>
      <c r="P257" s="164"/>
      <c r="Q257" s="164"/>
      <c r="R257" s="164"/>
      <c r="S257" s="164"/>
      <c r="T257" s="164"/>
      <c r="U257" s="164"/>
    </row>
    <row r="258" spans="1:21">
      <c r="A258" s="60"/>
      <c r="B258" s="60"/>
      <c r="C258" s="60"/>
      <c r="D258" s="60"/>
      <c r="E258" s="60"/>
      <c r="F258" s="60"/>
      <c r="G258" s="60"/>
      <c r="H258" s="60"/>
      <c r="I258" s="60"/>
      <c r="J258" s="60"/>
      <c r="K258" s="60"/>
      <c r="L258" s="164"/>
      <c r="M258" s="164"/>
      <c r="N258" s="164"/>
      <c r="O258" s="164"/>
      <c r="P258" s="164"/>
      <c r="Q258" s="164"/>
      <c r="R258" s="164"/>
      <c r="S258" s="164"/>
      <c r="T258" s="164"/>
      <c r="U258" s="164"/>
    </row>
    <row r="259" spans="1:21">
      <c r="A259" s="60"/>
      <c r="B259" s="60"/>
      <c r="C259" s="60"/>
      <c r="D259" s="60"/>
      <c r="E259" s="60"/>
      <c r="F259" s="60"/>
      <c r="G259" s="60"/>
      <c r="H259" s="60"/>
      <c r="I259" s="60"/>
      <c r="J259" s="60"/>
      <c r="K259" s="60"/>
      <c r="L259" s="164"/>
      <c r="M259" s="164"/>
      <c r="N259" s="164"/>
      <c r="O259" s="164"/>
      <c r="P259" s="164"/>
      <c r="Q259" s="164"/>
      <c r="R259" s="164"/>
      <c r="S259" s="164"/>
      <c r="T259" s="164"/>
      <c r="U259" s="164"/>
    </row>
    <row r="260" spans="1:21">
      <c r="A260" s="60"/>
      <c r="B260" s="60"/>
      <c r="C260" s="60"/>
      <c r="D260" s="60"/>
      <c r="E260" s="60"/>
      <c r="F260" s="60"/>
      <c r="G260" s="60"/>
      <c r="H260" s="60"/>
      <c r="I260" s="60"/>
      <c r="J260" s="60"/>
      <c r="K260" s="60"/>
      <c r="L260" s="164"/>
      <c r="M260" s="164"/>
      <c r="N260" s="164"/>
      <c r="O260" s="164"/>
      <c r="P260" s="164"/>
      <c r="Q260" s="164"/>
      <c r="R260" s="164"/>
      <c r="S260" s="164"/>
      <c r="T260" s="164"/>
      <c r="U260" s="164"/>
    </row>
    <row r="261" spans="1:21">
      <c r="A261" s="60"/>
      <c r="B261" s="60"/>
      <c r="C261" s="60"/>
      <c r="D261" s="60"/>
      <c r="E261" s="60"/>
      <c r="F261" s="60"/>
      <c r="G261" s="60"/>
      <c r="H261" s="60"/>
      <c r="I261" s="60"/>
      <c r="J261" s="60"/>
      <c r="K261" s="60"/>
      <c r="L261" s="164"/>
      <c r="M261" s="164"/>
      <c r="N261" s="164"/>
      <c r="O261" s="164"/>
      <c r="P261" s="164"/>
      <c r="Q261" s="164"/>
      <c r="R261" s="164"/>
      <c r="S261" s="164"/>
      <c r="T261" s="164"/>
      <c r="U261" s="164"/>
    </row>
    <row r="262" spans="1:21">
      <c r="A262" s="60"/>
      <c r="B262" s="60"/>
      <c r="C262" s="60"/>
      <c r="D262" s="60"/>
      <c r="E262" s="60"/>
      <c r="F262" s="60"/>
      <c r="G262" s="60"/>
      <c r="H262" s="60"/>
      <c r="I262" s="60"/>
      <c r="J262" s="60"/>
      <c r="K262" s="60"/>
      <c r="L262" s="164"/>
      <c r="M262" s="164"/>
      <c r="N262" s="164"/>
      <c r="O262" s="164"/>
      <c r="P262" s="164"/>
      <c r="Q262" s="164"/>
      <c r="R262" s="164"/>
      <c r="S262" s="164"/>
      <c r="T262" s="164"/>
      <c r="U262" s="164"/>
    </row>
    <row r="263" spans="1:21">
      <c r="A263" s="60"/>
      <c r="B263" s="60"/>
      <c r="C263" s="60"/>
      <c r="D263" s="60"/>
      <c r="E263" s="60"/>
      <c r="F263" s="60"/>
      <c r="G263" s="60"/>
      <c r="H263" s="60"/>
      <c r="I263" s="60"/>
      <c r="J263" s="60"/>
      <c r="K263" s="60"/>
      <c r="L263" s="164"/>
      <c r="M263" s="164"/>
      <c r="N263" s="164"/>
      <c r="O263" s="164"/>
      <c r="P263" s="164"/>
      <c r="Q263" s="164"/>
      <c r="R263" s="164"/>
      <c r="S263" s="164"/>
      <c r="T263" s="164"/>
      <c r="U263" s="164"/>
    </row>
    <row r="264" spans="1:21">
      <c r="A264" s="60"/>
      <c r="B264" s="60"/>
      <c r="C264" s="60"/>
      <c r="D264" s="60"/>
      <c r="E264" s="60"/>
      <c r="F264" s="60"/>
      <c r="G264" s="60"/>
      <c r="H264" s="60"/>
      <c r="I264" s="60"/>
      <c r="J264" s="60"/>
      <c r="K264" s="60"/>
      <c r="L264" s="164"/>
      <c r="M264" s="164"/>
      <c r="N264" s="164"/>
      <c r="O264" s="164"/>
      <c r="P264" s="164"/>
      <c r="Q264" s="164"/>
      <c r="R264" s="164"/>
      <c r="S264" s="164"/>
      <c r="T264" s="164"/>
      <c r="U264" s="164"/>
    </row>
    <row r="265" spans="1:21">
      <c r="A265" s="60"/>
      <c r="B265" s="60"/>
      <c r="C265" s="60"/>
      <c r="D265" s="60"/>
      <c r="E265" s="60"/>
      <c r="F265" s="60"/>
      <c r="G265" s="60"/>
      <c r="H265" s="60"/>
      <c r="I265" s="60"/>
      <c r="J265" s="60"/>
      <c r="K265" s="60"/>
      <c r="L265" s="164"/>
      <c r="M265" s="164"/>
      <c r="N265" s="164"/>
      <c r="O265" s="164"/>
      <c r="P265" s="164"/>
      <c r="Q265" s="164"/>
      <c r="R265" s="164"/>
      <c r="S265" s="164"/>
      <c r="T265" s="164"/>
      <c r="U265" s="164"/>
    </row>
    <row r="266" spans="1:21">
      <c r="A266" s="60"/>
      <c r="B266" s="60"/>
      <c r="C266" s="60"/>
      <c r="D266" s="60"/>
      <c r="E266" s="60"/>
      <c r="F266" s="60"/>
      <c r="G266" s="60"/>
      <c r="H266" s="60"/>
      <c r="I266" s="60"/>
      <c r="J266" s="60"/>
      <c r="K266" s="60"/>
      <c r="L266" s="164"/>
      <c r="M266" s="164"/>
      <c r="N266" s="164"/>
      <c r="O266" s="164"/>
      <c r="P266" s="164"/>
      <c r="Q266" s="164"/>
      <c r="R266" s="164"/>
      <c r="S266" s="164"/>
      <c r="T266" s="164"/>
      <c r="U266" s="164"/>
    </row>
    <row r="267" spans="1:21">
      <c r="A267" s="60"/>
      <c r="B267" s="60"/>
      <c r="C267" s="60"/>
      <c r="D267" s="60"/>
      <c r="E267" s="60"/>
      <c r="F267" s="60"/>
      <c r="G267" s="60"/>
      <c r="H267" s="60"/>
      <c r="I267" s="60"/>
      <c r="J267" s="60"/>
      <c r="K267" s="60"/>
      <c r="L267" s="164"/>
      <c r="M267" s="164"/>
      <c r="N267" s="164"/>
      <c r="O267" s="164"/>
      <c r="P267" s="164"/>
      <c r="Q267" s="164"/>
      <c r="R267" s="164"/>
      <c r="S267" s="164"/>
      <c r="T267" s="164"/>
      <c r="U267" s="164"/>
    </row>
    <row r="268" spans="1:21">
      <c r="A268" s="60"/>
      <c r="B268" s="60"/>
      <c r="C268" s="60"/>
      <c r="D268" s="60"/>
      <c r="E268" s="60"/>
      <c r="F268" s="60"/>
      <c r="G268" s="60"/>
      <c r="H268" s="60"/>
      <c r="I268" s="60"/>
      <c r="J268" s="60"/>
      <c r="K268" s="60"/>
      <c r="L268" s="164"/>
      <c r="M268" s="164"/>
      <c r="N268" s="164"/>
      <c r="O268" s="164"/>
      <c r="P268" s="164"/>
      <c r="Q268" s="164"/>
      <c r="R268" s="164"/>
      <c r="S268" s="164"/>
      <c r="T268" s="164"/>
      <c r="U268" s="164"/>
    </row>
    <row r="269" spans="1:21">
      <c r="A269" s="60"/>
      <c r="B269" s="60"/>
      <c r="C269" s="60"/>
      <c r="D269" s="60"/>
      <c r="E269" s="60"/>
      <c r="F269" s="60"/>
      <c r="G269" s="60"/>
      <c r="H269" s="60"/>
      <c r="I269" s="60"/>
      <c r="J269" s="60"/>
      <c r="K269" s="60"/>
      <c r="L269" s="164"/>
      <c r="M269" s="164"/>
      <c r="N269" s="164"/>
      <c r="O269" s="164"/>
      <c r="P269" s="164"/>
      <c r="Q269" s="164"/>
      <c r="R269" s="164"/>
      <c r="S269" s="164"/>
      <c r="T269" s="164"/>
      <c r="U269" s="164"/>
    </row>
    <row r="270" spans="1:21">
      <c r="A270" s="164"/>
      <c r="B270" s="164"/>
      <c r="C270" s="164"/>
      <c r="D270" s="164"/>
      <c r="E270" s="164"/>
      <c r="F270" s="164"/>
      <c r="G270" s="164"/>
      <c r="H270" s="164"/>
      <c r="I270" s="164"/>
      <c r="J270" s="164"/>
      <c r="K270" s="164"/>
      <c r="L270" s="164"/>
      <c r="M270" s="164"/>
      <c r="N270" s="164"/>
      <c r="O270" s="164"/>
      <c r="P270" s="164"/>
      <c r="Q270" s="164"/>
      <c r="R270" s="164"/>
      <c r="S270" s="164"/>
      <c r="T270" s="164"/>
      <c r="U270" s="164"/>
    </row>
    <row r="271" spans="1:21">
      <c r="A271" s="164"/>
      <c r="B271" s="164"/>
      <c r="C271" s="164"/>
      <c r="D271" s="164"/>
      <c r="E271" s="164"/>
      <c r="F271" s="164"/>
      <c r="G271" s="164"/>
      <c r="H271" s="164"/>
      <c r="I271" s="164"/>
      <c r="J271" s="164"/>
      <c r="K271" s="164"/>
      <c r="L271" s="164"/>
      <c r="M271" s="164"/>
      <c r="N271" s="164"/>
      <c r="O271" s="164"/>
      <c r="P271" s="164"/>
      <c r="Q271" s="164"/>
      <c r="R271" s="164"/>
      <c r="S271" s="164"/>
      <c r="T271" s="164"/>
      <c r="U271" s="164"/>
    </row>
    <row r="272" spans="1:21">
      <c r="A272" s="164"/>
      <c r="B272" s="164"/>
      <c r="C272" s="164"/>
      <c r="D272" s="164"/>
      <c r="E272" s="164"/>
      <c r="F272" s="164"/>
      <c r="G272" s="164"/>
      <c r="H272" s="164"/>
      <c r="I272" s="164"/>
      <c r="J272" s="164"/>
      <c r="K272" s="164"/>
      <c r="L272" s="164"/>
      <c r="M272" s="164"/>
      <c r="N272" s="164"/>
      <c r="O272" s="164"/>
      <c r="P272" s="164"/>
      <c r="Q272" s="164"/>
      <c r="R272" s="164"/>
      <c r="S272" s="164"/>
      <c r="T272" s="164"/>
      <c r="U272" s="164"/>
    </row>
    <row r="273" spans="1:21">
      <c r="A273" s="164"/>
      <c r="B273" s="164"/>
      <c r="C273" s="164"/>
      <c r="D273" s="164"/>
      <c r="E273" s="164"/>
      <c r="F273" s="164"/>
      <c r="G273" s="164"/>
      <c r="H273" s="164"/>
      <c r="I273" s="164"/>
      <c r="J273" s="164"/>
      <c r="K273" s="164"/>
      <c r="L273" s="164"/>
      <c r="M273" s="164"/>
      <c r="N273" s="164"/>
      <c r="O273" s="164"/>
      <c r="P273" s="164"/>
      <c r="Q273" s="164"/>
      <c r="R273" s="164"/>
      <c r="S273" s="164"/>
      <c r="T273" s="164"/>
      <c r="U273" s="164"/>
    </row>
    <row r="274" spans="1:21">
      <c r="A274" s="164"/>
      <c r="B274" s="164"/>
      <c r="C274" s="164"/>
      <c r="D274" s="164"/>
      <c r="E274" s="164"/>
      <c r="F274" s="164"/>
      <c r="G274" s="164"/>
      <c r="H274" s="164"/>
      <c r="I274" s="164"/>
      <c r="J274" s="164"/>
      <c r="K274" s="164"/>
      <c r="L274" s="164"/>
      <c r="M274" s="164"/>
      <c r="N274" s="164"/>
      <c r="O274" s="164"/>
      <c r="P274" s="164"/>
      <c r="Q274" s="164"/>
      <c r="R274" s="164"/>
      <c r="S274" s="164"/>
      <c r="T274" s="164"/>
      <c r="U274" s="164"/>
    </row>
    <row r="275" spans="1:21">
      <c r="A275" s="164"/>
      <c r="B275" s="164"/>
      <c r="C275" s="164"/>
      <c r="D275" s="164"/>
      <c r="E275" s="164"/>
      <c r="F275" s="164"/>
      <c r="G275" s="164"/>
      <c r="H275" s="164"/>
      <c r="I275" s="164"/>
      <c r="J275" s="164"/>
      <c r="K275" s="164"/>
      <c r="L275" s="164"/>
      <c r="M275" s="164"/>
      <c r="N275" s="164"/>
      <c r="O275" s="164"/>
      <c r="P275" s="164"/>
      <c r="Q275" s="164"/>
      <c r="R275" s="164"/>
      <c r="S275" s="164"/>
      <c r="T275" s="164"/>
      <c r="U275" s="164"/>
    </row>
    <row r="276" spans="1:21">
      <c r="A276" s="164"/>
      <c r="B276" s="164"/>
      <c r="C276" s="164"/>
      <c r="D276" s="164"/>
      <c r="E276" s="164"/>
      <c r="F276" s="164"/>
      <c r="G276" s="164"/>
      <c r="H276" s="164"/>
      <c r="I276" s="164"/>
      <c r="J276" s="164"/>
      <c r="K276" s="164"/>
      <c r="L276" s="164"/>
      <c r="M276" s="164"/>
      <c r="N276" s="164"/>
      <c r="O276" s="164"/>
      <c r="P276" s="164"/>
      <c r="Q276" s="164"/>
      <c r="R276" s="164"/>
      <c r="S276" s="164"/>
      <c r="T276" s="164"/>
      <c r="U276" s="164"/>
    </row>
    <row r="277" spans="1:21">
      <c r="A277" s="164"/>
      <c r="B277" s="164"/>
      <c r="C277" s="164"/>
      <c r="D277" s="164"/>
      <c r="E277" s="164"/>
      <c r="F277" s="164"/>
      <c r="G277" s="164"/>
      <c r="H277" s="164"/>
      <c r="I277" s="164"/>
      <c r="J277" s="164"/>
      <c r="K277" s="164"/>
      <c r="L277" s="164"/>
      <c r="M277" s="164"/>
      <c r="N277" s="164"/>
      <c r="O277" s="164"/>
      <c r="P277" s="164"/>
      <c r="Q277" s="164"/>
      <c r="R277" s="164"/>
      <c r="S277" s="164"/>
      <c r="T277" s="164"/>
      <c r="U277" s="164"/>
    </row>
    <row r="278" spans="1:21">
      <c r="A278" s="164"/>
      <c r="B278" s="164"/>
      <c r="C278" s="164"/>
      <c r="D278" s="164"/>
      <c r="E278" s="164"/>
      <c r="F278" s="164"/>
      <c r="G278" s="164"/>
      <c r="H278" s="164"/>
      <c r="I278" s="164"/>
      <c r="J278" s="164"/>
      <c r="K278" s="164"/>
      <c r="L278" s="164"/>
      <c r="M278" s="164"/>
      <c r="N278" s="164"/>
      <c r="O278" s="164"/>
      <c r="P278" s="164"/>
      <c r="Q278" s="164"/>
      <c r="R278" s="164"/>
      <c r="S278" s="164"/>
      <c r="T278" s="164"/>
      <c r="U278" s="164"/>
    </row>
    <row r="279" spans="1:21">
      <c r="A279" s="164"/>
      <c r="B279" s="164"/>
      <c r="C279" s="164"/>
      <c r="D279" s="164"/>
      <c r="E279" s="164"/>
      <c r="F279" s="164"/>
      <c r="G279" s="164"/>
      <c r="H279" s="164"/>
      <c r="I279" s="164"/>
      <c r="J279" s="164"/>
      <c r="K279" s="164"/>
      <c r="L279" s="164"/>
      <c r="M279" s="164"/>
      <c r="N279" s="164"/>
      <c r="O279" s="164"/>
      <c r="P279" s="164"/>
      <c r="Q279" s="164"/>
      <c r="R279" s="164"/>
      <c r="S279" s="164"/>
      <c r="T279" s="164"/>
      <c r="U279" s="164"/>
    </row>
    <row r="280" spans="1:21">
      <c r="A280" s="164"/>
      <c r="B280" s="164"/>
      <c r="C280" s="164"/>
      <c r="D280" s="164"/>
      <c r="E280" s="164"/>
      <c r="F280" s="164"/>
      <c r="G280" s="164"/>
      <c r="H280" s="164"/>
      <c r="I280" s="164"/>
      <c r="J280" s="164"/>
      <c r="K280" s="164"/>
      <c r="L280" s="164"/>
      <c r="M280" s="164"/>
      <c r="N280" s="164"/>
      <c r="O280" s="164"/>
      <c r="P280" s="164"/>
      <c r="Q280" s="164"/>
      <c r="R280" s="164"/>
      <c r="S280" s="164"/>
      <c r="T280" s="164"/>
      <c r="U280" s="164"/>
    </row>
    <row r="281" spans="1:21">
      <c r="A281" s="164"/>
      <c r="B281" s="164"/>
      <c r="C281" s="164"/>
      <c r="D281" s="164"/>
      <c r="E281" s="164"/>
      <c r="F281" s="164"/>
      <c r="G281" s="164"/>
      <c r="H281" s="164"/>
      <c r="I281" s="164"/>
      <c r="J281" s="164"/>
      <c r="K281" s="164"/>
      <c r="L281" s="164"/>
      <c r="M281" s="164"/>
      <c r="N281" s="164"/>
      <c r="O281" s="164"/>
      <c r="P281" s="164"/>
      <c r="Q281" s="164"/>
      <c r="R281" s="164"/>
      <c r="S281" s="164"/>
      <c r="T281" s="164"/>
      <c r="U281" s="164"/>
    </row>
    <row r="282" spans="1:21">
      <c r="A282" s="164"/>
      <c r="B282" s="164"/>
      <c r="C282" s="164"/>
      <c r="D282" s="164"/>
      <c r="E282" s="164"/>
      <c r="F282" s="164"/>
      <c r="G282" s="164"/>
      <c r="H282" s="164"/>
      <c r="I282" s="164"/>
      <c r="J282" s="164"/>
      <c r="K282" s="164"/>
      <c r="L282" s="164"/>
      <c r="M282" s="164"/>
      <c r="N282" s="164"/>
      <c r="O282" s="164"/>
      <c r="P282" s="164"/>
      <c r="Q282" s="164"/>
      <c r="R282" s="164"/>
      <c r="S282" s="164"/>
      <c r="T282" s="164"/>
      <c r="U282" s="164"/>
    </row>
    <row r="283" spans="1:21">
      <c r="A283" s="164"/>
      <c r="B283" s="164"/>
      <c r="C283" s="164"/>
      <c r="D283" s="164"/>
      <c r="E283" s="164"/>
      <c r="F283" s="164"/>
      <c r="G283" s="164"/>
      <c r="H283" s="164"/>
      <c r="I283" s="164"/>
      <c r="J283" s="164"/>
      <c r="K283" s="164"/>
      <c r="L283" s="164"/>
      <c r="M283" s="164"/>
      <c r="N283" s="164"/>
      <c r="O283" s="164"/>
      <c r="P283" s="164"/>
      <c r="Q283" s="164"/>
      <c r="R283" s="164"/>
      <c r="S283" s="164"/>
      <c r="T283" s="164"/>
      <c r="U283" s="164"/>
    </row>
    <row r="284" spans="1:21">
      <c r="A284" s="164"/>
      <c r="B284" s="164"/>
      <c r="C284" s="164"/>
      <c r="D284" s="164"/>
      <c r="E284" s="164"/>
      <c r="F284" s="164"/>
      <c r="G284" s="164"/>
      <c r="H284" s="164"/>
      <c r="I284" s="164"/>
      <c r="J284" s="164"/>
      <c r="K284" s="164"/>
      <c r="L284" s="164"/>
      <c r="M284" s="164"/>
      <c r="N284" s="164"/>
      <c r="O284" s="164"/>
      <c r="P284" s="164"/>
      <c r="Q284" s="164"/>
      <c r="R284" s="164"/>
      <c r="S284" s="164"/>
      <c r="T284" s="164"/>
      <c r="U284" s="164"/>
    </row>
    <row r="285" spans="1:21">
      <c r="A285" s="164"/>
      <c r="B285" s="164"/>
      <c r="C285" s="164"/>
      <c r="D285" s="164"/>
      <c r="E285" s="164"/>
      <c r="F285" s="164"/>
      <c r="G285" s="164"/>
      <c r="H285" s="164"/>
      <c r="I285" s="164"/>
      <c r="J285" s="164"/>
      <c r="K285" s="164"/>
      <c r="L285" s="164"/>
      <c r="M285" s="164"/>
      <c r="N285" s="164"/>
      <c r="O285" s="164"/>
      <c r="P285" s="164"/>
      <c r="Q285" s="164"/>
      <c r="R285" s="164"/>
      <c r="S285" s="164"/>
      <c r="T285" s="164"/>
      <c r="U285" s="164"/>
    </row>
    <row r="286" spans="1:21">
      <c r="A286" s="164"/>
      <c r="B286" s="164"/>
      <c r="C286" s="164"/>
      <c r="D286" s="164"/>
      <c r="E286" s="164"/>
      <c r="F286" s="164"/>
      <c r="G286" s="164"/>
      <c r="H286" s="164"/>
      <c r="I286" s="164"/>
      <c r="J286" s="164"/>
      <c r="K286" s="164"/>
      <c r="L286" s="164"/>
      <c r="M286" s="164"/>
      <c r="N286" s="164"/>
      <c r="O286" s="164"/>
      <c r="P286" s="164"/>
      <c r="Q286" s="164"/>
      <c r="R286" s="164"/>
      <c r="S286" s="164"/>
      <c r="T286" s="164"/>
      <c r="U286" s="164"/>
    </row>
    <row r="287" spans="1:21">
      <c r="A287" s="164"/>
      <c r="B287" s="164"/>
      <c r="C287" s="164"/>
      <c r="D287" s="164"/>
      <c r="E287" s="164"/>
      <c r="F287" s="164"/>
      <c r="G287" s="164"/>
      <c r="H287" s="164"/>
      <c r="I287" s="164"/>
      <c r="J287" s="164"/>
      <c r="K287" s="164"/>
      <c r="L287" s="164"/>
      <c r="M287" s="164"/>
      <c r="N287" s="164"/>
      <c r="O287" s="164"/>
      <c r="P287" s="164"/>
      <c r="Q287" s="164"/>
      <c r="R287" s="164"/>
      <c r="S287" s="164"/>
      <c r="T287" s="164"/>
      <c r="U287" s="164"/>
    </row>
    <row r="288" spans="1:21">
      <c r="A288" s="164"/>
      <c r="B288" s="164"/>
      <c r="C288" s="164"/>
      <c r="D288" s="164"/>
      <c r="E288" s="164"/>
      <c r="F288" s="164"/>
      <c r="G288" s="164"/>
      <c r="H288" s="164"/>
      <c r="I288" s="164"/>
      <c r="J288" s="164"/>
      <c r="K288" s="164"/>
      <c r="L288" s="164"/>
      <c r="M288" s="164"/>
      <c r="N288" s="164"/>
      <c r="O288" s="164"/>
      <c r="P288" s="164"/>
      <c r="Q288" s="164"/>
      <c r="R288" s="164"/>
      <c r="S288" s="164"/>
      <c r="T288" s="164"/>
      <c r="U288" s="164"/>
    </row>
    <row r="289" spans="1:21">
      <c r="A289" s="164"/>
      <c r="B289" s="164"/>
      <c r="C289" s="164"/>
      <c r="D289" s="164"/>
      <c r="E289" s="164"/>
      <c r="F289" s="164"/>
      <c r="G289" s="164"/>
      <c r="H289" s="164"/>
      <c r="I289" s="164"/>
      <c r="J289" s="164"/>
      <c r="K289" s="164"/>
      <c r="L289" s="164"/>
      <c r="M289" s="164"/>
      <c r="N289" s="164"/>
      <c r="O289" s="164"/>
      <c r="P289" s="164"/>
      <c r="Q289" s="164"/>
      <c r="R289" s="164"/>
      <c r="S289" s="164"/>
      <c r="T289" s="164"/>
      <c r="U289" s="164"/>
    </row>
    <row r="290" spans="1:21">
      <c r="A290" s="164"/>
      <c r="B290" s="164"/>
      <c r="C290" s="164"/>
      <c r="D290" s="164"/>
      <c r="E290" s="164"/>
      <c r="F290" s="164"/>
      <c r="G290" s="164"/>
      <c r="H290" s="164"/>
      <c r="I290" s="164"/>
      <c r="J290" s="164"/>
      <c r="K290" s="164"/>
      <c r="L290" s="164"/>
      <c r="M290" s="164"/>
      <c r="N290" s="164"/>
      <c r="O290" s="164"/>
      <c r="P290" s="164"/>
      <c r="Q290" s="164"/>
      <c r="R290" s="164"/>
      <c r="S290" s="164"/>
      <c r="T290" s="164"/>
      <c r="U290" s="164"/>
    </row>
    <row r="291" spans="1:21">
      <c r="A291" s="164"/>
      <c r="B291" s="164"/>
      <c r="C291" s="164"/>
      <c r="D291" s="164"/>
      <c r="E291" s="164"/>
      <c r="F291" s="164"/>
      <c r="G291" s="164"/>
      <c r="H291" s="164"/>
      <c r="I291" s="164"/>
      <c r="J291" s="164"/>
      <c r="K291" s="164"/>
      <c r="L291" s="164"/>
      <c r="M291" s="164"/>
      <c r="N291" s="164"/>
      <c r="O291" s="164"/>
      <c r="P291" s="164"/>
      <c r="Q291" s="164"/>
      <c r="R291" s="164"/>
      <c r="S291" s="164"/>
      <c r="T291" s="164"/>
      <c r="U291" s="164"/>
    </row>
    <row r="292" spans="1:21">
      <c r="A292" s="164"/>
      <c r="B292" s="164"/>
      <c r="C292" s="164"/>
      <c r="D292" s="164"/>
      <c r="E292" s="164"/>
      <c r="F292" s="164"/>
      <c r="G292" s="164"/>
      <c r="H292" s="164"/>
      <c r="I292" s="164"/>
      <c r="J292" s="164"/>
      <c r="K292" s="164"/>
      <c r="L292" s="164"/>
      <c r="M292" s="164"/>
      <c r="N292" s="164"/>
      <c r="O292" s="164"/>
      <c r="P292" s="164"/>
      <c r="Q292" s="164"/>
      <c r="R292" s="164"/>
      <c r="S292" s="164"/>
      <c r="T292" s="164"/>
      <c r="U292" s="164"/>
    </row>
    <row r="293" spans="1:21">
      <c r="A293" s="164"/>
      <c r="B293" s="164"/>
      <c r="C293" s="164"/>
      <c r="D293" s="164"/>
      <c r="E293" s="164"/>
      <c r="F293" s="164"/>
      <c r="G293" s="164"/>
      <c r="H293" s="164"/>
      <c r="I293" s="164"/>
      <c r="J293" s="164"/>
      <c r="K293" s="164"/>
      <c r="L293" s="164"/>
      <c r="M293" s="164"/>
      <c r="N293" s="164"/>
      <c r="O293" s="164"/>
      <c r="P293" s="164"/>
      <c r="Q293" s="164"/>
      <c r="R293" s="164"/>
      <c r="S293" s="164"/>
      <c r="T293" s="164"/>
      <c r="U293" s="164"/>
    </row>
    <row r="294" spans="1:21">
      <c r="A294" s="164"/>
      <c r="B294" s="164"/>
      <c r="C294" s="164"/>
      <c r="D294" s="164"/>
      <c r="E294" s="164"/>
      <c r="F294" s="164"/>
      <c r="G294" s="164"/>
      <c r="H294" s="164"/>
      <c r="I294" s="164"/>
      <c r="J294" s="164"/>
      <c r="K294" s="164"/>
      <c r="L294" s="164"/>
      <c r="M294" s="164"/>
      <c r="N294" s="164"/>
      <c r="O294" s="164"/>
      <c r="P294" s="164"/>
      <c r="Q294" s="164"/>
      <c r="R294" s="164"/>
      <c r="S294" s="164"/>
      <c r="T294" s="164"/>
      <c r="U294" s="164"/>
    </row>
    <row r="295" spans="1:21">
      <c r="A295" s="164"/>
      <c r="B295" s="164"/>
      <c r="C295" s="164"/>
      <c r="D295" s="164"/>
      <c r="E295" s="164"/>
      <c r="F295" s="164"/>
      <c r="G295" s="164"/>
      <c r="H295" s="164"/>
      <c r="I295" s="164"/>
      <c r="J295" s="164"/>
      <c r="K295" s="164"/>
      <c r="L295" s="164"/>
      <c r="M295" s="164"/>
      <c r="N295" s="164"/>
      <c r="O295" s="164"/>
      <c r="P295" s="164"/>
      <c r="Q295" s="164"/>
      <c r="R295" s="164"/>
      <c r="S295" s="164"/>
      <c r="T295" s="164"/>
      <c r="U295" s="164"/>
    </row>
    <row r="296" spans="1:21">
      <c r="A296" s="164"/>
      <c r="B296" s="164"/>
      <c r="C296" s="164"/>
      <c r="D296" s="164"/>
      <c r="E296" s="164"/>
      <c r="F296" s="164"/>
      <c r="G296" s="164"/>
      <c r="H296" s="164"/>
      <c r="I296" s="164"/>
      <c r="J296" s="164"/>
      <c r="K296" s="164"/>
      <c r="L296" s="164"/>
      <c r="M296" s="164"/>
      <c r="N296" s="164"/>
      <c r="O296" s="164"/>
      <c r="P296" s="164"/>
      <c r="Q296" s="164"/>
      <c r="R296" s="164"/>
      <c r="S296" s="164"/>
      <c r="T296" s="164"/>
      <c r="U296" s="164"/>
    </row>
    <row r="297" spans="1:21">
      <c r="A297" s="164"/>
      <c r="B297" s="164"/>
      <c r="C297" s="164"/>
      <c r="D297" s="164"/>
      <c r="E297" s="164"/>
      <c r="F297" s="164"/>
      <c r="G297" s="164"/>
      <c r="H297" s="164"/>
      <c r="I297" s="164"/>
      <c r="J297" s="164"/>
      <c r="K297" s="164"/>
      <c r="L297" s="164"/>
      <c r="M297" s="164"/>
      <c r="N297" s="164"/>
      <c r="O297" s="164"/>
      <c r="P297" s="164"/>
      <c r="Q297" s="164"/>
      <c r="R297" s="164"/>
      <c r="S297" s="164"/>
      <c r="T297" s="164"/>
      <c r="U297" s="164"/>
    </row>
    <row r="298" spans="1:21">
      <c r="A298" s="164"/>
      <c r="B298" s="164"/>
      <c r="C298" s="164"/>
      <c r="D298" s="164"/>
      <c r="E298" s="164"/>
      <c r="F298" s="164"/>
      <c r="G298" s="164"/>
      <c r="H298" s="164"/>
      <c r="I298" s="164"/>
      <c r="J298" s="164"/>
      <c r="K298" s="164"/>
      <c r="L298" s="164"/>
      <c r="M298" s="164"/>
      <c r="N298" s="164"/>
      <c r="O298" s="164"/>
      <c r="P298" s="164"/>
      <c r="Q298" s="164"/>
      <c r="R298" s="164"/>
      <c r="S298" s="164"/>
      <c r="T298" s="164"/>
      <c r="U298" s="164"/>
    </row>
    <row r="299" spans="1:21">
      <c r="A299" s="164"/>
      <c r="B299" s="164"/>
      <c r="C299" s="164"/>
      <c r="D299" s="164"/>
      <c r="E299" s="164"/>
      <c r="F299" s="164"/>
      <c r="G299" s="164"/>
      <c r="H299" s="164"/>
      <c r="I299" s="164"/>
      <c r="J299" s="164"/>
      <c r="K299" s="164"/>
      <c r="L299" s="164"/>
      <c r="M299" s="164"/>
      <c r="N299" s="164"/>
      <c r="O299" s="164"/>
      <c r="P299" s="164"/>
      <c r="Q299" s="164"/>
      <c r="R299" s="164"/>
      <c r="S299" s="164"/>
      <c r="T299" s="164"/>
      <c r="U299" s="164"/>
    </row>
    <row r="300" spans="1:21">
      <c r="A300" s="164"/>
      <c r="B300" s="164"/>
      <c r="C300" s="164"/>
      <c r="D300" s="164"/>
      <c r="E300" s="164"/>
      <c r="F300" s="164"/>
      <c r="G300" s="164"/>
      <c r="H300" s="164"/>
      <c r="I300" s="164"/>
      <c r="J300" s="164"/>
      <c r="K300" s="164"/>
      <c r="L300" s="164"/>
      <c r="M300" s="164"/>
      <c r="N300" s="164"/>
      <c r="O300" s="164"/>
      <c r="P300" s="164"/>
      <c r="Q300" s="164"/>
      <c r="R300" s="164"/>
      <c r="S300" s="164"/>
      <c r="T300" s="164"/>
      <c r="U300" s="164"/>
    </row>
    <row r="301" spans="1:21">
      <c r="A301" s="164"/>
      <c r="B301" s="164"/>
      <c r="C301" s="164"/>
      <c r="D301" s="164"/>
      <c r="E301" s="164"/>
      <c r="F301" s="164"/>
      <c r="G301" s="164"/>
      <c r="H301" s="164"/>
      <c r="I301" s="164"/>
      <c r="J301" s="164"/>
      <c r="K301" s="164"/>
      <c r="L301" s="164"/>
      <c r="M301" s="164"/>
      <c r="N301" s="164"/>
      <c r="O301" s="164"/>
      <c r="P301" s="164"/>
      <c r="Q301" s="164"/>
      <c r="R301" s="164"/>
      <c r="S301" s="164"/>
      <c r="T301" s="164"/>
      <c r="U301" s="164"/>
    </row>
    <row r="302" spans="1:21">
      <c r="A302" s="164"/>
      <c r="B302" s="164"/>
      <c r="C302" s="164"/>
      <c r="D302" s="164"/>
      <c r="E302" s="164"/>
      <c r="F302" s="164"/>
      <c r="G302" s="164"/>
      <c r="H302" s="164"/>
      <c r="I302" s="164"/>
      <c r="J302" s="164"/>
      <c r="K302" s="164"/>
      <c r="L302" s="164"/>
      <c r="M302" s="164"/>
      <c r="N302" s="164"/>
      <c r="O302" s="164"/>
      <c r="P302" s="164"/>
      <c r="Q302" s="164"/>
      <c r="R302" s="164"/>
      <c r="S302" s="164"/>
      <c r="T302" s="164"/>
      <c r="U302" s="164"/>
    </row>
    <row r="303" spans="1:21">
      <c r="A303" s="164"/>
      <c r="B303" s="164"/>
      <c r="C303" s="164"/>
      <c r="D303" s="164"/>
      <c r="E303" s="164"/>
      <c r="F303" s="164"/>
      <c r="G303" s="164"/>
      <c r="H303" s="164"/>
      <c r="I303" s="164"/>
      <c r="J303" s="164"/>
      <c r="K303" s="164"/>
      <c r="L303" s="164"/>
      <c r="M303" s="164"/>
      <c r="N303" s="164"/>
      <c r="O303" s="164"/>
      <c r="P303" s="164"/>
      <c r="Q303" s="164"/>
      <c r="R303" s="164"/>
      <c r="S303" s="164"/>
      <c r="T303" s="164"/>
      <c r="U303" s="164"/>
    </row>
    <row r="304" spans="1:21">
      <c r="A304" s="164"/>
      <c r="B304" s="164"/>
      <c r="C304" s="164"/>
      <c r="D304" s="164"/>
      <c r="E304" s="164"/>
      <c r="F304" s="164"/>
      <c r="G304" s="164"/>
      <c r="H304" s="164"/>
      <c r="I304" s="164"/>
      <c r="J304" s="164"/>
      <c r="K304" s="164"/>
      <c r="L304" s="164"/>
      <c r="M304" s="164"/>
      <c r="N304" s="164"/>
      <c r="O304" s="164"/>
      <c r="P304" s="164"/>
      <c r="Q304" s="164"/>
      <c r="R304" s="164"/>
      <c r="S304" s="164"/>
      <c r="T304" s="164"/>
      <c r="U304" s="164"/>
    </row>
    <row r="305" spans="1:21">
      <c r="A305" s="164"/>
      <c r="B305" s="164"/>
      <c r="C305" s="164"/>
      <c r="D305" s="164"/>
      <c r="E305" s="164"/>
      <c r="F305" s="164"/>
      <c r="G305" s="164"/>
      <c r="H305" s="164"/>
      <c r="I305" s="164"/>
      <c r="J305" s="164"/>
      <c r="K305" s="164"/>
      <c r="L305" s="164"/>
      <c r="M305" s="164"/>
      <c r="N305" s="164"/>
      <c r="O305" s="164"/>
      <c r="P305" s="164"/>
      <c r="Q305" s="164"/>
      <c r="R305" s="164"/>
      <c r="S305" s="164"/>
      <c r="T305" s="164"/>
      <c r="U305" s="164"/>
    </row>
    <row r="306" spans="1:21">
      <c r="A306" s="164"/>
      <c r="B306" s="164"/>
      <c r="C306" s="164"/>
      <c r="D306" s="164"/>
      <c r="E306" s="164"/>
      <c r="F306" s="164"/>
      <c r="G306" s="164"/>
      <c r="H306" s="164"/>
      <c r="I306" s="164"/>
      <c r="J306" s="164"/>
      <c r="K306" s="164"/>
      <c r="L306" s="164"/>
      <c r="M306" s="164"/>
      <c r="N306" s="164"/>
      <c r="O306" s="164"/>
      <c r="P306" s="164"/>
      <c r="Q306" s="164"/>
      <c r="R306" s="164"/>
      <c r="S306" s="164"/>
      <c r="T306" s="164"/>
      <c r="U306" s="164"/>
    </row>
    <row r="307" spans="1:21">
      <c r="A307" s="164"/>
      <c r="B307" s="164"/>
      <c r="C307" s="164"/>
      <c r="D307" s="164"/>
      <c r="E307" s="164"/>
      <c r="F307" s="164"/>
      <c r="G307" s="164"/>
      <c r="H307" s="164"/>
      <c r="I307" s="164"/>
      <c r="J307" s="164"/>
      <c r="K307" s="164"/>
      <c r="L307" s="164"/>
      <c r="M307" s="164"/>
      <c r="N307" s="164"/>
      <c r="O307" s="164"/>
      <c r="P307" s="164"/>
      <c r="Q307" s="164"/>
      <c r="R307" s="164"/>
      <c r="S307" s="164"/>
      <c r="T307" s="164"/>
      <c r="U307" s="164"/>
    </row>
    <row r="308" spans="1:21">
      <c r="A308" s="164"/>
      <c r="B308" s="164"/>
      <c r="C308" s="164"/>
      <c r="D308" s="164"/>
      <c r="E308" s="164"/>
      <c r="F308" s="164"/>
      <c r="G308" s="164"/>
      <c r="H308" s="164"/>
      <c r="I308" s="164"/>
      <c r="J308" s="164"/>
      <c r="K308" s="164"/>
      <c r="L308" s="164"/>
      <c r="M308" s="164"/>
      <c r="N308" s="164"/>
      <c r="O308" s="164"/>
      <c r="P308" s="164"/>
      <c r="Q308" s="164"/>
      <c r="R308" s="164"/>
      <c r="S308" s="164"/>
      <c r="T308" s="164"/>
      <c r="U308" s="164"/>
    </row>
    <row r="309" spans="1:21">
      <c r="A309" s="164"/>
      <c r="B309" s="164"/>
      <c r="C309" s="164"/>
      <c r="D309" s="164"/>
      <c r="E309" s="164"/>
      <c r="F309" s="164"/>
      <c r="G309" s="164"/>
      <c r="H309" s="164"/>
      <c r="I309" s="164"/>
      <c r="J309" s="164"/>
      <c r="K309" s="164"/>
      <c r="L309" s="164"/>
      <c r="M309" s="164"/>
      <c r="N309" s="164"/>
      <c r="O309" s="164"/>
      <c r="P309" s="164"/>
      <c r="Q309" s="164"/>
      <c r="R309" s="164"/>
      <c r="S309" s="164"/>
      <c r="T309" s="164"/>
      <c r="U309" s="164"/>
    </row>
    <row r="310" spans="1:21">
      <c r="A310" s="164"/>
      <c r="B310" s="164"/>
      <c r="C310" s="164"/>
      <c r="D310" s="164"/>
      <c r="E310" s="164"/>
      <c r="F310" s="164"/>
      <c r="G310" s="164"/>
      <c r="H310" s="164"/>
      <c r="I310" s="164"/>
      <c r="J310" s="164"/>
      <c r="K310" s="164"/>
      <c r="L310" s="164"/>
      <c r="M310" s="164"/>
      <c r="N310" s="164"/>
      <c r="O310" s="164"/>
      <c r="P310" s="164"/>
      <c r="Q310" s="164"/>
      <c r="R310" s="164"/>
      <c r="S310" s="164"/>
      <c r="T310" s="164"/>
      <c r="U310" s="164"/>
    </row>
    <row r="311" spans="1:21">
      <c r="A311" s="164"/>
      <c r="B311" s="164"/>
      <c r="C311" s="164"/>
      <c r="D311" s="164"/>
      <c r="E311" s="164"/>
      <c r="F311" s="164"/>
      <c r="G311" s="164"/>
      <c r="H311" s="164"/>
      <c r="I311" s="164"/>
      <c r="J311" s="164"/>
      <c r="K311" s="164"/>
      <c r="L311" s="164"/>
      <c r="M311" s="164"/>
      <c r="N311" s="164"/>
      <c r="O311" s="164"/>
      <c r="P311" s="164"/>
      <c r="Q311" s="164"/>
      <c r="R311" s="164"/>
      <c r="S311" s="164"/>
      <c r="T311" s="164"/>
      <c r="U311" s="164"/>
    </row>
    <row r="312" spans="1:21">
      <c r="A312" s="164"/>
      <c r="B312" s="164"/>
      <c r="C312" s="164"/>
      <c r="D312" s="164"/>
      <c r="E312" s="164"/>
      <c r="F312" s="164"/>
      <c r="G312" s="164"/>
      <c r="H312" s="164"/>
      <c r="I312" s="164"/>
      <c r="J312" s="164"/>
      <c r="K312" s="164"/>
      <c r="L312" s="164"/>
      <c r="M312" s="164"/>
      <c r="N312" s="164"/>
      <c r="O312" s="164"/>
      <c r="P312" s="164"/>
      <c r="Q312" s="164"/>
      <c r="R312" s="164"/>
      <c r="S312" s="164"/>
      <c r="T312" s="164"/>
      <c r="U312" s="164"/>
    </row>
    <row r="313" spans="1:21">
      <c r="A313" s="164"/>
      <c r="B313" s="164"/>
      <c r="C313" s="164"/>
      <c r="D313" s="164"/>
      <c r="E313" s="164"/>
      <c r="F313" s="164"/>
      <c r="G313" s="164"/>
      <c r="H313" s="164"/>
      <c r="I313" s="164"/>
      <c r="J313" s="164"/>
      <c r="K313" s="164"/>
      <c r="L313" s="164"/>
      <c r="M313" s="164"/>
      <c r="N313" s="164"/>
      <c r="O313" s="164"/>
      <c r="P313" s="164"/>
      <c r="Q313" s="164"/>
      <c r="R313" s="164"/>
      <c r="S313" s="164"/>
      <c r="T313" s="164"/>
      <c r="U313" s="164"/>
    </row>
    <row r="314" spans="1:21">
      <c r="A314" s="164"/>
      <c r="B314" s="164"/>
      <c r="C314" s="164"/>
      <c r="D314" s="164"/>
      <c r="E314" s="164"/>
      <c r="F314" s="164"/>
      <c r="G314" s="164"/>
      <c r="H314" s="164"/>
      <c r="I314" s="164"/>
      <c r="J314" s="164"/>
      <c r="K314" s="164"/>
      <c r="L314" s="164"/>
      <c r="M314" s="164"/>
      <c r="N314" s="164"/>
      <c r="O314" s="164"/>
      <c r="P314" s="164"/>
      <c r="Q314" s="164"/>
      <c r="R314" s="164"/>
      <c r="S314" s="164"/>
      <c r="T314" s="164"/>
      <c r="U314" s="164"/>
    </row>
    <row r="315" spans="1:21">
      <c r="A315" s="164"/>
      <c r="B315" s="164"/>
      <c r="C315" s="164"/>
      <c r="D315" s="164"/>
      <c r="E315" s="164"/>
      <c r="F315" s="164"/>
      <c r="G315" s="164"/>
      <c r="H315" s="164"/>
      <c r="I315" s="164"/>
      <c r="J315" s="164"/>
      <c r="K315" s="164"/>
      <c r="L315" s="164"/>
      <c r="M315" s="164"/>
      <c r="N315" s="164"/>
      <c r="O315" s="164"/>
      <c r="P315" s="164"/>
      <c r="Q315" s="164"/>
      <c r="R315" s="164"/>
      <c r="S315" s="164"/>
      <c r="T315" s="164"/>
      <c r="U315" s="164"/>
    </row>
    <row r="316" spans="1:21">
      <c r="A316" s="164"/>
      <c r="B316" s="164"/>
      <c r="C316" s="164"/>
      <c r="D316" s="164"/>
      <c r="E316" s="164"/>
      <c r="F316" s="164"/>
      <c r="G316" s="164"/>
      <c r="H316" s="164"/>
      <c r="I316" s="164"/>
      <c r="J316" s="164"/>
      <c r="K316" s="164"/>
      <c r="L316" s="164"/>
      <c r="M316" s="164"/>
      <c r="N316" s="164"/>
      <c r="O316" s="164"/>
      <c r="P316" s="164"/>
      <c r="Q316" s="164"/>
      <c r="R316" s="164"/>
      <c r="S316" s="164"/>
      <c r="T316" s="164"/>
      <c r="U316" s="164"/>
    </row>
    <row r="317" spans="1:21">
      <c r="A317" s="164"/>
      <c r="B317" s="164"/>
      <c r="C317" s="164"/>
      <c r="D317" s="164"/>
      <c r="E317" s="164"/>
      <c r="F317" s="164"/>
      <c r="G317" s="164"/>
      <c r="H317" s="164"/>
      <c r="I317" s="164"/>
      <c r="J317" s="164"/>
      <c r="K317" s="164"/>
      <c r="L317" s="164"/>
      <c r="M317" s="164"/>
      <c r="N317" s="164"/>
      <c r="O317" s="164"/>
      <c r="P317" s="164"/>
      <c r="Q317" s="164"/>
      <c r="R317" s="164"/>
      <c r="S317" s="164"/>
      <c r="T317" s="164"/>
      <c r="U317" s="164"/>
    </row>
    <row r="318" spans="1:21">
      <c r="A318" s="164"/>
      <c r="B318" s="164"/>
      <c r="C318" s="164"/>
      <c r="D318" s="164"/>
      <c r="E318" s="164"/>
      <c r="F318" s="164"/>
      <c r="G318" s="164"/>
      <c r="H318" s="164"/>
      <c r="I318" s="164"/>
      <c r="J318" s="164"/>
      <c r="K318" s="164"/>
      <c r="L318" s="164"/>
      <c r="M318" s="164"/>
      <c r="N318" s="164"/>
      <c r="O318" s="164"/>
      <c r="P318" s="164"/>
      <c r="Q318" s="164"/>
      <c r="R318" s="164"/>
      <c r="S318" s="164"/>
      <c r="T318" s="164"/>
      <c r="U318" s="164"/>
    </row>
    <row r="319" spans="1:21">
      <c r="A319" s="164"/>
      <c r="B319" s="164"/>
      <c r="C319" s="164"/>
      <c r="D319" s="164"/>
      <c r="E319" s="164"/>
      <c r="F319" s="164"/>
      <c r="G319" s="164"/>
      <c r="H319" s="164"/>
      <c r="I319" s="164"/>
      <c r="J319" s="164"/>
      <c r="K319" s="164"/>
      <c r="L319" s="164"/>
      <c r="M319" s="164"/>
      <c r="N319" s="164"/>
      <c r="O319" s="164"/>
      <c r="P319" s="164"/>
      <c r="Q319" s="164"/>
      <c r="R319" s="164"/>
      <c r="S319" s="164"/>
      <c r="T319" s="164"/>
      <c r="U319" s="164"/>
    </row>
    <row r="320" spans="1:21">
      <c r="A320" s="164"/>
      <c r="B320" s="164"/>
      <c r="C320" s="164"/>
      <c r="D320" s="164"/>
      <c r="E320" s="164"/>
      <c r="F320" s="164"/>
      <c r="G320" s="164"/>
      <c r="H320" s="164"/>
      <c r="I320" s="164"/>
      <c r="J320" s="164"/>
      <c r="K320" s="164"/>
      <c r="L320" s="164"/>
      <c r="M320" s="164"/>
      <c r="N320" s="164"/>
      <c r="O320" s="164"/>
      <c r="P320" s="164"/>
      <c r="Q320" s="164"/>
      <c r="R320" s="164"/>
      <c r="S320" s="164"/>
      <c r="T320" s="164"/>
      <c r="U320" s="164"/>
    </row>
    <row r="321" spans="1:21">
      <c r="A321" s="164"/>
      <c r="B321" s="164"/>
      <c r="C321" s="164"/>
      <c r="D321" s="164"/>
      <c r="E321" s="164"/>
      <c r="F321" s="164"/>
      <c r="G321" s="164"/>
      <c r="H321" s="164"/>
      <c r="I321" s="164"/>
      <c r="J321" s="164"/>
      <c r="K321" s="164"/>
      <c r="L321" s="164"/>
      <c r="M321" s="164"/>
      <c r="N321" s="164"/>
      <c r="O321" s="164"/>
      <c r="P321" s="164"/>
      <c r="Q321" s="164"/>
      <c r="R321" s="164"/>
      <c r="S321" s="164"/>
      <c r="T321" s="164"/>
      <c r="U321" s="164"/>
    </row>
    <row r="322" spans="1:21">
      <c r="A322" s="164"/>
      <c r="B322" s="164"/>
      <c r="C322" s="164"/>
      <c r="D322" s="164"/>
      <c r="E322" s="164"/>
      <c r="F322" s="164"/>
      <c r="G322" s="164"/>
      <c r="H322" s="164"/>
      <c r="I322" s="164"/>
      <c r="J322" s="164"/>
      <c r="K322" s="164"/>
      <c r="L322" s="164"/>
      <c r="M322" s="164"/>
      <c r="N322" s="164"/>
      <c r="O322" s="164"/>
      <c r="P322" s="164"/>
      <c r="Q322" s="164"/>
      <c r="R322" s="164"/>
      <c r="S322" s="164"/>
      <c r="T322" s="164"/>
      <c r="U322" s="164"/>
    </row>
    <row r="323" spans="1:21">
      <c r="A323" s="164"/>
      <c r="B323" s="164"/>
      <c r="C323" s="164"/>
      <c r="D323" s="164"/>
      <c r="E323" s="164"/>
      <c r="F323" s="164"/>
      <c r="G323" s="164"/>
      <c r="H323" s="164"/>
      <c r="I323" s="164"/>
      <c r="J323" s="164"/>
      <c r="K323" s="164"/>
      <c r="L323" s="164"/>
      <c r="M323" s="164"/>
      <c r="N323" s="164"/>
      <c r="O323" s="164"/>
      <c r="P323" s="164"/>
      <c r="Q323" s="164"/>
      <c r="R323" s="164"/>
      <c r="S323" s="164"/>
      <c r="T323" s="164"/>
      <c r="U323" s="164"/>
    </row>
    <row r="324" spans="1:21">
      <c r="A324" s="164"/>
      <c r="B324" s="164"/>
      <c r="C324" s="164"/>
      <c r="D324" s="164"/>
      <c r="E324" s="164"/>
      <c r="F324" s="164"/>
      <c r="G324" s="164"/>
      <c r="H324" s="164"/>
      <c r="I324" s="164"/>
      <c r="J324" s="164"/>
      <c r="K324" s="164"/>
      <c r="L324" s="164"/>
      <c r="M324" s="164"/>
      <c r="N324" s="164"/>
      <c r="O324" s="164"/>
      <c r="P324" s="164"/>
      <c r="Q324" s="164"/>
      <c r="R324" s="164"/>
      <c r="S324" s="164"/>
      <c r="T324" s="164"/>
      <c r="U324" s="164"/>
    </row>
    <row r="325" spans="1:21">
      <c r="A325" s="164"/>
      <c r="B325" s="164"/>
      <c r="C325" s="164"/>
      <c r="D325" s="164"/>
      <c r="E325" s="164"/>
      <c r="F325" s="164"/>
      <c r="G325" s="164"/>
      <c r="H325" s="164"/>
      <c r="I325" s="164"/>
      <c r="J325" s="164"/>
      <c r="K325" s="164"/>
      <c r="L325" s="164"/>
      <c r="M325" s="164"/>
      <c r="N325" s="164"/>
      <c r="O325" s="164"/>
      <c r="P325" s="164"/>
      <c r="Q325" s="164"/>
      <c r="R325" s="164"/>
      <c r="S325" s="164"/>
      <c r="T325" s="164"/>
      <c r="U325" s="164"/>
    </row>
    <row r="326" spans="1:21">
      <c r="A326" s="164"/>
      <c r="B326" s="164"/>
      <c r="C326" s="164"/>
      <c r="D326" s="164"/>
      <c r="E326" s="164"/>
      <c r="F326" s="164"/>
      <c r="G326" s="164"/>
      <c r="H326" s="164"/>
      <c r="I326" s="164"/>
      <c r="J326" s="164"/>
      <c r="K326" s="164"/>
      <c r="L326" s="164"/>
      <c r="M326" s="164"/>
      <c r="N326" s="164"/>
      <c r="O326" s="164"/>
      <c r="P326" s="164"/>
      <c r="Q326" s="164"/>
      <c r="R326" s="164"/>
      <c r="S326" s="164"/>
      <c r="T326" s="164"/>
      <c r="U326" s="164"/>
    </row>
    <row r="327" spans="1:21">
      <c r="A327" s="164"/>
      <c r="B327" s="164"/>
      <c r="C327" s="164"/>
      <c r="D327" s="164"/>
      <c r="E327" s="164"/>
      <c r="F327" s="164"/>
      <c r="G327" s="164"/>
      <c r="H327" s="164"/>
      <c r="I327" s="164"/>
      <c r="J327" s="164"/>
      <c r="K327" s="164"/>
      <c r="L327" s="164"/>
      <c r="M327" s="164"/>
      <c r="N327" s="164"/>
      <c r="O327" s="164"/>
      <c r="P327" s="164"/>
      <c r="Q327" s="164"/>
      <c r="R327" s="164"/>
      <c r="S327" s="164"/>
      <c r="T327" s="164"/>
      <c r="U327" s="164"/>
    </row>
    <row r="328" spans="1:21">
      <c r="A328" s="164"/>
      <c r="B328" s="164"/>
      <c r="C328" s="164"/>
      <c r="D328" s="164"/>
      <c r="E328" s="164"/>
      <c r="F328" s="164"/>
      <c r="G328" s="164"/>
      <c r="H328" s="164"/>
      <c r="I328" s="164"/>
      <c r="J328" s="164"/>
      <c r="K328" s="164"/>
      <c r="L328" s="164"/>
      <c r="M328" s="164"/>
      <c r="N328" s="164"/>
      <c r="O328" s="164"/>
      <c r="P328" s="164"/>
      <c r="Q328" s="164"/>
      <c r="R328" s="164"/>
      <c r="S328" s="164"/>
      <c r="T328" s="164"/>
      <c r="U328" s="164"/>
    </row>
    <row r="329" spans="1:21">
      <c r="A329" s="164"/>
      <c r="B329" s="164"/>
      <c r="C329" s="164"/>
      <c r="D329" s="164"/>
      <c r="E329" s="164"/>
      <c r="F329" s="164"/>
      <c r="G329" s="164"/>
      <c r="H329" s="164"/>
      <c r="I329" s="164"/>
      <c r="J329" s="164"/>
      <c r="K329" s="164"/>
      <c r="L329" s="164"/>
      <c r="M329" s="164"/>
      <c r="N329" s="164"/>
      <c r="O329" s="164"/>
      <c r="P329" s="164"/>
      <c r="Q329" s="164"/>
      <c r="R329" s="164"/>
      <c r="S329" s="164"/>
      <c r="T329" s="164"/>
      <c r="U329" s="164"/>
    </row>
    <row r="330" spans="1:21">
      <c r="A330" s="164"/>
      <c r="B330" s="164"/>
      <c r="C330" s="164"/>
      <c r="D330" s="164"/>
      <c r="E330" s="164"/>
      <c r="F330" s="164"/>
      <c r="G330" s="164"/>
      <c r="H330" s="164"/>
      <c r="I330" s="164"/>
      <c r="J330" s="164"/>
      <c r="K330" s="164"/>
      <c r="L330" s="164"/>
      <c r="M330" s="164"/>
      <c r="N330" s="164"/>
      <c r="O330" s="164"/>
      <c r="P330" s="164"/>
      <c r="Q330" s="164"/>
      <c r="R330" s="164"/>
      <c r="S330" s="164"/>
      <c r="T330" s="164"/>
      <c r="U330" s="164"/>
    </row>
    <row r="331" spans="1:21">
      <c r="A331" s="164"/>
      <c r="B331" s="164"/>
      <c r="C331" s="164"/>
      <c r="D331" s="164"/>
      <c r="E331" s="164"/>
      <c r="F331" s="164"/>
      <c r="G331" s="164"/>
      <c r="H331" s="164"/>
      <c r="I331" s="164"/>
      <c r="J331" s="164"/>
      <c r="K331" s="164"/>
      <c r="L331" s="164"/>
      <c r="M331" s="164"/>
      <c r="N331" s="164"/>
      <c r="O331" s="164"/>
      <c r="P331" s="164"/>
      <c r="Q331" s="164"/>
      <c r="R331" s="164"/>
      <c r="S331" s="164"/>
      <c r="T331" s="164"/>
      <c r="U331" s="164"/>
    </row>
    <row r="332" spans="1:21">
      <c r="A332" s="164"/>
      <c r="B332" s="164"/>
      <c r="C332" s="164"/>
      <c r="D332" s="164"/>
      <c r="E332" s="164"/>
      <c r="F332" s="164"/>
      <c r="G332" s="164"/>
      <c r="H332" s="164"/>
      <c r="I332" s="164"/>
      <c r="J332" s="164"/>
      <c r="K332" s="164"/>
      <c r="L332" s="164"/>
      <c r="M332" s="164"/>
      <c r="N332" s="164"/>
      <c r="O332" s="164"/>
      <c r="P332" s="164"/>
      <c r="Q332" s="164"/>
      <c r="R332" s="164"/>
      <c r="S332" s="164"/>
      <c r="T332" s="164"/>
      <c r="U332" s="164"/>
    </row>
    <row r="333" spans="1:21">
      <c r="A333" s="164"/>
      <c r="B333" s="164"/>
      <c r="C333" s="164"/>
      <c r="D333" s="164"/>
      <c r="E333" s="164"/>
      <c r="F333" s="164"/>
      <c r="G333" s="164"/>
      <c r="H333" s="164"/>
      <c r="I333" s="164"/>
      <c r="J333" s="164"/>
      <c r="K333" s="164"/>
      <c r="L333" s="164"/>
      <c r="M333" s="164"/>
      <c r="N333" s="164"/>
      <c r="O333" s="164"/>
      <c r="P333" s="164"/>
      <c r="Q333" s="164"/>
      <c r="R333" s="164"/>
      <c r="S333" s="164"/>
      <c r="T333" s="164"/>
      <c r="U333" s="164"/>
    </row>
    <row r="334" spans="1:21">
      <c r="A334" s="164"/>
      <c r="B334" s="164"/>
      <c r="C334" s="164"/>
      <c r="D334" s="164"/>
      <c r="E334" s="164"/>
      <c r="F334" s="164"/>
      <c r="G334" s="164"/>
      <c r="H334" s="164"/>
      <c r="I334" s="164"/>
      <c r="J334" s="164"/>
      <c r="K334" s="164"/>
      <c r="L334" s="164"/>
      <c r="M334" s="164"/>
      <c r="N334" s="164"/>
      <c r="O334" s="164"/>
      <c r="P334" s="164"/>
      <c r="Q334" s="164"/>
      <c r="R334" s="164"/>
      <c r="S334" s="164"/>
      <c r="T334" s="164"/>
      <c r="U334" s="164"/>
    </row>
    <row r="335" spans="1:21">
      <c r="A335" s="164"/>
      <c r="B335" s="164"/>
      <c r="C335" s="164"/>
      <c r="D335" s="164"/>
      <c r="E335" s="164"/>
      <c r="F335" s="164"/>
      <c r="G335" s="164"/>
      <c r="H335" s="164"/>
      <c r="I335" s="164"/>
      <c r="J335" s="164"/>
      <c r="K335" s="164"/>
      <c r="L335" s="164"/>
      <c r="M335" s="164"/>
      <c r="N335" s="164"/>
      <c r="O335" s="164"/>
      <c r="P335" s="164"/>
      <c r="Q335" s="164"/>
      <c r="R335" s="164"/>
      <c r="S335" s="164"/>
      <c r="T335" s="164"/>
      <c r="U335" s="164"/>
    </row>
    <row r="336" spans="1:21">
      <c r="A336" s="164"/>
      <c r="B336" s="164"/>
      <c r="C336" s="164"/>
      <c r="D336" s="164"/>
      <c r="E336" s="164"/>
      <c r="F336" s="164"/>
      <c r="G336" s="164"/>
      <c r="H336" s="164"/>
      <c r="I336" s="164"/>
      <c r="J336" s="164"/>
      <c r="K336" s="164"/>
      <c r="L336" s="164"/>
      <c r="M336" s="164"/>
      <c r="N336" s="164"/>
      <c r="O336" s="164"/>
      <c r="P336" s="164"/>
      <c r="Q336" s="164"/>
      <c r="R336" s="164"/>
      <c r="S336" s="164"/>
      <c r="T336" s="164"/>
      <c r="U336" s="164"/>
    </row>
    <row r="337" spans="1:21">
      <c r="A337" s="164"/>
      <c r="B337" s="164"/>
      <c r="C337" s="164"/>
      <c r="D337" s="164"/>
      <c r="E337" s="164"/>
      <c r="F337" s="164"/>
      <c r="G337" s="164"/>
      <c r="H337" s="164"/>
      <c r="I337" s="164"/>
      <c r="J337" s="164"/>
      <c r="K337" s="164"/>
      <c r="L337" s="164"/>
      <c r="M337" s="164"/>
      <c r="N337" s="164"/>
      <c r="O337" s="164"/>
      <c r="P337" s="164"/>
      <c r="Q337" s="164"/>
      <c r="R337" s="164"/>
      <c r="S337" s="164"/>
      <c r="T337" s="164"/>
      <c r="U337" s="164"/>
    </row>
    <row r="338" spans="1:21">
      <c r="A338" s="164"/>
      <c r="B338" s="164"/>
      <c r="C338" s="164"/>
      <c r="D338" s="164"/>
      <c r="E338" s="164"/>
      <c r="F338" s="164"/>
      <c r="G338" s="164"/>
      <c r="H338" s="164"/>
      <c r="I338" s="164"/>
      <c r="J338" s="164"/>
      <c r="K338" s="164"/>
      <c r="L338" s="164"/>
      <c r="M338" s="164"/>
      <c r="N338" s="164"/>
      <c r="O338" s="164"/>
      <c r="P338" s="164"/>
      <c r="Q338" s="164"/>
      <c r="R338" s="164"/>
      <c r="S338" s="164"/>
      <c r="T338" s="164"/>
      <c r="U338" s="164"/>
    </row>
    <row r="339" spans="1:21">
      <c r="A339" s="164"/>
      <c r="B339" s="164"/>
      <c r="C339" s="164"/>
      <c r="D339" s="164"/>
      <c r="E339" s="164"/>
      <c r="F339" s="164"/>
      <c r="G339" s="164"/>
      <c r="H339" s="164"/>
      <c r="I339" s="164"/>
      <c r="J339" s="164"/>
      <c r="K339" s="164"/>
      <c r="L339" s="164"/>
      <c r="M339" s="164"/>
      <c r="N339" s="164"/>
      <c r="O339" s="164"/>
      <c r="P339" s="164"/>
      <c r="Q339" s="164"/>
      <c r="R339" s="164"/>
      <c r="S339" s="164"/>
      <c r="T339" s="164"/>
      <c r="U339" s="164"/>
    </row>
    <row r="340" spans="1:21">
      <c r="A340" s="164"/>
      <c r="B340" s="164"/>
      <c r="C340" s="164"/>
      <c r="D340" s="164"/>
      <c r="E340" s="164"/>
      <c r="F340" s="164"/>
      <c r="G340" s="164"/>
      <c r="H340" s="164"/>
      <c r="I340" s="164"/>
      <c r="J340" s="164"/>
      <c r="K340" s="164"/>
      <c r="L340" s="164"/>
      <c r="M340" s="164"/>
      <c r="N340" s="164"/>
      <c r="O340" s="164"/>
      <c r="P340" s="164"/>
      <c r="Q340" s="164"/>
      <c r="R340" s="164"/>
      <c r="S340" s="164"/>
      <c r="T340" s="164"/>
      <c r="U340" s="164"/>
    </row>
    <row r="341" spans="1:21">
      <c r="A341" s="164"/>
      <c r="B341" s="164"/>
      <c r="C341" s="164"/>
      <c r="D341" s="164"/>
      <c r="E341" s="164"/>
      <c r="F341" s="164"/>
      <c r="G341" s="164"/>
      <c r="H341" s="164"/>
      <c r="I341" s="164"/>
      <c r="J341" s="164"/>
      <c r="K341" s="164"/>
      <c r="L341" s="164"/>
      <c r="M341" s="164"/>
      <c r="N341" s="164"/>
      <c r="O341" s="164"/>
      <c r="P341" s="164"/>
      <c r="Q341" s="164"/>
      <c r="R341" s="164"/>
      <c r="S341" s="164"/>
      <c r="T341" s="164"/>
      <c r="U341" s="164"/>
    </row>
    <row r="342" spans="1:21">
      <c r="A342" s="164"/>
      <c r="B342" s="164"/>
      <c r="C342" s="164"/>
      <c r="D342" s="164"/>
      <c r="E342" s="164"/>
      <c r="F342" s="164"/>
      <c r="G342" s="164"/>
      <c r="H342" s="164"/>
      <c r="I342" s="164"/>
      <c r="J342" s="164"/>
      <c r="K342" s="164"/>
      <c r="L342" s="164"/>
      <c r="M342" s="164"/>
      <c r="N342" s="164"/>
      <c r="O342" s="164"/>
      <c r="P342" s="164"/>
      <c r="Q342" s="164"/>
      <c r="R342" s="164"/>
      <c r="S342" s="164"/>
      <c r="T342" s="164"/>
      <c r="U342" s="164"/>
    </row>
    <row r="343" spans="1:21">
      <c r="A343" s="164"/>
      <c r="B343" s="164"/>
      <c r="C343" s="164"/>
      <c r="D343" s="164"/>
      <c r="E343" s="164"/>
      <c r="F343" s="164"/>
      <c r="G343" s="164"/>
      <c r="H343" s="164"/>
      <c r="I343" s="164"/>
      <c r="J343" s="164"/>
      <c r="K343" s="164"/>
      <c r="L343" s="164"/>
      <c r="M343" s="164"/>
      <c r="N343" s="164"/>
      <c r="O343" s="164"/>
      <c r="P343" s="164"/>
      <c r="Q343" s="164"/>
      <c r="R343" s="164"/>
      <c r="S343" s="164"/>
      <c r="T343" s="164"/>
      <c r="U343" s="164"/>
    </row>
    <row r="344" spans="1:21">
      <c r="A344" s="164"/>
      <c r="B344" s="164"/>
      <c r="C344" s="164"/>
      <c r="D344" s="164"/>
      <c r="E344" s="164"/>
      <c r="F344" s="164"/>
      <c r="G344" s="164"/>
      <c r="H344" s="164"/>
      <c r="I344" s="164"/>
      <c r="J344" s="164"/>
      <c r="K344" s="164"/>
      <c r="L344" s="164"/>
      <c r="M344" s="164"/>
      <c r="N344" s="164"/>
      <c r="O344" s="164"/>
      <c r="P344" s="164"/>
      <c r="Q344" s="164"/>
      <c r="R344" s="164"/>
      <c r="S344" s="164"/>
      <c r="T344" s="164"/>
      <c r="U344" s="164"/>
    </row>
    <row r="345" spans="1:21">
      <c r="A345" s="164"/>
      <c r="B345" s="164"/>
      <c r="C345" s="164"/>
      <c r="D345" s="164"/>
      <c r="E345" s="164"/>
      <c r="F345" s="164"/>
      <c r="G345" s="164"/>
      <c r="H345" s="164"/>
      <c r="I345" s="164"/>
      <c r="J345" s="164"/>
      <c r="K345" s="164"/>
      <c r="L345" s="164"/>
      <c r="M345" s="164"/>
      <c r="N345" s="164"/>
      <c r="O345" s="164"/>
      <c r="P345" s="164"/>
      <c r="Q345" s="164"/>
      <c r="R345" s="164"/>
      <c r="S345" s="164"/>
      <c r="T345" s="164"/>
      <c r="U345" s="164"/>
    </row>
    <row r="346" spans="1:21">
      <c r="A346" s="164"/>
      <c r="B346" s="164"/>
      <c r="C346" s="164"/>
      <c r="D346" s="164"/>
      <c r="E346" s="164"/>
      <c r="F346" s="164"/>
      <c r="G346" s="164"/>
      <c r="H346" s="164"/>
      <c r="I346" s="164"/>
      <c r="J346" s="164"/>
      <c r="K346" s="164"/>
      <c r="L346" s="164"/>
      <c r="M346" s="164"/>
      <c r="N346" s="164"/>
      <c r="O346" s="164"/>
      <c r="P346" s="164"/>
      <c r="Q346" s="164"/>
      <c r="R346" s="164"/>
      <c r="S346" s="164"/>
      <c r="T346" s="164"/>
      <c r="U346" s="164"/>
    </row>
    <row r="347" spans="1:21">
      <c r="A347" s="164"/>
      <c r="B347" s="164"/>
      <c r="C347" s="164"/>
      <c r="D347" s="164"/>
      <c r="E347" s="164"/>
      <c r="F347" s="164"/>
      <c r="G347" s="164"/>
      <c r="H347" s="164"/>
      <c r="I347" s="164"/>
      <c r="J347" s="164"/>
      <c r="K347" s="164"/>
      <c r="L347" s="164"/>
      <c r="M347" s="164"/>
      <c r="N347" s="164"/>
      <c r="O347" s="164"/>
      <c r="P347" s="164"/>
      <c r="Q347" s="164"/>
      <c r="R347" s="164"/>
      <c r="S347" s="164"/>
      <c r="T347" s="164"/>
      <c r="U347" s="164"/>
    </row>
    <row r="348" spans="1:21">
      <c r="A348" s="164"/>
      <c r="B348" s="164"/>
      <c r="C348" s="164"/>
      <c r="D348" s="164"/>
      <c r="E348" s="164"/>
      <c r="F348" s="164"/>
      <c r="G348" s="164"/>
      <c r="H348" s="164"/>
      <c r="I348" s="164"/>
      <c r="J348" s="164"/>
      <c r="K348" s="164"/>
      <c r="L348" s="164"/>
      <c r="M348" s="164"/>
      <c r="N348" s="164"/>
      <c r="O348" s="164"/>
      <c r="P348" s="164"/>
      <c r="Q348" s="164"/>
      <c r="R348" s="164"/>
      <c r="S348" s="164"/>
      <c r="T348" s="164"/>
      <c r="U348" s="164"/>
    </row>
    <row r="349" spans="1:21">
      <c r="A349" s="164"/>
      <c r="B349" s="164"/>
      <c r="C349" s="164"/>
      <c r="D349" s="164"/>
      <c r="E349" s="164"/>
      <c r="F349" s="164"/>
      <c r="G349" s="164"/>
      <c r="H349" s="164"/>
      <c r="I349" s="164"/>
      <c r="J349" s="164"/>
      <c r="K349" s="164"/>
      <c r="L349" s="164"/>
      <c r="M349" s="164"/>
      <c r="N349" s="164"/>
      <c r="O349" s="164"/>
      <c r="P349" s="164"/>
      <c r="Q349" s="164"/>
      <c r="R349" s="164"/>
      <c r="S349" s="164"/>
      <c r="T349" s="164"/>
      <c r="U349" s="164"/>
    </row>
    <row r="350" spans="1:21">
      <c r="A350" s="164"/>
      <c r="B350" s="164"/>
      <c r="C350" s="164"/>
      <c r="D350" s="164"/>
      <c r="E350" s="164"/>
      <c r="F350" s="164"/>
      <c r="G350" s="164"/>
      <c r="H350" s="164"/>
      <c r="I350" s="164"/>
      <c r="J350" s="164"/>
      <c r="K350" s="164"/>
      <c r="L350" s="164"/>
      <c r="M350" s="164"/>
      <c r="N350" s="164"/>
      <c r="O350" s="164"/>
      <c r="P350" s="164"/>
      <c r="Q350" s="164"/>
      <c r="R350" s="164"/>
      <c r="S350" s="164"/>
      <c r="T350" s="164"/>
      <c r="U350" s="164"/>
    </row>
    <row r="351" spans="1:21">
      <c r="A351" s="164"/>
      <c r="B351" s="164"/>
      <c r="C351" s="164"/>
      <c r="D351" s="164"/>
      <c r="E351" s="164"/>
      <c r="F351" s="164"/>
      <c r="G351" s="164"/>
      <c r="H351" s="164"/>
      <c r="I351" s="164"/>
      <c r="J351" s="164"/>
      <c r="K351" s="164"/>
      <c r="L351" s="164"/>
      <c r="M351" s="164"/>
      <c r="N351" s="164"/>
      <c r="O351" s="164"/>
      <c r="P351" s="164"/>
      <c r="Q351" s="164"/>
      <c r="R351" s="164"/>
      <c r="S351" s="164"/>
      <c r="T351" s="164"/>
      <c r="U351" s="164"/>
    </row>
    <row r="352" spans="1:21">
      <c r="A352" s="164"/>
      <c r="B352" s="164"/>
      <c r="C352" s="164"/>
      <c r="D352" s="164"/>
      <c r="E352" s="164"/>
      <c r="F352" s="164"/>
      <c r="G352" s="164"/>
      <c r="H352" s="164"/>
      <c r="I352" s="164"/>
      <c r="J352" s="164"/>
      <c r="K352" s="164"/>
      <c r="L352" s="164"/>
      <c r="M352" s="164"/>
      <c r="N352" s="164"/>
      <c r="O352" s="164"/>
      <c r="P352" s="164"/>
      <c r="Q352" s="164"/>
      <c r="R352" s="164"/>
      <c r="S352" s="164"/>
      <c r="T352" s="164"/>
      <c r="U352" s="164"/>
    </row>
    <row r="353" spans="1:21">
      <c r="A353" s="164"/>
      <c r="B353" s="164"/>
      <c r="C353" s="164"/>
      <c r="D353" s="164"/>
      <c r="E353" s="164"/>
      <c r="F353" s="164"/>
      <c r="G353" s="164"/>
      <c r="H353" s="164"/>
      <c r="I353" s="164"/>
      <c r="J353" s="164"/>
      <c r="K353" s="164"/>
      <c r="L353" s="164"/>
      <c r="M353" s="164"/>
      <c r="N353" s="164"/>
      <c r="O353" s="164"/>
      <c r="P353" s="164"/>
      <c r="Q353" s="164"/>
      <c r="R353" s="164"/>
      <c r="S353" s="164"/>
      <c r="T353" s="164"/>
      <c r="U353" s="164"/>
    </row>
    <row r="354" spans="1:21">
      <c r="A354" s="164"/>
      <c r="B354" s="164"/>
      <c r="C354" s="164"/>
      <c r="D354" s="164"/>
      <c r="E354" s="164"/>
      <c r="F354" s="164"/>
      <c r="G354" s="164"/>
      <c r="H354" s="164"/>
      <c r="I354" s="164"/>
      <c r="J354" s="164"/>
      <c r="K354" s="164"/>
      <c r="L354" s="164"/>
      <c r="M354" s="164"/>
      <c r="N354" s="164"/>
      <c r="O354" s="164"/>
      <c r="P354" s="164"/>
      <c r="Q354" s="164"/>
      <c r="R354" s="164"/>
      <c r="S354" s="164"/>
      <c r="T354" s="164"/>
      <c r="U354" s="164"/>
    </row>
    <row r="355" spans="1:21">
      <c r="A355" s="164"/>
      <c r="B355" s="164"/>
      <c r="C355" s="164"/>
      <c r="D355" s="164"/>
      <c r="E355" s="164"/>
      <c r="F355" s="164"/>
      <c r="G355" s="164"/>
      <c r="H355" s="164"/>
      <c r="I355" s="164"/>
      <c r="J355" s="164"/>
      <c r="K355" s="164"/>
      <c r="L355" s="164"/>
      <c r="M355" s="164"/>
      <c r="N355" s="164"/>
      <c r="O355" s="164"/>
      <c r="P355" s="164"/>
      <c r="Q355" s="164"/>
      <c r="R355" s="164"/>
      <c r="S355" s="164"/>
      <c r="T355" s="164"/>
      <c r="U355" s="164"/>
    </row>
    <row r="356" spans="1:21">
      <c r="A356" s="164"/>
      <c r="B356" s="164"/>
      <c r="C356" s="164"/>
      <c r="D356" s="164"/>
      <c r="E356" s="164"/>
      <c r="F356" s="164"/>
      <c r="G356" s="164"/>
      <c r="H356" s="164"/>
      <c r="I356" s="164"/>
      <c r="J356" s="164"/>
      <c r="K356" s="164"/>
      <c r="L356" s="164"/>
      <c r="M356" s="164"/>
      <c r="N356" s="164"/>
      <c r="O356" s="164"/>
      <c r="P356" s="164"/>
      <c r="Q356" s="164"/>
      <c r="R356" s="164"/>
      <c r="S356" s="164"/>
      <c r="T356" s="164"/>
      <c r="U356" s="164"/>
    </row>
    <row r="357" spans="1:21">
      <c r="A357" s="164"/>
      <c r="B357" s="164"/>
      <c r="C357" s="164"/>
      <c r="D357" s="164"/>
      <c r="E357" s="164"/>
      <c r="F357" s="164"/>
      <c r="G357" s="164"/>
      <c r="H357" s="164"/>
      <c r="I357" s="164"/>
      <c r="J357" s="164"/>
      <c r="K357" s="164"/>
      <c r="L357" s="164"/>
      <c r="M357" s="164"/>
      <c r="N357" s="164"/>
      <c r="O357" s="164"/>
      <c r="P357" s="164"/>
      <c r="Q357" s="164"/>
      <c r="R357" s="164"/>
      <c r="S357" s="164"/>
      <c r="T357" s="164"/>
      <c r="U357" s="164"/>
    </row>
    <row r="358" spans="1:21">
      <c r="A358" s="164"/>
      <c r="B358" s="164"/>
      <c r="C358" s="164"/>
      <c r="D358" s="164"/>
      <c r="E358" s="164"/>
      <c r="F358" s="164"/>
      <c r="G358" s="164"/>
      <c r="H358" s="164"/>
      <c r="I358" s="164"/>
      <c r="J358" s="164"/>
      <c r="K358" s="164"/>
      <c r="L358" s="164"/>
      <c r="M358" s="164"/>
      <c r="N358" s="164"/>
      <c r="O358" s="164"/>
      <c r="P358" s="164"/>
      <c r="Q358" s="164"/>
      <c r="R358" s="164"/>
      <c r="S358" s="164"/>
      <c r="T358" s="164"/>
      <c r="U358" s="164"/>
    </row>
    <row r="359" spans="1:21">
      <c r="A359" s="164"/>
      <c r="B359" s="164"/>
      <c r="C359" s="164"/>
      <c r="D359" s="164"/>
      <c r="E359" s="164"/>
      <c r="F359" s="164"/>
      <c r="G359" s="164"/>
      <c r="H359" s="164"/>
      <c r="I359" s="164"/>
      <c r="J359" s="164"/>
      <c r="K359" s="164"/>
      <c r="L359" s="164"/>
      <c r="M359" s="164"/>
      <c r="N359" s="164"/>
      <c r="O359" s="164"/>
      <c r="P359" s="164"/>
      <c r="Q359" s="164"/>
      <c r="R359" s="164"/>
      <c r="S359" s="164"/>
      <c r="T359" s="164"/>
      <c r="U359" s="164"/>
    </row>
    <row r="360" spans="1:21">
      <c r="A360" s="164"/>
      <c r="B360" s="164"/>
      <c r="C360" s="164"/>
      <c r="D360" s="164"/>
      <c r="E360" s="164"/>
      <c r="F360" s="164"/>
      <c r="G360" s="164"/>
      <c r="H360" s="164"/>
      <c r="I360" s="164"/>
      <c r="J360" s="164"/>
      <c r="K360" s="164"/>
      <c r="L360" s="164"/>
      <c r="M360" s="164"/>
      <c r="N360" s="164"/>
      <c r="O360" s="164"/>
      <c r="P360" s="164"/>
      <c r="Q360" s="164"/>
      <c r="R360" s="164"/>
      <c r="S360" s="164"/>
      <c r="T360" s="164"/>
      <c r="U360" s="164"/>
    </row>
    <row r="361" spans="1:21">
      <c r="A361" s="164"/>
      <c r="B361" s="164"/>
      <c r="C361" s="164"/>
      <c r="D361" s="164"/>
      <c r="E361" s="164"/>
      <c r="F361" s="164"/>
      <c r="G361" s="164"/>
      <c r="H361" s="164"/>
      <c r="I361" s="164"/>
      <c r="J361" s="164"/>
      <c r="K361" s="164"/>
      <c r="L361" s="164"/>
      <c r="M361" s="164"/>
      <c r="N361" s="164"/>
      <c r="O361" s="164"/>
      <c r="P361" s="164"/>
      <c r="Q361" s="164"/>
      <c r="R361" s="164"/>
      <c r="S361" s="164"/>
      <c r="T361" s="164"/>
      <c r="U361" s="164"/>
    </row>
    <row r="362" spans="1:21">
      <c r="A362" s="164"/>
      <c r="B362" s="164"/>
      <c r="C362" s="164"/>
      <c r="D362" s="164"/>
      <c r="E362" s="164"/>
      <c r="F362" s="164"/>
      <c r="G362" s="164"/>
      <c r="H362" s="164"/>
      <c r="I362" s="164"/>
      <c r="J362" s="164"/>
      <c r="K362" s="164"/>
      <c r="L362" s="164"/>
      <c r="M362" s="164"/>
      <c r="N362" s="164"/>
      <c r="O362" s="164"/>
      <c r="P362" s="164"/>
      <c r="Q362" s="164"/>
      <c r="R362" s="164"/>
      <c r="S362" s="164"/>
      <c r="T362" s="164"/>
      <c r="U362" s="164"/>
    </row>
    <row r="363" spans="1:21">
      <c r="A363" s="164"/>
      <c r="B363" s="164"/>
      <c r="C363" s="164"/>
      <c r="D363" s="164"/>
      <c r="E363" s="164"/>
      <c r="F363" s="164"/>
      <c r="G363" s="164"/>
      <c r="H363" s="164"/>
      <c r="I363" s="164"/>
      <c r="J363" s="164"/>
      <c r="K363" s="164"/>
      <c r="L363" s="164"/>
      <c r="M363" s="164"/>
      <c r="N363" s="164"/>
      <c r="O363" s="164"/>
      <c r="P363" s="164"/>
      <c r="Q363" s="164"/>
      <c r="R363" s="164"/>
      <c r="S363" s="164"/>
      <c r="T363" s="164"/>
      <c r="U363" s="164"/>
    </row>
    <row r="364" spans="1:21">
      <c r="A364" s="164"/>
      <c r="B364" s="164"/>
      <c r="C364" s="164"/>
      <c r="D364" s="164"/>
      <c r="E364" s="164"/>
      <c r="F364" s="164"/>
      <c r="G364" s="164"/>
      <c r="H364" s="164"/>
      <c r="I364" s="164"/>
      <c r="J364" s="164"/>
      <c r="K364" s="164"/>
      <c r="L364" s="164"/>
      <c r="M364" s="164"/>
      <c r="N364" s="164"/>
      <c r="O364" s="164"/>
      <c r="P364" s="164"/>
      <c r="Q364" s="164"/>
      <c r="R364" s="164"/>
      <c r="S364" s="164"/>
      <c r="T364" s="164"/>
      <c r="U364" s="164"/>
    </row>
    <row r="365" spans="1:21">
      <c r="A365" s="164"/>
      <c r="B365" s="164"/>
      <c r="C365" s="164"/>
      <c r="D365" s="164"/>
      <c r="E365" s="164"/>
      <c r="F365" s="164"/>
      <c r="G365" s="164"/>
      <c r="H365" s="164"/>
      <c r="I365" s="164"/>
      <c r="J365" s="164"/>
      <c r="K365" s="164"/>
      <c r="L365" s="164"/>
      <c r="M365" s="164"/>
      <c r="N365" s="164"/>
      <c r="O365" s="164"/>
      <c r="P365" s="164"/>
      <c r="Q365" s="164"/>
      <c r="R365" s="164"/>
      <c r="S365" s="164"/>
      <c r="T365" s="164"/>
      <c r="U365" s="164"/>
    </row>
    <row r="366" spans="1:21">
      <c r="A366" s="164"/>
      <c r="B366" s="164"/>
      <c r="C366" s="164"/>
      <c r="D366" s="164"/>
      <c r="E366" s="164"/>
      <c r="F366" s="164"/>
      <c r="G366" s="164"/>
      <c r="H366" s="164"/>
      <c r="I366" s="164"/>
      <c r="J366" s="164"/>
      <c r="K366" s="164"/>
      <c r="L366" s="164"/>
      <c r="M366" s="164"/>
      <c r="N366" s="164"/>
      <c r="O366" s="164"/>
      <c r="P366" s="164"/>
      <c r="Q366" s="164"/>
      <c r="R366" s="164"/>
      <c r="S366" s="164"/>
      <c r="T366" s="164"/>
      <c r="U366" s="164"/>
    </row>
    <row r="367" spans="1:21">
      <c r="A367" s="164"/>
      <c r="B367" s="164"/>
      <c r="C367" s="164"/>
      <c r="D367" s="164"/>
      <c r="E367" s="164"/>
      <c r="F367" s="164"/>
      <c r="G367" s="164"/>
      <c r="H367" s="164"/>
      <c r="I367" s="164"/>
      <c r="J367" s="164"/>
      <c r="K367" s="164"/>
      <c r="L367" s="164"/>
      <c r="M367" s="164"/>
      <c r="N367" s="164"/>
      <c r="O367" s="164"/>
      <c r="P367" s="164"/>
      <c r="Q367" s="164"/>
      <c r="R367" s="164"/>
      <c r="S367" s="164"/>
      <c r="T367" s="164"/>
      <c r="U367" s="164"/>
    </row>
    <row r="368" spans="1:21">
      <c r="A368" s="164"/>
      <c r="B368" s="164"/>
      <c r="C368" s="164"/>
      <c r="D368" s="164"/>
      <c r="E368" s="164"/>
      <c r="F368" s="164"/>
      <c r="G368" s="164"/>
      <c r="H368" s="164"/>
      <c r="I368" s="164"/>
      <c r="J368" s="164"/>
      <c r="K368" s="164"/>
      <c r="L368" s="164"/>
      <c r="M368" s="164"/>
      <c r="N368" s="164"/>
      <c r="O368" s="164"/>
      <c r="P368" s="164"/>
      <c r="Q368" s="164"/>
      <c r="R368" s="164"/>
      <c r="S368" s="164"/>
      <c r="T368" s="164"/>
      <c r="U368" s="164"/>
    </row>
    <row r="369" spans="1:21">
      <c r="A369" s="164"/>
      <c r="B369" s="164"/>
      <c r="C369" s="164"/>
      <c r="D369" s="164"/>
      <c r="E369" s="164"/>
      <c r="F369" s="164"/>
      <c r="G369" s="164"/>
      <c r="H369" s="164"/>
      <c r="I369" s="164"/>
      <c r="J369" s="164"/>
      <c r="K369" s="164"/>
      <c r="L369" s="164"/>
      <c r="M369" s="164"/>
      <c r="N369" s="164"/>
      <c r="O369" s="164"/>
      <c r="P369" s="164"/>
      <c r="Q369" s="164"/>
      <c r="R369" s="164"/>
      <c r="S369" s="164"/>
      <c r="T369" s="164"/>
      <c r="U369" s="164"/>
    </row>
    <row r="370" spans="1:21">
      <c r="A370" s="164"/>
      <c r="B370" s="164"/>
      <c r="C370" s="164"/>
      <c r="D370" s="164"/>
      <c r="E370" s="164"/>
      <c r="F370" s="164"/>
      <c r="G370" s="164"/>
      <c r="H370" s="164"/>
      <c r="I370" s="164"/>
      <c r="J370" s="164"/>
      <c r="K370" s="164"/>
      <c r="L370" s="164"/>
      <c r="M370" s="164"/>
      <c r="N370" s="164"/>
      <c r="O370" s="164"/>
      <c r="P370" s="164"/>
      <c r="Q370" s="164"/>
      <c r="R370" s="164"/>
      <c r="S370" s="164"/>
      <c r="T370" s="164"/>
      <c r="U370" s="164"/>
    </row>
    <row r="371" spans="1:21">
      <c r="A371" s="164"/>
      <c r="B371" s="164"/>
      <c r="C371" s="164"/>
      <c r="D371" s="164"/>
      <c r="E371" s="164"/>
      <c r="F371" s="164"/>
      <c r="G371" s="164"/>
      <c r="H371" s="164"/>
      <c r="I371" s="164"/>
      <c r="J371" s="164"/>
      <c r="K371" s="164"/>
      <c r="L371" s="164"/>
      <c r="M371" s="164"/>
      <c r="N371" s="164"/>
      <c r="O371" s="164"/>
      <c r="P371" s="164"/>
      <c r="Q371" s="164"/>
      <c r="R371" s="164"/>
      <c r="S371" s="164"/>
      <c r="T371" s="164"/>
      <c r="U371" s="164"/>
    </row>
    <row r="372" spans="1:21">
      <c r="A372" s="164"/>
      <c r="B372" s="164"/>
      <c r="C372" s="164"/>
      <c r="D372" s="164"/>
      <c r="E372" s="164"/>
      <c r="F372" s="164"/>
      <c r="G372" s="164"/>
      <c r="H372" s="164"/>
      <c r="I372" s="164"/>
      <c r="J372" s="164"/>
      <c r="K372" s="164"/>
      <c r="L372" s="164"/>
      <c r="M372" s="164"/>
      <c r="N372" s="164"/>
      <c r="O372" s="164"/>
      <c r="P372" s="164"/>
      <c r="Q372" s="164"/>
      <c r="R372" s="164"/>
      <c r="S372" s="164"/>
      <c r="T372" s="164"/>
      <c r="U372" s="164"/>
    </row>
    <row r="373" spans="1:21">
      <c r="A373" s="164"/>
      <c r="B373" s="164"/>
      <c r="C373" s="164"/>
      <c r="D373" s="164"/>
      <c r="E373" s="164"/>
      <c r="F373" s="164"/>
      <c r="G373" s="164"/>
      <c r="H373" s="164"/>
      <c r="I373" s="164"/>
      <c r="J373" s="164"/>
      <c r="K373" s="164"/>
      <c r="L373" s="164"/>
      <c r="M373" s="164"/>
      <c r="N373" s="164"/>
      <c r="O373" s="164"/>
      <c r="P373" s="164"/>
      <c r="Q373" s="164"/>
      <c r="R373" s="164"/>
      <c r="S373" s="164"/>
      <c r="T373" s="164"/>
      <c r="U373" s="164"/>
    </row>
    <row r="374" spans="1:21">
      <c r="A374" s="164"/>
      <c r="B374" s="164"/>
      <c r="C374" s="164"/>
      <c r="D374" s="164"/>
      <c r="E374" s="164"/>
      <c r="F374" s="164"/>
      <c r="G374" s="164"/>
      <c r="H374" s="164"/>
      <c r="I374" s="164"/>
      <c r="J374" s="164"/>
      <c r="K374" s="164"/>
      <c r="L374" s="164"/>
      <c r="M374" s="164"/>
      <c r="N374" s="164"/>
      <c r="O374" s="164"/>
      <c r="P374" s="164"/>
      <c r="Q374" s="164"/>
      <c r="R374" s="164"/>
      <c r="S374" s="164"/>
      <c r="T374" s="164"/>
      <c r="U374" s="164"/>
    </row>
    <row r="375" spans="1:21">
      <c r="A375" s="164"/>
      <c r="B375" s="164"/>
      <c r="C375" s="164"/>
      <c r="D375" s="164"/>
      <c r="E375" s="164"/>
      <c r="F375" s="164"/>
      <c r="G375" s="164"/>
      <c r="H375" s="164"/>
      <c r="I375" s="164"/>
      <c r="J375" s="164"/>
      <c r="K375" s="164"/>
      <c r="L375" s="164"/>
      <c r="M375" s="164"/>
      <c r="N375" s="164"/>
      <c r="O375" s="164"/>
      <c r="P375" s="164"/>
      <c r="Q375" s="164"/>
      <c r="R375" s="164"/>
      <c r="S375" s="164"/>
      <c r="T375" s="164"/>
      <c r="U375" s="164"/>
    </row>
    <row r="376" spans="1:21">
      <c r="A376" s="164"/>
      <c r="B376" s="164"/>
      <c r="C376" s="164"/>
      <c r="D376" s="164"/>
      <c r="E376" s="164"/>
      <c r="F376" s="164"/>
      <c r="G376" s="164"/>
      <c r="H376" s="164"/>
      <c r="I376" s="164"/>
      <c r="J376" s="164"/>
      <c r="K376" s="164"/>
      <c r="L376" s="164"/>
      <c r="M376" s="164"/>
      <c r="N376" s="164"/>
      <c r="O376" s="164"/>
      <c r="P376" s="164"/>
      <c r="Q376" s="164"/>
      <c r="R376" s="164"/>
      <c r="S376" s="164"/>
      <c r="T376" s="164"/>
      <c r="U376" s="164"/>
    </row>
    <row r="377" spans="1:21">
      <c r="A377" s="164"/>
      <c r="B377" s="164"/>
      <c r="C377" s="164"/>
      <c r="D377" s="164"/>
      <c r="E377" s="164"/>
      <c r="F377" s="164"/>
      <c r="G377" s="164"/>
      <c r="H377" s="164"/>
      <c r="I377" s="164"/>
      <c r="J377" s="164"/>
      <c r="K377" s="164"/>
      <c r="L377" s="164"/>
      <c r="M377" s="164"/>
      <c r="N377" s="164"/>
      <c r="O377" s="164"/>
      <c r="P377" s="164"/>
      <c r="Q377" s="164"/>
      <c r="R377" s="164"/>
      <c r="S377" s="164"/>
      <c r="T377" s="164"/>
      <c r="U377" s="164"/>
    </row>
    <row r="378" spans="1:21">
      <c r="A378" s="164"/>
      <c r="B378" s="164"/>
      <c r="C378" s="164"/>
      <c r="D378" s="164"/>
      <c r="E378" s="164"/>
      <c r="F378" s="164"/>
      <c r="G378" s="164"/>
      <c r="H378" s="164"/>
      <c r="I378" s="164"/>
      <c r="J378" s="164"/>
      <c r="K378" s="164"/>
      <c r="L378" s="164"/>
      <c r="M378" s="164"/>
      <c r="N378" s="164"/>
      <c r="O378" s="164"/>
      <c r="P378" s="164"/>
      <c r="Q378" s="164"/>
      <c r="R378" s="164"/>
      <c r="S378" s="164"/>
      <c r="T378" s="164"/>
      <c r="U378" s="164"/>
    </row>
    <row r="379" spans="1:21">
      <c r="A379" s="164"/>
      <c r="B379" s="164"/>
      <c r="C379" s="164"/>
      <c r="D379" s="164"/>
      <c r="E379" s="164"/>
      <c r="F379" s="164"/>
      <c r="G379" s="164"/>
      <c r="H379" s="164"/>
      <c r="I379" s="164"/>
      <c r="J379" s="164"/>
      <c r="K379" s="164"/>
      <c r="L379" s="164"/>
      <c r="M379" s="164"/>
      <c r="N379" s="164"/>
      <c r="O379" s="164"/>
      <c r="P379" s="164"/>
      <c r="Q379" s="164"/>
      <c r="R379" s="164"/>
      <c r="S379" s="164"/>
      <c r="T379" s="164"/>
      <c r="U379" s="164"/>
    </row>
    <row r="380" spans="1:21">
      <c r="A380" s="164"/>
      <c r="B380" s="164"/>
      <c r="C380" s="164"/>
      <c r="D380" s="164"/>
      <c r="E380" s="164"/>
      <c r="F380" s="164"/>
      <c r="G380" s="164"/>
      <c r="H380" s="164"/>
      <c r="I380" s="164"/>
      <c r="J380" s="164"/>
      <c r="K380" s="164"/>
      <c r="L380" s="164"/>
      <c r="M380" s="164"/>
      <c r="N380" s="164"/>
      <c r="O380" s="164"/>
      <c r="P380" s="164"/>
      <c r="Q380" s="164"/>
      <c r="R380" s="164"/>
      <c r="S380" s="164"/>
      <c r="T380" s="164"/>
      <c r="U380" s="164"/>
    </row>
    <row r="381" spans="1:21">
      <c r="L381" s="164"/>
      <c r="M381" s="164"/>
      <c r="N381" s="164"/>
      <c r="O381" s="164"/>
      <c r="P381" s="164"/>
      <c r="Q381" s="164"/>
      <c r="R381" s="164"/>
      <c r="S381" s="164"/>
      <c r="T381" s="164"/>
      <c r="U381" s="164"/>
    </row>
    <row r="382" spans="1:21">
      <c r="L382" s="164"/>
      <c r="M382" s="164"/>
      <c r="N382" s="164"/>
      <c r="O382" s="164"/>
      <c r="P382" s="164"/>
      <c r="Q382" s="164"/>
      <c r="R382" s="164"/>
      <c r="S382" s="164"/>
      <c r="T382" s="164"/>
      <c r="U382" s="164"/>
    </row>
    <row r="383" spans="1:21">
      <c r="L383" s="164"/>
      <c r="M383" s="164"/>
      <c r="N383" s="164"/>
      <c r="O383" s="164"/>
      <c r="P383" s="164"/>
      <c r="Q383" s="164"/>
      <c r="R383" s="164"/>
      <c r="S383" s="164"/>
      <c r="T383" s="164"/>
      <c r="U383" s="164"/>
    </row>
    <row r="384" spans="1:21">
      <c r="L384" s="164"/>
      <c r="M384" s="164"/>
      <c r="N384" s="164"/>
      <c r="O384" s="164"/>
      <c r="P384" s="164"/>
      <c r="Q384" s="164"/>
      <c r="R384" s="164"/>
      <c r="S384" s="164"/>
      <c r="T384" s="164"/>
      <c r="U384" s="164"/>
    </row>
    <row r="385" spans="12:21">
      <c r="L385" s="164"/>
      <c r="M385" s="164"/>
      <c r="N385" s="164"/>
      <c r="O385" s="164"/>
      <c r="P385" s="164"/>
      <c r="Q385" s="164"/>
      <c r="R385" s="164"/>
      <c r="S385" s="164"/>
      <c r="T385" s="164"/>
      <c r="U385" s="164"/>
    </row>
    <row r="386" spans="12:21">
      <c r="L386" s="164"/>
      <c r="M386" s="164"/>
      <c r="N386" s="164"/>
      <c r="O386" s="164"/>
      <c r="P386" s="164"/>
      <c r="Q386" s="164"/>
      <c r="R386" s="164"/>
      <c r="S386" s="164"/>
      <c r="T386" s="164"/>
      <c r="U386" s="164"/>
    </row>
    <row r="387" spans="12:21">
      <c r="L387" s="164"/>
      <c r="M387" s="164"/>
      <c r="N387" s="164"/>
      <c r="O387" s="164"/>
      <c r="P387" s="164"/>
      <c r="Q387" s="164"/>
      <c r="R387" s="164"/>
      <c r="S387" s="164"/>
      <c r="T387" s="164"/>
      <c r="U387" s="164"/>
    </row>
    <row r="388" spans="12:21">
      <c r="L388" s="164"/>
      <c r="M388" s="164"/>
      <c r="N388" s="164"/>
      <c r="O388" s="164"/>
      <c r="P388" s="164"/>
      <c r="Q388" s="164"/>
      <c r="R388" s="164"/>
      <c r="S388" s="164"/>
      <c r="T388" s="164"/>
      <c r="U388" s="164"/>
    </row>
    <row r="389" spans="12:21">
      <c r="L389" s="164"/>
      <c r="M389" s="164"/>
      <c r="N389" s="164"/>
      <c r="O389" s="164"/>
      <c r="P389" s="164"/>
      <c r="Q389" s="164"/>
      <c r="R389" s="164"/>
      <c r="S389" s="164"/>
      <c r="T389" s="164"/>
      <c r="U389" s="164"/>
    </row>
    <row r="390" spans="12:21">
      <c r="L390" s="164"/>
      <c r="M390" s="164"/>
      <c r="N390" s="164"/>
      <c r="O390" s="164"/>
      <c r="P390" s="164"/>
      <c r="Q390" s="164"/>
      <c r="R390" s="164"/>
      <c r="S390" s="164"/>
      <c r="T390" s="164"/>
      <c r="U390" s="164"/>
    </row>
    <row r="391" spans="12:21">
      <c r="L391" s="164"/>
      <c r="M391" s="164"/>
      <c r="N391" s="164"/>
      <c r="O391" s="164"/>
      <c r="P391" s="164"/>
      <c r="Q391" s="164"/>
      <c r="R391" s="164"/>
      <c r="S391" s="164"/>
      <c r="T391" s="164"/>
      <c r="U391" s="164"/>
    </row>
    <row r="392" spans="12:21">
      <c r="L392" s="164"/>
      <c r="M392" s="164"/>
      <c r="N392" s="164"/>
      <c r="O392" s="164"/>
      <c r="P392" s="164"/>
      <c r="Q392" s="164"/>
      <c r="R392" s="164"/>
      <c r="S392" s="164"/>
      <c r="T392" s="164"/>
      <c r="U392" s="164"/>
    </row>
    <row r="393" spans="12:21">
      <c r="L393" s="164"/>
      <c r="M393" s="164"/>
      <c r="N393" s="164"/>
      <c r="O393" s="164"/>
      <c r="P393" s="164"/>
      <c r="Q393" s="164"/>
      <c r="R393" s="164"/>
      <c r="S393" s="164"/>
      <c r="T393" s="164"/>
      <c r="U393" s="164"/>
    </row>
    <row r="394" spans="12:21">
      <c r="L394" s="164"/>
      <c r="M394" s="164"/>
      <c r="N394" s="164"/>
      <c r="O394" s="164"/>
      <c r="P394" s="164"/>
      <c r="Q394" s="164"/>
      <c r="R394" s="164"/>
      <c r="S394" s="164"/>
      <c r="T394" s="164"/>
      <c r="U394" s="164"/>
    </row>
    <row r="395" spans="12:21">
      <c r="L395" s="164"/>
      <c r="M395" s="164"/>
      <c r="N395" s="164"/>
      <c r="O395" s="164"/>
      <c r="P395" s="164"/>
      <c r="Q395" s="164"/>
      <c r="R395" s="164"/>
      <c r="S395" s="164"/>
      <c r="T395" s="164"/>
      <c r="U395" s="164"/>
    </row>
    <row r="396" spans="12:21">
      <c r="L396" s="164"/>
      <c r="M396" s="164"/>
      <c r="N396" s="164"/>
      <c r="O396" s="164"/>
      <c r="P396" s="164"/>
      <c r="Q396" s="164"/>
      <c r="R396" s="164"/>
      <c r="S396" s="164"/>
      <c r="T396" s="164"/>
      <c r="U396" s="164"/>
    </row>
    <row r="397" spans="12:21">
      <c r="L397" s="164"/>
      <c r="M397" s="164"/>
      <c r="N397" s="164"/>
      <c r="O397" s="164"/>
      <c r="P397" s="164"/>
      <c r="Q397" s="164"/>
      <c r="R397" s="164"/>
      <c r="S397" s="164"/>
      <c r="T397" s="164"/>
      <c r="U397" s="164"/>
    </row>
    <row r="398" spans="12:21">
      <c r="L398" s="164"/>
      <c r="M398" s="164"/>
      <c r="N398" s="164"/>
      <c r="O398" s="164"/>
      <c r="P398" s="164"/>
      <c r="Q398" s="164"/>
      <c r="R398" s="164"/>
      <c r="S398" s="164"/>
      <c r="T398" s="164"/>
      <c r="U398" s="164"/>
    </row>
    <row r="399" spans="12:21">
      <c r="L399" s="164"/>
      <c r="M399" s="164"/>
      <c r="N399" s="164"/>
      <c r="O399" s="164"/>
      <c r="P399" s="164"/>
      <c r="Q399" s="164"/>
      <c r="R399" s="164"/>
      <c r="S399" s="164"/>
      <c r="T399" s="164"/>
      <c r="U399" s="164"/>
    </row>
    <row r="400" spans="12:21">
      <c r="L400" s="164"/>
      <c r="M400" s="164"/>
      <c r="N400" s="164"/>
      <c r="O400" s="164"/>
      <c r="P400" s="164"/>
      <c r="Q400" s="164"/>
      <c r="R400" s="164"/>
      <c r="S400" s="164"/>
      <c r="T400" s="164"/>
      <c r="U400" s="164"/>
    </row>
    <row r="401" spans="12:21">
      <c r="L401" s="164"/>
      <c r="M401" s="164"/>
      <c r="N401" s="164"/>
      <c r="O401" s="164"/>
      <c r="P401" s="164"/>
      <c r="Q401" s="164"/>
      <c r="R401" s="164"/>
      <c r="S401" s="164"/>
      <c r="T401" s="164"/>
      <c r="U401" s="164"/>
    </row>
    <row r="402" spans="12:21">
      <c r="L402" s="164"/>
      <c r="M402" s="164"/>
      <c r="N402" s="164"/>
      <c r="O402" s="164"/>
      <c r="P402" s="164"/>
      <c r="Q402" s="164"/>
      <c r="R402" s="164"/>
      <c r="S402" s="164"/>
      <c r="T402" s="164"/>
      <c r="U402" s="164"/>
    </row>
    <row r="403" spans="12:21">
      <c r="L403" s="164"/>
      <c r="M403" s="164"/>
      <c r="N403" s="164"/>
      <c r="O403" s="164"/>
      <c r="P403" s="164"/>
      <c r="Q403" s="164"/>
      <c r="R403" s="164"/>
      <c r="S403" s="164"/>
      <c r="T403" s="164"/>
      <c r="U403" s="164"/>
    </row>
    <row r="404" spans="12:21">
      <c r="L404" s="164"/>
      <c r="M404" s="164"/>
      <c r="N404" s="164"/>
      <c r="O404" s="164"/>
      <c r="P404" s="164"/>
      <c r="Q404" s="164"/>
      <c r="R404" s="164"/>
      <c r="S404" s="164"/>
      <c r="T404" s="164"/>
      <c r="U404" s="164"/>
    </row>
    <row r="405" spans="12:21">
      <c r="L405" s="164"/>
      <c r="M405" s="164"/>
      <c r="N405" s="164"/>
      <c r="O405" s="164"/>
      <c r="P405" s="164"/>
      <c r="Q405" s="164"/>
      <c r="R405" s="164"/>
      <c r="S405" s="164"/>
      <c r="T405" s="164"/>
      <c r="U405" s="164"/>
    </row>
    <row r="406" spans="12:21">
      <c r="L406" s="164"/>
      <c r="M406" s="164"/>
      <c r="N406" s="164"/>
      <c r="O406" s="164"/>
      <c r="P406" s="164"/>
      <c r="Q406" s="164"/>
      <c r="R406" s="164"/>
      <c r="S406" s="164"/>
      <c r="T406" s="164"/>
      <c r="U406" s="164"/>
    </row>
    <row r="407" spans="12:21">
      <c r="L407" s="164"/>
      <c r="M407" s="164"/>
      <c r="N407" s="164"/>
      <c r="O407" s="164"/>
      <c r="P407" s="164"/>
      <c r="Q407" s="164"/>
      <c r="R407" s="164"/>
      <c r="S407" s="164"/>
      <c r="T407" s="164"/>
      <c r="U407" s="164"/>
    </row>
    <row r="408" spans="12:21">
      <c r="L408" s="164"/>
      <c r="M408" s="164"/>
      <c r="N408" s="164"/>
      <c r="O408" s="164"/>
      <c r="P408" s="164"/>
      <c r="Q408" s="164"/>
      <c r="R408" s="164"/>
      <c r="S408" s="164"/>
      <c r="T408" s="164"/>
      <c r="U408" s="164"/>
    </row>
    <row r="409" spans="12:21">
      <c r="L409" s="164"/>
      <c r="M409" s="164"/>
      <c r="N409" s="164"/>
      <c r="O409" s="164"/>
      <c r="P409" s="164"/>
      <c r="Q409" s="164"/>
      <c r="R409" s="164"/>
      <c r="S409" s="164"/>
      <c r="T409" s="164"/>
      <c r="U409" s="164"/>
    </row>
    <row r="410" spans="12:21">
      <c r="L410" s="164"/>
      <c r="M410" s="164"/>
      <c r="N410" s="164"/>
      <c r="O410" s="164"/>
      <c r="P410" s="164"/>
      <c r="Q410" s="164"/>
      <c r="R410" s="164"/>
      <c r="S410" s="164"/>
      <c r="T410" s="164"/>
      <c r="U410" s="164"/>
    </row>
    <row r="411" spans="12:21">
      <c r="L411" s="164"/>
      <c r="M411" s="164"/>
      <c r="N411" s="164"/>
      <c r="O411" s="164"/>
      <c r="P411" s="164"/>
      <c r="Q411" s="164"/>
      <c r="R411" s="164"/>
      <c r="S411" s="164"/>
      <c r="T411" s="164"/>
      <c r="U411" s="164"/>
    </row>
    <row r="412" spans="12:21">
      <c r="L412" s="164"/>
      <c r="M412" s="164"/>
      <c r="N412" s="164"/>
      <c r="O412" s="164"/>
      <c r="P412" s="164"/>
      <c r="Q412" s="164"/>
      <c r="R412" s="164"/>
      <c r="S412" s="164"/>
      <c r="T412" s="164"/>
      <c r="U412" s="164"/>
    </row>
    <row r="413" spans="12:21">
      <c r="L413" s="164"/>
      <c r="M413" s="164"/>
      <c r="N413" s="164"/>
      <c r="O413" s="164"/>
      <c r="P413" s="164"/>
      <c r="Q413" s="164"/>
      <c r="R413" s="164"/>
      <c r="S413" s="164"/>
      <c r="T413" s="164"/>
      <c r="U413" s="164"/>
    </row>
    <row r="414" spans="12:21">
      <c r="L414" s="164"/>
      <c r="M414" s="164"/>
      <c r="N414" s="164"/>
      <c r="O414" s="164"/>
      <c r="P414" s="164"/>
      <c r="Q414" s="164"/>
      <c r="R414" s="164"/>
      <c r="S414" s="164"/>
      <c r="T414" s="164"/>
      <c r="U414" s="164"/>
    </row>
    <row r="415" spans="12:21">
      <c r="L415" s="164"/>
      <c r="M415" s="164"/>
      <c r="N415" s="164"/>
      <c r="O415" s="164"/>
      <c r="P415" s="164"/>
      <c r="Q415" s="164"/>
      <c r="R415" s="164"/>
      <c r="S415" s="164"/>
      <c r="T415" s="164"/>
      <c r="U415" s="164"/>
    </row>
    <row r="416" spans="12:21">
      <c r="L416" s="164"/>
      <c r="M416" s="164"/>
      <c r="N416" s="164"/>
      <c r="O416" s="164"/>
      <c r="P416" s="164"/>
      <c r="Q416" s="164"/>
      <c r="R416" s="164"/>
      <c r="S416" s="164"/>
      <c r="T416" s="164"/>
      <c r="U416" s="164"/>
    </row>
    <row r="417" spans="12:21">
      <c r="L417" s="164"/>
      <c r="M417" s="164"/>
      <c r="N417" s="164"/>
      <c r="O417" s="164"/>
      <c r="P417" s="164"/>
      <c r="Q417" s="164"/>
      <c r="R417" s="164"/>
      <c r="S417" s="164"/>
      <c r="T417" s="164"/>
      <c r="U417" s="164"/>
    </row>
    <row r="418" spans="12:21">
      <c r="L418" s="164"/>
      <c r="M418" s="164"/>
      <c r="N418" s="164"/>
      <c r="O418" s="164"/>
      <c r="P418" s="164"/>
      <c r="Q418" s="164"/>
      <c r="R418" s="164"/>
      <c r="S418" s="164"/>
      <c r="T418" s="164"/>
      <c r="U418" s="164"/>
    </row>
    <row r="419" spans="12:21">
      <c r="L419" s="164"/>
      <c r="M419" s="164"/>
      <c r="N419" s="164"/>
      <c r="O419" s="164"/>
      <c r="P419" s="164"/>
      <c r="Q419" s="164"/>
      <c r="R419" s="164"/>
      <c r="S419" s="164"/>
      <c r="T419" s="164"/>
      <c r="U419" s="164"/>
    </row>
    <row r="420" spans="12:21">
      <c r="L420" s="164"/>
      <c r="M420" s="164"/>
      <c r="N420" s="164"/>
      <c r="O420" s="164"/>
      <c r="P420" s="164"/>
      <c r="Q420" s="164"/>
      <c r="R420" s="164"/>
      <c r="S420" s="164"/>
      <c r="T420" s="164"/>
      <c r="U420" s="164"/>
    </row>
    <row r="421" spans="12:21">
      <c r="L421" s="164"/>
      <c r="M421" s="164"/>
      <c r="N421" s="164"/>
      <c r="O421" s="164"/>
      <c r="P421" s="164"/>
      <c r="Q421" s="164"/>
      <c r="R421" s="164"/>
      <c r="S421" s="164"/>
      <c r="T421" s="164"/>
      <c r="U421" s="164"/>
    </row>
    <row r="422" spans="12:21">
      <c r="L422" s="164"/>
      <c r="M422" s="164"/>
      <c r="N422" s="164"/>
      <c r="O422" s="164"/>
      <c r="P422" s="164"/>
      <c r="Q422" s="164"/>
      <c r="R422" s="164"/>
      <c r="S422" s="164"/>
      <c r="T422" s="164"/>
      <c r="U422" s="164"/>
    </row>
    <row r="423" spans="12:21">
      <c r="L423" s="164"/>
      <c r="M423" s="164"/>
      <c r="N423" s="164"/>
      <c r="O423" s="164"/>
      <c r="P423" s="164"/>
      <c r="Q423" s="164"/>
      <c r="R423" s="164"/>
      <c r="S423" s="164"/>
      <c r="T423" s="164"/>
      <c r="U423" s="164"/>
    </row>
    <row r="424" spans="12:21">
      <c r="L424" s="164"/>
      <c r="M424" s="164"/>
      <c r="N424" s="164"/>
      <c r="O424" s="164"/>
      <c r="P424" s="164"/>
      <c r="Q424" s="164"/>
      <c r="R424" s="164"/>
      <c r="S424" s="164"/>
      <c r="T424" s="164"/>
      <c r="U424" s="164"/>
    </row>
    <row r="425" spans="12:21">
      <c r="L425" s="164"/>
      <c r="M425" s="164"/>
      <c r="N425" s="164"/>
      <c r="O425" s="164"/>
      <c r="P425" s="164"/>
      <c r="Q425" s="164"/>
      <c r="R425" s="164"/>
      <c r="S425" s="164"/>
      <c r="T425" s="164"/>
      <c r="U425" s="164"/>
    </row>
    <row r="426" spans="12:21">
      <c r="L426" s="164"/>
      <c r="M426" s="164"/>
      <c r="N426" s="164"/>
      <c r="O426" s="164"/>
      <c r="P426" s="164"/>
      <c r="Q426" s="164"/>
      <c r="R426" s="164"/>
      <c r="S426" s="164"/>
      <c r="T426" s="164"/>
      <c r="U426" s="164"/>
    </row>
    <row r="427" spans="12:21">
      <c r="L427" s="164"/>
      <c r="M427" s="164"/>
      <c r="N427" s="164"/>
      <c r="O427" s="164"/>
      <c r="P427" s="164"/>
      <c r="Q427" s="164"/>
      <c r="R427" s="164"/>
      <c r="S427" s="164"/>
      <c r="T427" s="164"/>
      <c r="U427" s="164"/>
    </row>
    <row r="428" spans="12:21">
      <c r="L428" s="164"/>
      <c r="M428" s="164"/>
      <c r="N428" s="164"/>
      <c r="O428" s="164"/>
      <c r="P428" s="164"/>
      <c r="Q428" s="164"/>
      <c r="R428" s="164"/>
      <c r="S428" s="164"/>
      <c r="T428" s="164"/>
      <c r="U428" s="164"/>
    </row>
    <row r="429" spans="12:21">
      <c r="L429" s="164"/>
      <c r="M429" s="164"/>
      <c r="N429" s="164"/>
      <c r="O429" s="164"/>
      <c r="P429" s="164"/>
      <c r="Q429" s="164"/>
      <c r="R429" s="164"/>
      <c r="S429" s="164"/>
      <c r="T429" s="164"/>
      <c r="U429" s="164"/>
    </row>
    <row r="430" spans="12:21">
      <c r="L430" s="164"/>
      <c r="M430" s="164"/>
      <c r="N430" s="164"/>
      <c r="O430" s="164"/>
      <c r="P430" s="164"/>
      <c r="Q430" s="164"/>
      <c r="R430" s="164"/>
      <c r="S430" s="164"/>
      <c r="T430" s="164"/>
      <c r="U430" s="164"/>
    </row>
    <row r="431" spans="12:21">
      <c r="L431" s="164"/>
      <c r="M431" s="164"/>
      <c r="N431" s="164"/>
      <c r="O431" s="164"/>
      <c r="P431" s="164"/>
      <c r="Q431" s="164"/>
      <c r="R431" s="164"/>
      <c r="S431" s="164"/>
      <c r="T431" s="164"/>
      <c r="U431" s="164"/>
    </row>
  </sheetData>
  <sheetProtection algorithmName="SHA-512" hashValue="oqIzHfPtUwWkmfxYcpkfQ2JukiCpDZ+z6pMIJ9yHYOsNVCXVA3Xk20RLdCX+YPwpxvQe7Gmte1Meny/AYRV4+A==" saltValue="orBFy2wY42deiV9dSRg/2g==" spinCount="100000" sheet="1" objects="1" scenarios="1"/>
  <mergeCells count="23">
    <mergeCell ref="B28:D28"/>
    <mergeCell ref="B6:H6"/>
    <mergeCell ref="B22:B27"/>
    <mergeCell ref="B11:C12"/>
    <mergeCell ref="B13:B17"/>
    <mergeCell ref="B18:B21"/>
    <mergeCell ref="B7:D7"/>
    <mergeCell ref="B10:D10"/>
    <mergeCell ref="B8:C9"/>
    <mergeCell ref="B33:D33"/>
    <mergeCell ref="B51:D51"/>
    <mergeCell ref="B29:C30"/>
    <mergeCell ref="B31:C32"/>
    <mergeCell ref="B215:I217"/>
    <mergeCell ref="B55:D55"/>
    <mergeCell ref="B36:D36"/>
    <mergeCell ref="B52:C54"/>
    <mergeCell ref="B103:J105"/>
    <mergeCell ref="B50:H50"/>
    <mergeCell ref="B37:D37"/>
    <mergeCell ref="B38:D43"/>
    <mergeCell ref="B34:H34"/>
    <mergeCell ref="B47:D47"/>
  </mergeCells>
  <phoneticPr fontId="7"/>
  <conditionalFormatting sqref="B10:D10">
    <cfRule type="expression" dxfId="88" priority="35">
      <formula>$B$10="「学校種･課程」を選択してください⇒⇒"</formula>
    </cfRule>
  </conditionalFormatting>
  <conditionalFormatting sqref="B28:D28">
    <cfRule type="expression" dxfId="87" priority="24">
      <formula>$B$28="※0名(ｸﾗｽ)の場合　　　　　　　　　→要「０」入力"</formula>
    </cfRule>
  </conditionalFormatting>
  <conditionalFormatting sqref="C15:D15">
    <cfRule type="expression" dxfId="86" priority="36">
      <formula>$C$15="入力例のとおり地番等を入力してください"</formula>
    </cfRule>
  </conditionalFormatting>
  <conditionalFormatting sqref="C16:D16">
    <cfRule type="expression" dxfId="85" priority="131">
      <formula>$C$16="住所は　　　　　　　　入力例のとおり　　　ご記入下さい　　　(丁目、番地、号はハイフン(ｰ)にしてください)"</formula>
    </cfRule>
  </conditionalFormatting>
  <conditionalFormatting sqref="E22:E28">
    <cfRule type="expression" dxfId="84" priority="71">
      <formula>$E$67=1</formula>
    </cfRule>
  </conditionalFormatting>
  <conditionalFormatting sqref="E26">
    <cfRule type="expression" dxfId="83" priority="93">
      <formula>$E$65=1</formula>
    </cfRule>
  </conditionalFormatting>
  <conditionalFormatting sqref="E36">
    <cfRule type="expression" dxfId="82" priority="123">
      <formula>$E$65=1</formula>
    </cfRule>
  </conditionalFormatting>
  <conditionalFormatting sqref="E37">
    <cfRule type="expression" dxfId="81" priority="127">
      <formula>$E$65=15</formula>
    </cfRule>
  </conditionalFormatting>
  <conditionalFormatting sqref="E38:E43">
    <cfRule type="expression" dxfId="80" priority="64">
      <formula>$E$65&gt;4</formula>
    </cfRule>
  </conditionalFormatting>
  <conditionalFormatting sqref="E52:E54">
    <cfRule type="expression" dxfId="79" priority="101">
      <formula>$E$67&gt;0</formula>
    </cfRule>
  </conditionalFormatting>
  <conditionalFormatting sqref="E52:E55">
    <cfRule type="expression" dxfId="78" priority="88">
      <formula>$E$68=5</formula>
    </cfRule>
  </conditionalFormatting>
  <conditionalFormatting sqref="E55">
    <cfRule type="expression" dxfId="77" priority="97">
      <formula>$E$67&gt;2</formula>
    </cfRule>
  </conditionalFormatting>
  <conditionalFormatting sqref="E28:H28">
    <cfRule type="expression" dxfId="76" priority="2">
      <formula>E$28="↑人数欄 入力漏あり↑"</formula>
    </cfRule>
    <cfRule type="expression" dxfId="75" priority="1">
      <formula>E$28="↑教職員人数 入力漏あり↑"</formula>
    </cfRule>
  </conditionalFormatting>
  <conditionalFormatting sqref="E35:H35">
    <cfRule type="expression" dxfId="74" priority="72">
      <formula>(LEFT(E36,1)="5")</formula>
    </cfRule>
    <cfRule type="expression" dxfId="73" priority="73">
      <formula>(LEFT(E36,1)="6")</formula>
    </cfRule>
  </conditionalFormatting>
  <conditionalFormatting sqref="E57:H61">
    <cfRule type="expression" dxfId="72" priority="41">
      <formula>E$8=""</formula>
    </cfRule>
  </conditionalFormatting>
  <conditionalFormatting sqref="E58:H58">
    <cfRule type="expression" dxfId="71" priority="39">
      <formula>E$9=""</formula>
    </cfRule>
  </conditionalFormatting>
  <conditionalFormatting sqref="F22:F27">
    <cfRule type="expression" dxfId="70" priority="67">
      <formula>$F$67=1</formula>
    </cfRule>
  </conditionalFormatting>
  <conditionalFormatting sqref="F26">
    <cfRule type="expression" dxfId="69" priority="92">
      <formula>$F$65=1</formula>
    </cfRule>
  </conditionalFormatting>
  <conditionalFormatting sqref="F36">
    <cfRule type="expression" dxfId="68" priority="124">
      <formula>$F$65=1</formula>
    </cfRule>
  </conditionalFormatting>
  <conditionalFormatting sqref="F37">
    <cfRule type="expression" dxfId="67" priority="128">
      <formula>$F$65=15</formula>
    </cfRule>
  </conditionalFormatting>
  <conditionalFormatting sqref="F38:F43">
    <cfRule type="expression" dxfId="66" priority="63">
      <formula>$F$65&gt;4</formula>
    </cfRule>
  </conditionalFormatting>
  <conditionalFormatting sqref="F52:F54">
    <cfRule type="expression" dxfId="65" priority="100">
      <formula>$F$67&gt;0</formula>
    </cfRule>
  </conditionalFormatting>
  <conditionalFormatting sqref="F52:F55">
    <cfRule type="expression" dxfId="64" priority="86">
      <formula>$F$68=5</formula>
    </cfRule>
  </conditionalFormatting>
  <conditionalFormatting sqref="F55">
    <cfRule type="expression" dxfId="63" priority="96">
      <formula>$F$67&gt;2</formula>
    </cfRule>
  </conditionalFormatting>
  <conditionalFormatting sqref="F28:H28">
    <cfRule type="expression" dxfId="62" priority="3">
      <formula>$E$67=1</formula>
    </cfRule>
  </conditionalFormatting>
  <conditionalFormatting sqref="G22:G27">
    <cfRule type="expression" dxfId="61" priority="66">
      <formula>$G$67=1</formula>
    </cfRule>
  </conditionalFormatting>
  <conditionalFormatting sqref="G26">
    <cfRule type="expression" dxfId="60" priority="91">
      <formula>$G$65=1</formula>
    </cfRule>
  </conditionalFormatting>
  <conditionalFormatting sqref="G36">
    <cfRule type="expression" dxfId="59" priority="125">
      <formula>$G$65=1</formula>
    </cfRule>
  </conditionalFormatting>
  <conditionalFormatting sqref="G37">
    <cfRule type="expression" dxfId="58" priority="129">
      <formula>$G$65=15</formula>
    </cfRule>
  </conditionalFormatting>
  <conditionalFormatting sqref="G38:G43">
    <cfRule type="expression" dxfId="57" priority="62">
      <formula>$G$65&gt;4</formula>
    </cfRule>
  </conditionalFormatting>
  <conditionalFormatting sqref="G52:G54">
    <cfRule type="expression" dxfId="56" priority="99">
      <formula>$G$67&gt;0</formula>
    </cfRule>
  </conditionalFormatting>
  <conditionalFormatting sqref="G52:G55">
    <cfRule type="expression" dxfId="55" priority="84">
      <formula>$G$68=5</formula>
    </cfRule>
  </conditionalFormatting>
  <conditionalFormatting sqref="G55">
    <cfRule type="expression" dxfId="54" priority="95">
      <formula>$G$67&gt;2</formula>
    </cfRule>
  </conditionalFormatting>
  <conditionalFormatting sqref="H22:H27">
    <cfRule type="expression" dxfId="53" priority="65">
      <formula>$H$67=1</formula>
    </cfRule>
  </conditionalFormatting>
  <conditionalFormatting sqref="H26">
    <cfRule type="expression" dxfId="52" priority="90">
      <formula>$H$65=1</formula>
    </cfRule>
  </conditionalFormatting>
  <conditionalFormatting sqref="H36">
    <cfRule type="expression" dxfId="51" priority="126">
      <formula>$H$65=1</formula>
    </cfRule>
  </conditionalFormatting>
  <conditionalFormatting sqref="H37">
    <cfRule type="expression" dxfId="50" priority="130">
      <formula>$H$65=15</formula>
    </cfRule>
  </conditionalFormatting>
  <conditionalFormatting sqref="H38:H43">
    <cfRule type="expression" dxfId="49" priority="61">
      <formula>$H$65&gt;4</formula>
    </cfRule>
  </conditionalFormatting>
  <conditionalFormatting sqref="H52:H54">
    <cfRule type="expression" dxfId="48" priority="98">
      <formula>$H$67&gt;0</formula>
    </cfRule>
  </conditionalFormatting>
  <conditionalFormatting sqref="H52:H55">
    <cfRule type="expression" dxfId="47" priority="82">
      <formula>$H$68=5</formula>
    </cfRule>
  </conditionalFormatting>
  <conditionalFormatting sqref="H55">
    <cfRule type="expression" dxfId="46" priority="94">
      <formula>$H$67&gt;2</formula>
    </cfRule>
  </conditionalFormatting>
  <conditionalFormatting sqref="K16:L16">
    <cfRule type="expression" dxfId="45" priority="38">
      <formula>$L$16="住所は　　　　　　　　入力例のとおり　　　ご記入下さい　　　(丁目、番地、号はハイフン(ｰ)にしてください)"</formula>
    </cfRule>
  </conditionalFormatting>
  <dataValidations xWindow="702" yWindow="907" count="43">
    <dataValidation imeMode="fullKatakana" allowBlank="1" showInputMessage="1" showErrorMessage="1" sqref="E8:H8 E63:H63" xr:uid="{00000000-0002-0000-0200-000000000000}"/>
    <dataValidation type="whole" imeMode="halfAlpha" allowBlank="1" showInputMessage="1" showErrorMessage="1" errorTitle="【日数エラー】" error="１～３１の数値を入力してください" sqref="E32:H32" xr:uid="{00000000-0002-0000-0200-000001000000}">
      <formula1>1</formula1>
      <formula2>31</formula2>
    </dataValidation>
    <dataValidation type="list" imeMode="fullAlpha" allowBlank="1" showInputMessage="1" showErrorMessage="1" errorTitle="【入力内容確認】" error="プルダウンから元号を選択してください。" sqref="E29:G29" xr:uid="{00000000-0002-0000-0200-000002000000}">
      <formula1>$D$84:$D$88</formula1>
    </dataValidation>
    <dataValidation type="list" allowBlank="1" showInputMessage="1" showErrorMessage="1" sqref="E33:H33" xr:uid="{00000000-0002-0000-0200-000003000000}">
      <formula1>$G$168:$G$171</formula1>
    </dataValidation>
    <dataValidation type="whole" imeMode="halfAlpha" allowBlank="1" showInputMessage="1" showErrorMessage="1" sqref="E54:H54" xr:uid="{00000000-0002-0000-0200-000004000000}">
      <formula1>1</formula1>
      <formula2>12</formula2>
    </dataValidation>
    <dataValidation type="whole" imeMode="halfAlpha" allowBlank="1" showInputMessage="1" showErrorMessage="1" sqref="E53:H53" xr:uid="{00000000-0002-0000-0200-000005000000}">
      <formula1>1</formula1>
      <formula2>31</formula2>
    </dataValidation>
    <dataValidation type="textLength" imeMode="halfAlpha" allowBlank="1" showInputMessage="1" showErrorMessage="1" errorTitle="【入力エラー】" error="入力例を確認ください" promptTitle="【入力例】" prompt="102-8145_x000a_(間にﾊｲﾌﾝを入れる）" sqref="E13:H13" xr:uid="{00000000-0002-0000-0200-000006000000}">
      <formula1>8</formula1>
      <formula2>8</formula2>
    </dataValidation>
    <dataValidation type="textLength" imeMode="halfAlpha" allowBlank="1" showInputMessage="1" showErrorMessage="1" errorTitle="【エラー】" error="入力例を確認ください" promptTitle="【入力例】" prompt="03-3230-1321_x000a_間にﾊｲﾌﾝ入れる" sqref="E17:H17 E20:H21" xr:uid="{00000000-0002-0000-0200-000007000000}">
      <formula1>12</formula1>
      <formula2>13</formula2>
    </dataValidation>
    <dataValidation type="list" allowBlank="1" showInputMessage="1" showErrorMessage="1" promptTitle="幼稚園・認定こども園種別" prompt="幼稚園・認定こども園のみ、プルダウンから選択してください" sqref="E36:H36" xr:uid="{00000000-0002-0000-0200-000008000000}">
      <formula1>$G$182:$G$188</formula1>
    </dataValidation>
    <dataValidation type="whole" imeMode="halfAlpha" allowBlank="1" showInputMessage="1" showErrorMessage="1" errorTitle="【年数エラー】" error="和歴の年数を入れてください" sqref="F30:H30" xr:uid="{00000000-0002-0000-0200-000009000000}">
      <formula1>1</formula1>
      <formula2>64</formula2>
    </dataValidation>
    <dataValidation type="whole" imeMode="halfAlpha" allowBlank="1" showInputMessage="1" showErrorMessage="1" errorTitle="【月数エラー】" error="１～１２の数値を入力してください" sqref="E31:H31" xr:uid="{00000000-0002-0000-0200-00000A000000}">
      <formula1>1</formula1>
      <formula2>12</formula2>
    </dataValidation>
    <dataValidation type="whole" imeMode="halfAlpha" allowBlank="1" showInputMessage="1" showErrorMessage="1" errorTitle="【入力内容確認】" error="「クラス数」を入力してください_x000a_（幼稚園・認定こども園のみ）" sqref="E26:H26" xr:uid="{00000000-0002-0000-0200-00000B000000}">
      <formula1>0</formula1>
      <formula2>100</formula2>
    </dataValidation>
    <dataValidation type="whole" imeMode="halfAlpha" allowBlank="1" showInputMessage="1" showErrorMessage="1" errorTitle="【入力内容確認】" error="本務教員の数を入力してください" sqref="E22:H22" xr:uid="{00000000-0002-0000-0200-00000C000000}">
      <formula1>0</formula1>
      <formula2>3000</formula2>
    </dataValidation>
    <dataValidation type="whole" imeMode="halfAlpha" allowBlank="1" showInputMessage="1" showErrorMessage="1" errorTitle="【入力内容確認】" error="兼務教員（非常勤、アルバイト）の数を入力してください" sqref="E23:H23" xr:uid="{00000000-0002-0000-0200-00000D000000}">
      <formula1>0</formula1>
      <formula2>5000</formula2>
    </dataValidation>
    <dataValidation type="whole" imeMode="halfAlpha" allowBlank="1" showInputMessage="1" showErrorMessage="1" errorTitle="【入力内容確認】" error="本務「職員」の数を、入力してください" sqref="E24:H24" xr:uid="{00000000-0002-0000-0200-00000E000000}">
      <formula1>0</formula1>
      <formula2>3000</formula2>
    </dataValidation>
    <dataValidation type="whole" imeMode="halfAlpha" allowBlank="1" showInputMessage="1" showErrorMessage="1" errorTitle="【入力内容確認】" error="収容定員（認可定員）の数を、入力してください" sqref="E25:H25" xr:uid="{00000000-0002-0000-0200-00000F000000}">
      <formula1>0</formula1>
      <formula2>10000</formula2>
    </dataValidation>
    <dataValidation type="whole" imeMode="fullAlpha" allowBlank="1" showInputMessage="1" showErrorMessage="1" errorTitle="【入力内容確認】" error="０歳～５歳の園児数を、入力してください" sqref="H36 E31:G32 H30:H33" xr:uid="{00000000-0002-0000-0200-000010000000}">
      <formula1>10</formula1>
      <formula2>300</formula2>
    </dataValidation>
    <dataValidation type="list" allowBlank="1" showInputMessage="1" showErrorMessage="1" sqref="E52:H52" xr:uid="{00000000-0002-0000-0200-000011000000}">
      <formula1>$D$87:$D$88</formula1>
    </dataValidation>
    <dataValidation type="list" allowBlank="1" showInputMessage="1" showErrorMessage="1" promptTitle="【事由選択】" prompt="名称変更、廃止、休校、募集停止、分離とその事由をプルダウンから選択してください" sqref="E51:H51" xr:uid="{00000000-0002-0000-0200-000012000000}">
      <formula1>$G$174:$G$179</formula1>
    </dataValidation>
    <dataValidation type="list" allowBlank="1" showInputMessage="1" showErrorMessage="1" promptTitle="【学校種・課程】" prompt="プルダウンから選択してください" sqref="E10:H10" xr:uid="{00000000-0002-0000-0200-000013000000}">
      <formula1>$G$154:$G$160</formula1>
    </dataValidation>
    <dataValidation type="list" imeMode="fullAlpha" allowBlank="1" showInputMessage="1" showErrorMessage="1" errorTitle="【入力内容確認】" error="０歳～５歳の園児数を、入力してください" sqref="E36:G36" xr:uid="{00000000-0002-0000-0200-000014000000}">
      <formula1>$G$182:$G$188</formula1>
    </dataValidation>
    <dataValidation type="list" imeMode="fullAlpha" allowBlank="1" showInputMessage="1" showErrorMessage="1" errorTitle="【入力内容確認】" error="０歳～５歳の園児数を、入力してください" sqref="E38:G43" xr:uid="{00000000-0002-0000-0200-000015000000}">
      <formula1>$H$154:$H$162</formula1>
    </dataValidation>
    <dataValidation type="list" allowBlank="1" showInputMessage="1" showErrorMessage="1" prompt="プルダウンから選択してください" sqref="E38:H43" xr:uid="{00000000-0002-0000-0200-000016000000}">
      <formula1>$H$154:$H$162</formula1>
    </dataValidation>
    <dataValidation type="list" allowBlank="1" showInputMessage="1" showErrorMessage="1" sqref="H38:H43" xr:uid="{00000000-0002-0000-0200-000017000000}">
      <formula1>$H$154:$H$162</formula1>
    </dataValidation>
    <dataValidation type="list" allowBlank="1" showInputMessage="1" showErrorMessage="1" prompt="プルダウンから選択してください" sqref="E37:H37" xr:uid="{00000000-0002-0000-0200-000018000000}">
      <formula1>$G$194:$G$197</formula1>
    </dataValidation>
    <dataValidation type="list" allowBlank="1" showInputMessage="1" showErrorMessage="1" errorTitle="【入力形式エラー】" error="プルダウンから選んでください" promptTitle="【都道府県選択】" prompt="プルダウンから選んでください" sqref="E14:H14" xr:uid="{00000000-0002-0000-0200-000019000000}">
      <formula1>$E$155:$E$201</formula1>
    </dataValidation>
    <dataValidation type="whole" imeMode="halfAlpha" allowBlank="1" showInputMessage="1" showErrorMessage="1" sqref="E27:H27" xr:uid="{00000000-0002-0000-0200-00001A000000}">
      <formula1>0</formula1>
      <formula2>10000</formula2>
    </dataValidation>
    <dataValidation type="list" imeMode="fullAlpha" allowBlank="1" showInputMessage="1" showErrorMessage="1" errorTitle="【入力内容確認】" error="０歳～５歳の園児数を、入力してください" sqref="G29" xr:uid="{00000000-0002-0000-0200-00001B000000}">
      <formula1>$D$84:$D$88</formula1>
    </dataValidation>
    <dataValidation type="whole" imeMode="halfAlpha" allowBlank="1" showInputMessage="1" showErrorMessage="1" errorTitle="【年数エラー】" error="和歴の年数を入れてください_x000a_" sqref="E30" xr:uid="{00000000-0002-0000-0200-00001C000000}">
      <formula1>1</formula1>
      <formula2>64</formula2>
    </dataValidation>
    <dataValidation type="whole" imeMode="fullAlpha" allowBlank="1" showInputMessage="1" showErrorMessage="1" errorTitle="【入力内容確認】" error="和歴の年号を入れてください" sqref="E30" xr:uid="{00000000-0002-0000-0200-00001D000000}">
      <formula1>1</formula1>
      <formula2>64</formula2>
    </dataValidation>
    <dataValidation type="whole" imeMode="fullAlpha" allowBlank="1" showInputMessage="1" showErrorMessage="1" errorTitle="【年数エラー】" error="和歴の年数を入れてください" sqref="F30:G30" xr:uid="{00000000-0002-0000-0200-00001E000000}">
      <formula1>10</formula1>
      <formula2>300</formula2>
    </dataValidation>
    <dataValidation type="list" imeMode="fullAlpha" allowBlank="1" showInputMessage="1" showErrorMessage="1" errorTitle="【入力内容確認】" error="０歳～５歳の園児数を、入力してください" sqref="E33:G33" xr:uid="{00000000-0002-0000-0200-00001F000000}">
      <formula1>$G$168:$G$171</formula1>
    </dataValidation>
    <dataValidation type="list" imeMode="halfAlpha" allowBlank="1" showInputMessage="1" showErrorMessage="1" errorTitle="【入力内容確認】" error="プルダウンから元号を選択してください。" sqref="E29" xr:uid="{00000000-0002-0000-0200-000020000000}">
      <formula1>$D$84:$D$88</formula1>
    </dataValidation>
    <dataValidation imeMode="hiragana" allowBlank="1" showInputMessage="1" showErrorMessage="1" sqref="E9:H9 E11:H12 E18:H19 E55:H55" xr:uid="{00000000-0002-0000-0200-000021000000}"/>
    <dataValidation imeMode="fullAlpha" allowBlank="1" showInputMessage="1" showErrorMessage="1" sqref="E57:H61" xr:uid="{51118215-D58E-4608-B4CB-3EE9C911252C}"/>
    <dataValidation type="list" allowBlank="1" showInputMessage="1" showErrorMessage="1" sqref="E57:H61" xr:uid="{450A5CB8-5D46-4DBB-BF0A-843D20194A54}">
      <formula1>$I$177:$I$180</formula1>
    </dataValidation>
    <dataValidation allowBlank="1" showInputMessage="1" showErrorMessage="1" promptTitle="【学校種・課程】" prompt="プルダウンから選択してください" sqref="B57:B61 B45:B46" xr:uid="{08E43CA5-EE29-4C53-B93E-E3944CE32F81}"/>
    <dataValidation allowBlank="1" showErrorMessage="1" sqref="C57:H61 C45:D46 B47" xr:uid="{7AC24B5B-EB56-4B32-B667-817C3D088BEE}"/>
    <dataValidation imeMode="hiragana" allowBlank="1" showInputMessage="1" showErrorMessage="1" promptTitle="【地番等の書き方】" prompt="_x000a_正）１－７－５_x000a__x000a_誤）１丁目７番５号" sqref="E16:H16" xr:uid="{4FDB5799-7A33-439B-AD6B-DC4E9D5DF6B7}"/>
    <dataValidation allowBlank="1" showInputMessage="1" showErrorMessage="1" promptTitle=" 【フリガナ入力個所】" prompt="カタカナ入力してください_x000a__x000a_例 チヨダクフジミ１－７－５_x000a__x000a_※丁目・地番・号は_x000a_　 例のように入力" sqref="E15:H15" xr:uid="{9EA8D42E-416C-4566-BE41-3408D3C85497}"/>
    <dataValidation imeMode="halfAlpha" allowBlank="1" showInputMessage="1" showErrorMessage="1" sqref="E28:H28" xr:uid="{332C9772-60D9-4054-8DFE-49F9EEC8D3B3}"/>
    <dataValidation type="list" imeMode="fullAlpha" allowBlank="1" showInputMessage="1" showErrorMessage="1" error="プルダウンから元号を選択してください。" sqref="F29:H29" xr:uid="{BA21E657-5B03-4667-A3D9-9DA302C4B876}">
      <formula1>$D$84:$D$88</formula1>
    </dataValidation>
    <dataValidation type="whole" imeMode="fullAlpha" allowBlank="1" showInputMessage="1" showErrorMessage="1" errorTitle="【入力内容確認】" error="プルダウンから元号を選択してください。" sqref="H29" xr:uid="{A5A5DCDB-E9E2-4126-8577-2F44A85ADE4B}">
      <formula1>10</formula1>
      <formula2>300</formula2>
    </dataValidation>
  </dataValidations>
  <pageMargins left="0.25" right="0.25" top="0.75" bottom="0.75" header="0.3" footer="0.3"/>
  <pageSetup paperSize="9" scale="48" orientation="portrait" horizontalDpi="120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pageSetUpPr fitToPage="1"/>
  </sheetPr>
  <dimension ref="A1:AG97"/>
  <sheetViews>
    <sheetView zoomScaleNormal="100" workbookViewId="0">
      <selection activeCell="Z19" sqref="Z19"/>
    </sheetView>
  </sheetViews>
  <sheetFormatPr defaultColWidth="9" defaultRowHeight="13.5"/>
  <cols>
    <col min="1" max="1" width="34.125" style="97" customWidth="1"/>
    <col min="2" max="2" width="2.75" style="99" customWidth="1"/>
    <col min="3" max="3" width="3.75" style="97" customWidth="1"/>
    <col min="4" max="4" width="1.125" style="97" customWidth="1"/>
    <col min="5" max="5" width="37.75" style="97" customWidth="1"/>
    <col min="6" max="9" width="19.625" style="97" customWidth="1"/>
    <col min="10" max="10" width="0.375" style="97" hidden="1" customWidth="1"/>
    <col min="11" max="13" width="4" style="98" hidden="1" customWidth="1"/>
    <col min="14" max="14" width="3.5" style="98" hidden="1" customWidth="1"/>
    <col min="15" max="15" width="4" style="97" hidden="1" customWidth="1"/>
    <col min="16" max="16" width="4" style="97" customWidth="1"/>
    <col min="17" max="16384" width="9" style="97"/>
  </cols>
  <sheetData>
    <row r="1" spans="1:28">
      <c r="A1" s="210"/>
      <c r="B1" s="210"/>
      <c r="C1" s="210"/>
      <c r="D1" s="210"/>
      <c r="E1" s="210"/>
      <c r="F1" s="210"/>
      <c r="G1" s="210"/>
      <c r="H1" s="210"/>
      <c r="I1" s="210"/>
      <c r="J1" s="210"/>
      <c r="K1" s="211"/>
      <c r="L1" s="211"/>
      <c r="M1" s="211"/>
      <c r="N1" s="211"/>
      <c r="O1" s="210"/>
      <c r="P1" s="210"/>
      <c r="Q1" s="210"/>
      <c r="R1" s="210"/>
      <c r="S1" s="210"/>
      <c r="T1" s="210"/>
      <c r="U1" s="210"/>
      <c r="V1" s="210"/>
      <c r="W1" s="210"/>
      <c r="X1" s="210"/>
      <c r="Y1" s="210"/>
      <c r="Z1" s="210"/>
      <c r="AA1" s="210"/>
      <c r="AB1" s="210"/>
    </row>
    <row r="2" spans="1:28">
      <c r="A2" s="210"/>
      <c r="B2" s="210"/>
      <c r="C2" s="210"/>
      <c r="D2" s="210"/>
      <c r="E2" s="210"/>
      <c r="F2" s="210"/>
      <c r="G2" s="210"/>
      <c r="H2" s="210"/>
      <c r="I2" s="210"/>
      <c r="J2" s="210"/>
      <c r="K2" s="211"/>
      <c r="L2" s="211"/>
      <c r="M2" s="211"/>
      <c r="N2" s="211"/>
      <c r="O2" s="210"/>
      <c r="P2" s="210"/>
      <c r="Q2" s="210"/>
      <c r="R2" s="210"/>
      <c r="S2" s="210"/>
      <c r="T2" s="210"/>
      <c r="U2" s="210"/>
      <c r="V2" s="210"/>
      <c r="W2" s="210"/>
      <c r="X2" s="210"/>
      <c r="Y2" s="210"/>
      <c r="Z2" s="210"/>
      <c r="AA2" s="210"/>
      <c r="AB2" s="210"/>
    </row>
    <row r="3" spans="1:28">
      <c r="A3" s="210"/>
      <c r="B3" s="210"/>
      <c r="C3" s="210"/>
      <c r="D3" s="210"/>
      <c r="E3" s="210"/>
      <c r="F3" s="210"/>
      <c r="G3" s="210"/>
      <c r="H3" s="210"/>
      <c r="I3" s="210"/>
      <c r="J3" s="210"/>
      <c r="K3" s="211"/>
      <c r="L3" s="211"/>
      <c r="M3" s="211"/>
      <c r="N3" s="211"/>
      <c r="O3" s="210"/>
      <c r="P3" s="210"/>
      <c r="Q3" s="210"/>
      <c r="R3" s="210"/>
      <c r="S3" s="210"/>
      <c r="T3" s="210"/>
      <c r="U3" s="210"/>
      <c r="V3" s="210"/>
      <c r="W3" s="210"/>
      <c r="X3" s="210"/>
      <c r="Y3" s="210"/>
      <c r="Z3" s="210"/>
      <c r="AA3" s="210"/>
      <c r="AB3" s="210"/>
    </row>
    <row r="4" spans="1:28">
      <c r="A4" s="210"/>
      <c r="B4" s="210"/>
      <c r="C4" s="210"/>
      <c r="D4" s="210"/>
      <c r="E4" s="210"/>
      <c r="F4" s="210"/>
      <c r="G4" s="210"/>
      <c r="H4" s="210"/>
      <c r="I4" s="210"/>
      <c r="J4" s="210"/>
      <c r="K4" s="211"/>
      <c r="L4" s="211"/>
      <c r="M4" s="211"/>
      <c r="N4" s="211"/>
      <c r="O4" s="210"/>
      <c r="P4" s="210"/>
      <c r="Q4" s="210"/>
      <c r="R4" s="210"/>
      <c r="S4" s="210"/>
      <c r="T4" s="210"/>
      <c r="U4" s="210"/>
      <c r="V4" s="210"/>
      <c r="W4" s="210"/>
      <c r="X4" s="210"/>
      <c r="Y4" s="210"/>
      <c r="Z4" s="210"/>
      <c r="AA4" s="210"/>
      <c r="AB4" s="210"/>
    </row>
    <row r="5" spans="1:28">
      <c r="A5" s="210"/>
      <c r="B5" s="210"/>
      <c r="C5" s="210"/>
      <c r="D5" s="210"/>
      <c r="E5" s="210"/>
      <c r="F5" s="210"/>
      <c r="G5" s="210"/>
      <c r="H5" s="210"/>
      <c r="I5" s="210"/>
      <c r="J5" s="210"/>
      <c r="K5" s="211"/>
      <c r="L5" s="211"/>
      <c r="M5" s="211"/>
      <c r="N5" s="211"/>
      <c r="O5" s="210"/>
      <c r="P5" s="210"/>
      <c r="Q5" s="210"/>
      <c r="R5" s="210"/>
      <c r="S5" s="210"/>
      <c r="T5" s="210"/>
      <c r="U5" s="210"/>
      <c r="V5" s="210"/>
      <c r="W5" s="210"/>
      <c r="X5" s="210"/>
      <c r="Y5" s="210"/>
      <c r="Z5" s="210"/>
      <c r="AA5" s="210"/>
      <c r="AB5" s="210"/>
    </row>
    <row r="6" spans="1:28">
      <c r="A6" s="210"/>
      <c r="B6" s="210"/>
      <c r="C6" s="210"/>
      <c r="D6" s="210"/>
      <c r="E6" s="210"/>
      <c r="F6" s="210"/>
      <c r="G6" s="210"/>
      <c r="H6" s="210"/>
      <c r="I6" s="210"/>
      <c r="J6" s="210"/>
      <c r="K6" s="211"/>
      <c r="L6" s="211"/>
      <c r="M6" s="211"/>
      <c r="N6" s="211"/>
      <c r="O6" s="210"/>
      <c r="P6" s="210"/>
      <c r="Q6" s="210"/>
      <c r="R6" s="210"/>
      <c r="S6" s="210"/>
      <c r="T6" s="210"/>
      <c r="U6" s="210"/>
      <c r="V6" s="210"/>
      <c r="W6" s="210"/>
      <c r="X6" s="210"/>
      <c r="Y6" s="210"/>
      <c r="Z6" s="210"/>
      <c r="AA6" s="210"/>
      <c r="AB6" s="210"/>
    </row>
    <row r="7" spans="1:28">
      <c r="A7" s="210"/>
      <c r="B7" s="210"/>
      <c r="C7" s="210"/>
      <c r="D7" s="210"/>
      <c r="E7" s="210"/>
      <c r="F7" s="210"/>
      <c r="G7" s="210"/>
      <c r="H7" s="210"/>
      <c r="I7" s="210"/>
      <c r="J7" s="210"/>
      <c r="K7" s="211"/>
      <c r="L7" s="211"/>
      <c r="M7" s="211"/>
      <c r="N7" s="211"/>
      <c r="O7" s="210"/>
      <c r="P7" s="210"/>
      <c r="Q7" s="210"/>
      <c r="R7" s="210"/>
      <c r="S7" s="210"/>
      <c r="T7" s="210"/>
      <c r="U7" s="210"/>
      <c r="V7" s="210"/>
      <c r="W7" s="210"/>
      <c r="X7" s="210"/>
      <c r="Y7" s="210"/>
      <c r="Z7" s="210"/>
      <c r="AA7" s="210"/>
      <c r="AB7" s="210"/>
    </row>
    <row r="8" spans="1:28">
      <c r="A8" s="210"/>
      <c r="B8" s="210"/>
      <c r="C8" s="210"/>
      <c r="D8" s="210"/>
      <c r="E8" s="210"/>
      <c r="F8" s="210"/>
      <c r="G8" s="210"/>
      <c r="H8" s="210"/>
      <c r="I8" s="210"/>
      <c r="J8" s="210"/>
      <c r="K8" s="211"/>
      <c r="L8" s="211"/>
      <c r="M8" s="211"/>
      <c r="N8" s="211"/>
      <c r="O8" s="210"/>
      <c r="P8" s="210"/>
      <c r="Q8" s="210"/>
      <c r="R8" s="210"/>
      <c r="S8" s="210"/>
      <c r="T8" s="210"/>
      <c r="U8" s="210"/>
      <c r="V8" s="210"/>
      <c r="W8" s="210"/>
      <c r="X8" s="210"/>
      <c r="Y8" s="210"/>
      <c r="Z8" s="210"/>
      <c r="AA8" s="210"/>
      <c r="AB8" s="210"/>
    </row>
    <row r="9" spans="1:28">
      <c r="A9" s="210"/>
      <c r="B9" s="210"/>
      <c r="C9" s="210"/>
      <c r="D9" s="210"/>
      <c r="E9" s="210"/>
      <c r="F9" s="210"/>
      <c r="G9" s="210"/>
      <c r="H9" s="210"/>
      <c r="I9" s="210"/>
      <c r="J9" s="210"/>
      <c r="K9" s="211"/>
      <c r="L9" s="211"/>
      <c r="M9" s="211"/>
      <c r="N9" s="211"/>
      <c r="O9" s="210"/>
      <c r="P9" s="210"/>
      <c r="Q9" s="210"/>
      <c r="R9" s="210"/>
      <c r="S9" s="210"/>
      <c r="T9" s="210"/>
      <c r="U9" s="210"/>
      <c r="V9" s="210"/>
      <c r="W9" s="210"/>
      <c r="X9" s="210"/>
      <c r="Y9" s="210"/>
      <c r="Z9" s="210"/>
      <c r="AA9" s="210"/>
      <c r="AB9" s="210"/>
    </row>
    <row r="10" spans="1:28">
      <c r="A10" s="210"/>
      <c r="B10" s="210"/>
      <c r="C10" s="210"/>
      <c r="D10" s="210"/>
      <c r="E10" s="210"/>
      <c r="F10" s="210"/>
      <c r="G10" s="210"/>
      <c r="H10" s="210"/>
      <c r="I10" s="210"/>
      <c r="J10" s="210"/>
      <c r="K10" s="211"/>
      <c r="L10" s="211"/>
      <c r="M10" s="211"/>
      <c r="N10" s="211"/>
      <c r="O10" s="210"/>
      <c r="P10" s="210"/>
      <c r="Q10" s="210"/>
      <c r="R10" s="210"/>
      <c r="S10" s="210"/>
      <c r="T10" s="210"/>
      <c r="U10" s="210"/>
      <c r="V10" s="210"/>
      <c r="W10" s="210"/>
      <c r="X10" s="210"/>
      <c r="Y10" s="210"/>
      <c r="Z10" s="210"/>
      <c r="AA10" s="210"/>
      <c r="AB10" s="210"/>
    </row>
    <row r="11" spans="1:28">
      <c r="A11" s="210"/>
      <c r="B11" s="210"/>
      <c r="C11" s="210"/>
      <c r="D11" s="210"/>
      <c r="E11" s="210"/>
      <c r="F11" s="210"/>
      <c r="G11" s="210"/>
      <c r="H11" s="210"/>
      <c r="I11" s="210"/>
      <c r="J11" s="210"/>
      <c r="K11" s="211"/>
      <c r="L11" s="211"/>
      <c r="M11" s="211"/>
      <c r="N11" s="211"/>
      <c r="O11" s="210"/>
      <c r="P11" s="210"/>
      <c r="Q11" s="210"/>
      <c r="R11" s="210"/>
      <c r="S11" s="210"/>
      <c r="T11" s="210"/>
      <c r="U11" s="210"/>
      <c r="V11" s="210"/>
      <c r="W11" s="210"/>
      <c r="X11" s="210"/>
      <c r="Y11" s="210"/>
      <c r="Z11" s="210"/>
      <c r="AA11" s="210"/>
      <c r="AB11" s="210"/>
    </row>
    <row r="12" spans="1:28">
      <c r="A12" s="210"/>
      <c r="B12" s="210"/>
      <c r="C12" s="210"/>
      <c r="D12" s="210"/>
      <c r="E12" s="210"/>
      <c r="F12" s="210"/>
      <c r="G12" s="210"/>
      <c r="H12" s="210"/>
      <c r="I12" s="210"/>
      <c r="J12" s="210"/>
      <c r="K12" s="211"/>
      <c r="L12" s="211"/>
      <c r="M12" s="211"/>
      <c r="N12" s="211"/>
      <c r="O12" s="210"/>
      <c r="P12" s="210"/>
      <c r="Q12" s="210"/>
      <c r="R12" s="210"/>
      <c r="S12" s="210"/>
      <c r="T12" s="210"/>
      <c r="U12" s="210"/>
      <c r="V12" s="210"/>
      <c r="W12" s="210"/>
      <c r="X12" s="210"/>
      <c r="Y12" s="210"/>
      <c r="Z12" s="210"/>
      <c r="AA12" s="210"/>
      <c r="AB12" s="210"/>
    </row>
    <row r="13" spans="1:28" ht="14.25">
      <c r="A13" s="212"/>
      <c r="B13" s="210"/>
      <c r="C13" s="210"/>
      <c r="D13" s="210"/>
      <c r="E13" s="210"/>
      <c r="F13" s="210"/>
      <c r="G13" s="210"/>
      <c r="H13" s="210"/>
      <c r="I13" s="210"/>
      <c r="J13" s="210"/>
      <c r="K13" s="212"/>
      <c r="L13" s="212"/>
      <c r="M13" s="212"/>
      <c r="N13" s="212"/>
      <c r="O13" s="212"/>
      <c r="P13" s="212"/>
      <c r="Q13" s="212"/>
      <c r="R13" s="210"/>
      <c r="S13" s="210"/>
      <c r="T13" s="210"/>
      <c r="U13" s="210"/>
      <c r="V13" s="210"/>
      <c r="W13" s="210"/>
      <c r="X13" s="210"/>
      <c r="Y13" s="210"/>
      <c r="Z13" s="210"/>
      <c r="AA13" s="210"/>
      <c r="AB13" s="210"/>
    </row>
    <row r="14" spans="1:28">
      <c r="A14" s="210"/>
      <c r="B14" s="213"/>
      <c r="C14" s="214"/>
      <c r="D14" s="214"/>
      <c r="E14" s="214"/>
      <c r="F14" s="214"/>
      <c r="G14" s="214"/>
      <c r="H14" s="214"/>
      <c r="I14" s="214"/>
      <c r="J14" s="210"/>
      <c r="K14" s="211"/>
      <c r="L14" s="211"/>
      <c r="M14" s="211"/>
      <c r="N14" s="211"/>
      <c r="O14" s="210"/>
      <c r="P14" s="210"/>
      <c r="Q14" s="210"/>
      <c r="R14" s="210"/>
      <c r="S14" s="210"/>
      <c r="T14" s="210"/>
      <c r="U14" s="210"/>
      <c r="V14" s="210"/>
      <c r="W14" s="210"/>
      <c r="X14" s="210"/>
      <c r="Y14" s="210"/>
      <c r="Z14" s="210"/>
      <c r="AA14" s="210"/>
      <c r="AB14" s="210"/>
    </row>
    <row r="15" spans="1:28" ht="17.25">
      <c r="A15" s="210"/>
      <c r="B15" s="726" t="s">
        <v>236</v>
      </c>
      <c r="C15" s="726"/>
      <c r="D15" s="726"/>
      <c r="E15" s="726"/>
      <c r="F15" s="726"/>
      <c r="G15" s="726"/>
      <c r="H15" s="726"/>
      <c r="I15" s="726"/>
      <c r="J15" s="215"/>
      <c r="K15" s="211"/>
      <c r="L15" s="211"/>
      <c r="M15" s="211"/>
      <c r="N15" s="211"/>
      <c r="O15" s="210"/>
      <c r="P15" s="210"/>
      <c r="Q15" s="210"/>
      <c r="R15" s="210"/>
      <c r="S15" s="210"/>
      <c r="T15" s="210"/>
      <c r="U15" s="210"/>
      <c r="V15" s="210"/>
      <c r="W15" s="210"/>
      <c r="X15" s="210"/>
      <c r="Y15" s="210"/>
      <c r="Z15" s="210"/>
      <c r="AA15" s="210"/>
      <c r="AB15" s="210"/>
    </row>
    <row r="16" spans="1:28" ht="15" thickBot="1">
      <c r="A16" s="210"/>
      <c r="B16" s="213"/>
      <c r="C16" s="214"/>
      <c r="D16" s="214"/>
      <c r="E16" s="214"/>
      <c r="F16" s="214"/>
      <c r="G16" s="214"/>
      <c r="H16" s="216"/>
      <c r="I16" s="217" t="str">
        <f ca="1">CONCATENATE("（",作業２!C75,作業２!C68,"年4月1日～",作業２!C79,作業２!C71,"年3月31日　単位：円）")</f>
        <v>（令和7年4月1日～令和8年3月31日　単位：円）</v>
      </c>
      <c r="J16" s="218"/>
      <c r="K16" s="211"/>
      <c r="L16" s="211"/>
      <c r="M16" s="211"/>
      <c r="N16" s="211"/>
      <c r="O16" s="210"/>
      <c r="P16" s="210"/>
      <c r="Q16" s="210"/>
      <c r="R16" s="210"/>
      <c r="S16" s="210"/>
      <c r="T16" s="210"/>
      <c r="U16" s="210"/>
      <c r="V16" s="210"/>
      <c r="W16" s="210"/>
      <c r="X16" s="210"/>
      <c r="Y16" s="210"/>
      <c r="Z16" s="210"/>
      <c r="AA16" s="210"/>
      <c r="AB16" s="210"/>
    </row>
    <row r="17" spans="1:28" ht="14.25" thickTop="1">
      <c r="A17" s="210"/>
      <c r="B17" s="727" t="s">
        <v>298</v>
      </c>
      <c r="C17" s="728"/>
      <c r="D17" s="728"/>
      <c r="E17" s="729"/>
      <c r="F17" s="231"/>
      <c r="G17" s="231"/>
      <c r="H17" s="231"/>
      <c r="I17" s="232"/>
      <c r="J17" s="102"/>
      <c r="P17" s="210"/>
      <c r="Q17" s="210"/>
      <c r="R17" s="210"/>
      <c r="S17" s="210"/>
      <c r="T17" s="210"/>
      <c r="U17" s="210"/>
      <c r="V17" s="210"/>
      <c r="W17" s="210"/>
      <c r="X17" s="210"/>
      <c r="Y17" s="210"/>
      <c r="Z17" s="210"/>
      <c r="AA17" s="210"/>
      <c r="AB17" s="210"/>
    </row>
    <row r="18" spans="1:28" ht="35.25" customHeight="1" thickBot="1">
      <c r="A18" s="210"/>
      <c r="B18" s="733"/>
      <c r="C18" s="734"/>
      <c r="D18" s="734"/>
      <c r="E18" s="735"/>
      <c r="F18" s="233" t="str">
        <f>IF(作業２!E9="","",作業２!E9)</f>
        <v/>
      </c>
      <c r="G18" s="233" t="str">
        <f>IF(作業２!F9="","",作業２!F9)</f>
        <v/>
      </c>
      <c r="H18" s="233" t="str">
        <f>IF(作業２!G9="","",作業２!G9)</f>
        <v/>
      </c>
      <c r="I18" s="319" t="str">
        <f>IF(作業２!H9="","",作業２!H9)</f>
        <v/>
      </c>
      <c r="J18" s="99"/>
      <c r="P18" s="210"/>
      <c r="Q18" s="210"/>
      <c r="R18" s="210"/>
      <c r="S18" s="210"/>
      <c r="T18" s="210"/>
      <c r="U18" s="210"/>
      <c r="V18" s="210"/>
      <c r="W18" s="210"/>
      <c r="X18" s="210"/>
      <c r="Y18" s="210"/>
      <c r="Z18" s="210"/>
      <c r="AA18" s="210"/>
      <c r="AB18" s="210"/>
    </row>
    <row r="19" spans="1:28" ht="24.95" customHeight="1">
      <c r="A19" s="210"/>
      <c r="B19" s="711" t="s">
        <v>279</v>
      </c>
      <c r="C19" s="712"/>
      <c r="D19" s="712"/>
      <c r="E19" s="713"/>
      <c r="F19" s="531" t="str">
        <f>IF(K19=TRUE,"",SUM(F20:F25))</f>
        <v/>
      </c>
      <c r="G19" s="531" t="str">
        <f>IF(L19=TRUE,"",SUM(G20:G25))</f>
        <v/>
      </c>
      <c r="H19" s="531" t="str">
        <f>IF(M19=TRUE,"",SUM(H20:H25))</f>
        <v/>
      </c>
      <c r="I19" s="532" t="str">
        <f>IF(N19=TRUE,"",SUM(I20:I25))</f>
        <v/>
      </c>
      <c r="J19" s="100"/>
      <c r="K19" s="98" t="b">
        <f>AND(F20="",F21="",F22="",F23="",F24="",F25="")</f>
        <v>1</v>
      </c>
      <c r="L19" s="98" t="b">
        <f>AND(G20="",G21="",G22="",G23="",G24="",G25="")</f>
        <v>1</v>
      </c>
      <c r="M19" s="98" t="b">
        <f>AND(H20="",H21="",H22="",H23="",H24="",H25="")</f>
        <v>1</v>
      </c>
      <c r="N19" s="98" t="b">
        <f>AND(I20="",I21="",I22="",I23="",I24="",I25="")</f>
        <v>1</v>
      </c>
      <c r="P19" s="210"/>
      <c r="Q19" s="210"/>
      <c r="R19" s="210"/>
      <c r="S19" s="210"/>
      <c r="T19" s="210"/>
      <c r="U19" s="210"/>
      <c r="V19" s="210"/>
      <c r="W19" s="210"/>
      <c r="X19" s="210"/>
      <c r="Y19" s="210"/>
      <c r="Z19" s="210"/>
      <c r="AA19" s="210"/>
      <c r="AB19" s="210"/>
    </row>
    <row r="20" spans="1:28" ht="24.95" customHeight="1">
      <c r="A20" s="210"/>
      <c r="B20" s="683" t="s">
        <v>207</v>
      </c>
      <c r="C20" s="234" t="s">
        <v>200</v>
      </c>
      <c r="D20" s="235"/>
      <c r="E20" s="236" t="s">
        <v>235</v>
      </c>
      <c r="F20" s="489"/>
      <c r="G20" s="476"/>
      <c r="H20" s="477"/>
      <c r="I20" s="478"/>
      <c r="P20" s="210"/>
      <c r="Q20" s="210"/>
      <c r="R20" s="210"/>
      <c r="S20" s="210"/>
      <c r="T20" s="210"/>
      <c r="U20" s="210"/>
      <c r="V20" s="210"/>
      <c r="W20" s="210"/>
      <c r="X20" s="210"/>
      <c r="Y20" s="210"/>
      <c r="Z20" s="210"/>
      <c r="AA20" s="210"/>
      <c r="AB20" s="210"/>
    </row>
    <row r="21" spans="1:28" ht="24.95" customHeight="1">
      <c r="A21" s="210"/>
      <c r="B21" s="714"/>
      <c r="C21" s="237" t="s">
        <v>198</v>
      </c>
      <c r="D21" s="238"/>
      <c r="E21" s="239" t="s">
        <v>234</v>
      </c>
      <c r="F21" s="475"/>
      <c r="G21" s="476"/>
      <c r="H21" s="477"/>
      <c r="I21" s="504"/>
      <c r="P21" s="210"/>
      <c r="Q21" s="210"/>
      <c r="R21" s="210"/>
      <c r="S21" s="210"/>
      <c r="T21" s="210"/>
      <c r="U21" s="210"/>
      <c r="V21" s="210"/>
      <c r="W21" s="210"/>
      <c r="X21" s="210"/>
      <c r="Y21" s="210"/>
      <c r="Z21" s="210"/>
      <c r="AA21" s="210"/>
      <c r="AB21" s="210"/>
    </row>
    <row r="22" spans="1:28" ht="24.95" customHeight="1">
      <c r="A22" s="210"/>
      <c r="B22" s="714"/>
      <c r="C22" s="237" t="s">
        <v>196</v>
      </c>
      <c r="D22" s="238"/>
      <c r="E22" s="239" t="s">
        <v>233</v>
      </c>
      <c r="F22" s="475"/>
      <c r="G22" s="476"/>
      <c r="H22" s="477"/>
      <c r="I22" s="504"/>
      <c r="P22" s="210"/>
      <c r="Q22" s="210"/>
      <c r="R22" s="210"/>
      <c r="S22" s="210"/>
      <c r="T22" s="210"/>
      <c r="U22" s="210"/>
      <c r="V22" s="210"/>
      <c r="W22" s="210"/>
      <c r="X22" s="210"/>
      <c r="Y22" s="210"/>
      <c r="Z22" s="210"/>
      <c r="AA22" s="210"/>
      <c r="AB22" s="210"/>
    </row>
    <row r="23" spans="1:28" ht="24.95" customHeight="1">
      <c r="A23" s="210"/>
      <c r="B23" s="714"/>
      <c r="C23" s="237" t="s">
        <v>3</v>
      </c>
      <c r="D23" s="240"/>
      <c r="E23" s="241" t="s">
        <v>572</v>
      </c>
      <c r="F23" s="475"/>
      <c r="G23" s="529"/>
      <c r="H23" s="530"/>
      <c r="I23" s="504"/>
      <c r="P23" s="210"/>
      <c r="Q23" s="219"/>
      <c r="R23" s="210"/>
      <c r="S23" s="210"/>
      <c r="T23" s="210"/>
      <c r="U23" s="210"/>
      <c r="V23" s="210"/>
      <c r="W23" s="210"/>
      <c r="X23" s="210"/>
      <c r="Y23" s="210"/>
      <c r="Z23" s="210"/>
      <c r="AA23" s="210"/>
      <c r="AB23" s="210"/>
    </row>
    <row r="24" spans="1:28" ht="24.95" customHeight="1">
      <c r="A24" s="210"/>
      <c r="B24" s="714"/>
      <c r="C24" s="237" t="s">
        <v>4</v>
      </c>
      <c r="D24" s="240"/>
      <c r="E24" s="241" t="s">
        <v>573</v>
      </c>
      <c r="F24" s="475"/>
      <c r="G24" s="476"/>
      <c r="H24" s="477"/>
      <c r="I24" s="504"/>
      <c r="P24" s="210"/>
      <c r="Q24" s="219"/>
      <c r="R24" s="210"/>
      <c r="S24" s="210"/>
      <c r="T24" s="210"/>
      <c r="U24" s="210"/>
      <c r="V24" s="210"/>
      <c r="W24" s="210"/>
      <c r="X24" s="210"/>
      <c r="Y24" s="210"/>
      <c r="Z24" s="210"/>
      <c r="AA24" s="210"/>
      <c r="AB24" s="210"/>
    </row>
    <row r="25" spans="1:28" ht="24.95" customHeight="1" thickBot="1">
      <c r="A25" s="210"/>
      <c r="B25" s="715"/>
      <c r="C25" s="237" t="s">
        <v>5</v>
      </c>
      <c r="D25" s="240"/>
      <c r="E25" s="242" t="s">
        <v>315</v>
      </c>
      <c r="F25" s="475"/>
      <c r="G25" s="476"/>
      <c r="H25" s="477"/>
      <c r="I25" s="508"/>
      <c r="P25" s="210"/>
      <c r="Q25" s="210"/>
      <c r="R25" s="210"/>
      <c r="S25" s="210"/>
      <c r="T25" s="210"/>
      <c r="U25" s="210"/>
      <c r="V25" s="210"/>
      <c r="W25" s="210"/>
      <c r="X25" s="210"/>
      <c r="Y25" s="210"/>
      <c r="Z25" s="210"/>
      <c r="AA25" s="210"/>
      <c r="AB25" s="210"/>
    </row>
    <row r="26" spans="1:28" ht="24.95" customHeight="1">
      <c r="A26" s="210"/>
      <c r="B26" s="680" t="s">
        <v>280</v>
      </c>
      <c r="C26" s="681"/>
      <c r="D26" s="681"/>
      <c r="E26" s="682"/>
      <c r="F26" s="517" t="str">
        <f>IF(K26=TRUE,"",SUM(F27:F28))</f>
        <v/>
      </c>
      <c r="G26" s="517" t="str">
        <f>IF(L26=TRUE,"",SUM(G27:G28))</f>
        <v/>
      </c>
      <c r="H26" s="517" t="str">
        <f>IF(M26=TRUE,"",SUM(H27:H28))</f>
        <v/>
      </c>
      <c r="I26" s="518" t="str">
        <f>IF(N26=TRUE,"",SUM(I27:I28))</f>
        <v/>
      </c>
      <c r="K26" s="98" t="b">
        <f>AND(F27="",F28="")</f>
        <v>1</v>
      </c>
      <c r="L26" s="98" t="b">
        <f>AND(G27="",G28="")</f>
        <v>1</v>
      </c>
      <c r="M26" s="98" t="b">
        <f>AND(H27="",H28="")</f>
        <v>1</v>
      </c>
      <c r="N26" s="98" t="b">
        <f>AND(I27="",I28="")</f>
        <v>1</v>
      </c>
      <c r="P26" s="210"/>
      <c r="Q26" s="210"/>
      <c r="R26" s="210"/>
      <c r="S26" s="210"/>
      <c r="T26" s="210"/>
      <c r="U26" s="210"/>
      <c r="V26" s="210"/>
      <c r="W26" s="210"/>
      <c r="X26" s="210"/>
      <c r="Y26" s="210"/>
      <c r="Z26" s="210"/>
      <c r="AA26" s="210"/>
      <c r="AB26" s="210"/>
    </row>
    <row r="27" spans="1:28" ht="24.95" customHeight="1">
      <c r="A27" s="210"/>
      <c r="B27" s="683" t="s">
        <v>201</v>
      </c>
      <c r="C27" s="234" t="s">
        <v>200</v>
      </c>
      <c r="D27" s="235"/>
      <c r="E27" s="236" t="s">
        <v>232</v>
      </c>
      <c r="F27" s="489"/>
      <c r="G27" s="476"/>
      <c r="H27" s="477"/>
      <c r="I27" s="478"/>
      <c r="P27" s="210"/>
      <c r="Q27" s="210"/>
      <c r="R27" s="210"/>
      <c r="S27" s="210"/>
      <c r="T27" s="210"/>
      <c r="U27" s="210"/>
      <c r="V27" s="210"/>
      <c r="W27" s="210"/>
      <c r="X27" s="210"/>
      <c r="Y27" s="210"/>
      <c r="Z27" s="210"/>
      <c r="AA27" s="210"/>
      <c r="AB27" s="210"/>
    </row>
    <row r="28" spans="1:28" ht="24.95" customHeight="1" thickBot="1">
      <c r="A28" s="210"/>
      <c r="B28" s="685"/>
      <c r="C28" s="243" t="s">
        <v>0</v>
      </c>
      <c r="D28" s="244"/>
      <c r="E28" s="242" t="s">
        <v>228</v>
      </c>
      <c r="F28" s="505"/>
      <c r="G28" s="506"/>
      <c r="H28" s="507"/>
      <c r="I28" s="508"/>
      <c r="P28" s="210"/>
      <c r="Q28" s="210"/>
      <c r="R28" s="210"/>
      <c r="S28" s="210"/>
      <c r="T28" s="210"/>
      <c r="U28" s="210"/>
      <c r="V28" s="210"/>
      <c r="W28" s="210"/>
      <c r="X28" s="210"/>
      <c r="Y28" s="210"/>
      <c r="Z28" s="210"/>
      <c r="AA28" s="210"/>
      <c r="AB28" s="210"/>
    </row>
    <row r="29" spans="1:28" ht="24.95" customHeight="1" thickBot="1">
      <c r="A29" s="210"/>
      <c r="B29" s="676" t="s">
        <v>281</v>
      </c>
      <c r="C29" s="677"/>
      <c r="D29" s="677"/>
      <c r="E29" s="678"/>
      <c r="F29" s="513"/>
      <c r="G29" s="514"/>
      <c r="H29" s="515"/>
      <c r="I29" s="516"/>
      <c r="P29" s="210"/>
      <c r="Q29" s="210"/>
      <c r="R29" s="210"/>
      <c r="S29" s="210"/>
      <c r="T29" s="210"/>
      <c r="U29" s="210"/>
      <c r="V29" s="210"/>
      <c r="W29" s="210"/>
      <c r="X29" s="210"/>
      <c r="Y29" s="210"/>
      <c r="Z29" s="210"/>
      <c r="AA29" s="210"/>
      <c r="AB29" s="210"/>
    </row>
    <row r="30" spans="1:28" ht="24.95" customHeight="1">
      <c r="A30" s="210"/>
      <c r="B30" s="680" t="s">
        <v>282</v>
      </c>
      <c r="C30" s="681"/>
      <c r="D30" s="681"/>
      <c r="E30" s="682"/>
      <c r="F30" s="517" t="str">
        <f>IF(K30=TRUE,"",SUM(F31,F32,F36))</f>
        <v/>
      </c>
      <c r="G30" s="517" t="str">
        <f>IF(L30=TRUE,"",SUM(G31,G32,G36))</f>
        <v/>
      </c>
      <c r="H30" s="517" t="str">
        <f>IF(M30=TRUE,"",SUM(H31,H32,H36))</f>
        <v/>
      </c>
      <c r="I30" s="518" t="str">
        <f>IF(N30=TRUE,"",SUM(I31,I32,I36))</f>
        <v/>
      </c>
      <c r="J30" s="100"/>
      <c r="K30" s="98" t="b">
        <f>AND(F31="",F32="",F36="")</f>
        <v>1</v>
      </c>
      <c r="L30" s="98" t="b">
        <f>AND(G31="",G32="",G36="")</f>
        <v>1</v>
      </c>
      <c r="M30" s="98" t="b">
        <f>AND(H31="",H32="",H36="")</f>
        <v>1</v>
      </c>
      <c r="N30" s="98" t="b">
        <f>AND(I31="",I32="",I36="")</f>
        <v>1</v>
      </c>
      <c r="P30" s="210"/>
      <c r="Q30" s="210"/>
      <c r="R30" s="210"/>
      <c r="S30" s="210"/>
      <c r="T30" s="210"/>
      <c r="U30" s="210"/>
      <c r="V30" s="210"/>
      <c r="W30" s="210"/>
      <c r="X30" s="210"/>
      <c r="Y30" s="210"/>
      <c r="Z30" s="210"/>
      <c r="AA30" s="210"/>
      <c r="AB30" s="210"/>
    </row>
    <row r="31" spans="1:28" ht="24.95" customHeight="1">
      <c r="A31" s="210"/>
      <c r="B31" s="747" t="s">
        <v>201</v>
      </c>
      <c r="C31" s="245" t="s">
        <v>200</v>
      </c>
      <c r="D31" s="246"/>
      <c r="E31" s="247" t="s">
        <v>231</v>
      </c>
      <c r="F31" s="489"/>
      <c r="G31" s="490"/>
      <c r="H31" s="491"/>
      <c r="I31" s="492"/>
      <c r="P31" s="210"/>
      <c r="Q31" s="210"/>
      <c r="R31" s="210"/>
      <c r="S31" s="210"/>
      <c r="T31" s="210"/>
      <c r="U31" s="210"/>
      <c r="V31" s="210"/>
      <c r="W31" s="210"/>
      <c r="X31" s="210"/>
      <c r="Y31" s="210"/>
      <c r="Z31" s="210"/>
      <c r="AA31" s="210"/>
      <c r="AB31" s="210"/>
    </row>
    <row r="32" spans="1:28" ht="24.95" customHeight="1">
      <c r="A32" s="210"/>
      <c r="B32" s="748"/>
      <c r="C32" s="248" t="s">
        <v>198</v>
      </c>
      <c r="D32" s="249"/>
      <c r="E32" s="250" t="s">
        <v>143</v>
      </c>
      <c r="F32" s="521" t="str">
        <f>IF(K32=TRUE,"",SUM(F33,F34))</f>
        <v/>
      </c>
      <c r="G32" s="521" t="str">
        <f>IF(L32=TRUE,"",SUM(G33,G34))</f>
        <v/>
      </c>
      <c r="H32" s="521" t="str">
        <f>IF(M32=TRUE,"",SUM(H33,H34))</f>
        <v/>
      </c>
      <c r="I32" s="522" t="str">
        <f>IF(N32=TRUE,"",SUM(I33,I34))</f>
        <v/>
      </c>
      <c r="K32" s="98" t="b">
        <f>AND(F33="",F34="")</f>
        <v>1</v>
      </c>
      <c r="L32" s="98" t="b">
        <f>AND(G33="",G34="")</f>
        <v>1</v>
      </c>
      <c r="M32" s="98" t="b">
        <f>AND(H33="",H34="")</f>
        <v>1</v>
      </c>
      <c r="N32" s="98" t="b">
        <f>AND(I33="",I34="")</f>
        <v>1</v>
      </c>
      <c r="P32" s="210"/>
      <c r="Q32" s="210"/>
      <c r="R32" s="210"/>
      <c r="S32" s="210"/>
      <c r="T32" s="210"/>
      <c r="U32" s="210"/>
      <c r="V32" s="210"/>
      <c r="W32" s="210"/>
      <c r="X32" s="210"/>
      <c r="Y32" s="210"/>
      <c r="Z32" s="210"/>
      <c r="AA32" s="210"/>
      <c r="AB32" s="210"/>
    </row>
    <row r="33" spans="1:28" ht="24.95" customHeight="1">
      <c r="A33" s="210"/>
      <c r="B33" s="748"/>
      <c r="C33" s="750" t="s">
        <v>230</v>
      </c>
      <c r="D33" s="251"/>
      <c r="E33" s="252" t="s">
        <v>571</v>
      </c>
      <c r="F33" s="479"/>
      <c r="G33" s="480"/>
      <c r="H33" s="481"/>
      <c r="I33" s="482"/>
      <c r="P33" s="210"/>
      <c r="Q33" s="219"/>
      <c r="R33" s="210"/>
      <c r="S33" s="210"/>
      <c r="T33" s="210"/>
      <c r="U33" s="210"/>
      <c r="V33" s="210"/>
      <c r="W33" s="210"/>
      <c r="X33" s="210"/>
      <c r="Y33" s="210"/>
      <c r="Z33" s="210"/>
      <c r="AA33" s="210"/>
      <c r="AB33" s="210"/>
    </row>
    <row r="34" spans="1:28" ht="24.95" customHeight="1">
      <c r="A34" s="210"/>
      <c r="B34" s="748"/>
      <c r="C34" s="751"/>
      <c r="D34" s="253"/>
      <c r="E34" s="252" t="s">
        <v>229</v>
      </c>
      <c r="F34" s="479"/>
      <c r="G34" s="480"/>
      <c r="H34" s="481"/>
      <c r="I34" s="482"/>
      <c r="P34" s="210"/>
      <c r="Q34" s="210"/>
      <c r="R34" s="210"/>
      <c r="S34" s="210"/>
      <c r="T34" s="210"/>
      <c r="U34" s="210"/>
      <c r="V34" s="210"/>
      <c r="W34" s="210"/>
      <c r="X34" s="210"/>
      <c r="Y34" s="210"/>
      <c r="Z34" s="210"/>
      <c r="AA34" s="210"/>
      <c r="AB34" s="210"/>
    </row>
    <row r="35" spans="1:28" ht="24.95" customHeight="1">
      <c r="A35" s="210"/>
      <c r="B35" s="748"/>
      <c r="C35" s="752"/>
      <c r="D35" s="254"/>
      <c r="E35" s="255" t="s">
        <v>276</v>
      </c>
      <c r="F35" s="523"/>
      <c r="G35" s="524"/>
      <c r="H35" s="525"/>
      <c r="I35" s="526"/>
      <c r="P35" s="210"/>
      <c r="Q35" s="210"/>
      <c r="R35" s="210"/>
      <c r="S35" s="210"/>
      <c r="T35" s="210"/>
      <c r="U35" s="210"/>
      <c r="V35" s="210"/>
      <c r="W35" s="210"/>
      <c r="X35" s="210"/>
      <c r="Y35" s="210"/>
      <c r="Z35" s="210"/>
      <c r="AA35" s="210"/>
      <c r="AB35" s="210"/>
    </row>
    <row r="36" spans="1:28" ht="24.95" customHeight="1" thickBot="1">
      <c r="A36" s="210"/>
      <c r="B36" s="749"/>
      <c r="C36" s="256" t="s">
        <v>196</v>
      </c>
      <c r="D36" s="257"/>
      <c r="E36" s="258" t="s">
        <v>573</v>
      </c>
      <c r="F36" s="513"/>
      <c r="G36" s="514"/>
      <c r="H36" s="515"/>
      <c r="I36" s="516"/>
      <c r="P36" s="210"/>
      <c r="Q36" s="220"/>
      <c r="R36" s="210"/>
      <c r="S36" s="210"/>
      <c r="T36" s="210"/>
      <c r="U36" s="210"/>
      <c r="V36" s="210"/>
      <c r="W36" s="210"/>
      <c r="X36" s="210"/>
      <c r="Y36" s="210"/>
      <c r="Z36" s="210"/>
      <c r="AA36" s="210"/>
      <c r="AB36" s="210"/>
    </row>
    <row r="37" spans="1:28" ht="24.95" customHeight="1" thickBot="1">
      <c r="A37" s="559"/>
      <c r="B37" s="676" t="s">
        <v>283</v>
      </c>
      <c r="C37" s="677"/>
      <c r="D37" s="677"/>
      <c r="E37" s="678"/>
      <c r="F37" s="505"/>
      <c r="G37" s="506"/>
      <c r="H37" s="507"/>
      <c r="I37" s="508"/>
      <c r="P37" s="210"/>
      <c r="Q37" s="210"/>
      <c r="R37" s="210"/>
      <c r="S37" s="210"/>
      <c r="T37" s="210"/>
      <c r="U37" s="210"/>
      <c r="V37" s="210"/>
      <c r="W37" s="210"/>
      <c r="X37" s="210"/>
      <c r="Y37" s="210"/>
      <c r="Z37" s="210"/>
      <c r="AA37" s="210"/>
      <c r="AB37" s="210"/>
    </row>
    <row r="38" spans="1:28" ht="24.95" customHeight="1" thickBot="1">
      <c r="A38" s="559"/>
      <c r="B38" s="708" t="s">
        <v>288</v>
      </c>
      <c r="C38" s="743"/>
      <c r="D38" s="743"/>
      <c r="E38" s="744"/>
      <c r="F38" s="527" t="str">
        <f>IF(K38=TRUE,"",SUM(F39,F40))</f>
        <v/>
      </c>
      <c r="G38" s="527" t="str">
        <f>IF(L38=TRUE,"",SUM(G39,G40))</f>
        <v/>
      </c>
      <c r="H38" s="527" t="str">
        <f>IF(M38=TRUE,"",SUM(H39,H40))</f>
        <v/>
      </c>
      <c r="I38" s="528" t="str">
        <f>IF(N38=TRUE,"",SUM(I39,I40))</f>
        <v/>
      </c>
      <c r="K38" s="98" t="b">
        <f>AND(F39="",F40="")</f>
        <v>1</v>
      </c>
      <c r="L38" s="98" t="b">
        <f>AND(G39="",G40="")</f>
        <v>1</v>
      </c>
      <c r="M38" s="98" t="b">
        <f>AND(H39="",H40="")</f>
        <v>1</v>
      </c>
      <c r="N38" s="98" t="b">
        <f>AND(I39="",I40="")</f>
        <v>1</v>
      </c>
      <c r="P38" s="210"/>
      <c r="Q38" s="210"/>
      <c r="R38" s="210"/>
      <c r="S38" s="210"/>
      <c r="T38" s="210"/>
      <c r="U38" s="210"/>
      <c r="V38" s="210"/>
      <c r="W38" s="210"/>
      <c r="X38" s="210"/>
      <c r="Y38" s="210"/>
      <c r="Z38" s="210"/>
      <c r="AA38" s="210"/>
      <c r="AB38" s="210"/>
    </row>
    <row r="39" spans="1:28" ht="24.95" customHeight="1">
      <c r="A39" s="559"/>
      <c r="B39" s="683" t="s">
        <v>201</v>
      </c>
      <c r="C39" s="234" t="s">
        <v>200</v>
      </c>
      <c r="D39" s="235"/>
      <c r="E39" s="236" t="s">
        <v>574</v>
      </c>
      <c r="F39" s="475"/>
      <c r="G39" s="476"/>
      <c r="H39" s="477"/>
      <c r="I39" s="478"/>
      <c r="P39" s="210"/>
      <c r="Q39" s="210"/>
      <c r="R39" s="210"/>
      <c r="S39" s="210"/>
      <c r="T39" s="210"/>
      <c r="U39" s="210"/>
      <c r="V39" s="210"/>
      <c r="W39" s="210"/>
      <c r="X39" s="210"/>
      <c r="Y39" s="210"/>
      <c r="Z39" s="210"/>
      <c r="AA39" s="210"/>
      <c r="AB39" s="210"/>
    </row>
    <row r="40" spans="1:28" ht="24.95" customHeight="1" thickBot="1">
      <c r="A40" s="559"/>
      <c r="B40" s="685"/>
      <c r="C40" s="243" t="s">
        <v>0</v>
      </c>
      <c r="D40" s="244"/>
      <c r="E40" s="242" t="s">
        <v>228</v>
      </c>
      <c r="F40" s="505"/>
      <c r="G40" s="506"/>
      <c r="H40" s="507"/>
      <c r="I40" s="508"/>
      <c r="P40" s="210"/>
      <c r="Q40" s="210"/>
      <c r="R40" s="210"/>
      <c r="S40" s="210"/>
      <c r="T40" s="210"/>
      <c r="U40" s="210"/>
      <c r="V40" s="210"/>
      <c r="W40" s="210"/>
      <c r="X40" s="210"/>
      <c r="Y40" s="210"/>
      <c r="Z40" s="210"/>
      <c r="AA40" s="210"/>
      <c r="AB40" s="210"/>
    </row>
    <row r="41" spans="1:28" ht="24.95" customHeight="1" thickBot="1">
      <c r="A41" s="559"/>
      <c r="B41" s="716" t="s">
        <v>284</v>
      </c>
      <c r="C41" s="745"/>
      <c r="D41" s="745"/>
      <c r="E41" s="746"/>
      <c r="F41" s="509"/>
      <c r="G41" s="510"/>
      <c r="H41" s="511"/>
      <c r="I41" s="512"/>
      <c r="P41" s="210"/>
      <c r="Q41" s="210"/>
      <c r="R41" s="210"/>
      <c r="S41" s="210"/>
      <c r="T41" s="210"/>
      <c r="U41" s="210"/>
      <c r="V41" s="210"/>
      <c r="W41" s="210"/>
      <c r="X41" s="210"/>
      <c r="Y41" s="210"/>
      <c r="Z41" s="210"/>
      <c r="AA41" s="210"/>
      <c r="AB41" s="210"/>
    </row>
    <row r="42" spans="1:28" ht="24.95" customHeight="1" thickBot="1">
      <c r="A42" s="559"/>
      <c r="B42" s="676" t="s">
        <v>285</v>
      </c>
      <c r="C42" s="677"/>
      <c r="D42" s="677"/>
      <c r="E42" s="678"/>
      <c r="F42" s="513"/>
      <c r="G42" s="514"/>
      <c r="H42" s="515"/>
      <c r="I42" s="516"/>
      <c r="P42" s="210"/>
      <c r="Q42" s="210"/>
      <c r="R42" s="210"/>
      <c r="S42" s="210"/>
      <c r="T42" s="210"/>
      <c r="U42" s="210"/>
      <c r="V42" s="210"/>
      <c r="W42" s="210"/>
      <c r="X42" s="210"/>
      <c r="Y42" s="210"/>
      <c r="Z42" s="210"/>
      <c r="AA42" s="210"/>
      <c r="AB42" s="210"/>
    </row>
    <row r="43" spans="1:28" ht="24.95" customHeight="1">
      <c r="A43" s="753" t="str">
        <f>IF(OR(F57="",F57="",F57="",F57=""),"↓","")</f>
        <v>↓</v>
      </c>
      <c r="B43" s="680" t="s">
        <v>286</v>
      </c>
      <c r="C43" s="681"/>
      <c r="D43" s="681"/>
      <c r="E43" s="682"/>
      <c r="F43" s="517" t="str">
        <f>IF(K43=TRUE,"",SUM(F44:F46))</f>
        <v/>
      </c>
      <c r="G43" s="517" t="str">
        <f>IF(L43=TRUE,"",SUM(G44:G46))</f>
        <v/>
      </c>
      <c r="H43" s="517" t="str">
        <f>IF(M43=TRUE,"",SUM(H44:H46))</f>
        <v/>
      </c>
      <c r="I43" s="518" t="str">
        <f>IF(N43=TRUE,"",SUM(I44:I46))</f>
        <v/>
      </c>
      <c r="K43" s="98" t="b">
        <f>AND(F44="",F45="",F46="")</f>
        <v>1</v>
      </c>
      <c r="L43" s="98" t="b">
        <f>AND(G44="",G45="",G46="")</f>
        <v>1</v>
      </c>
      <c r="M43" s="98" t="b">
        <f>AND(H44="",H45="",H46="")</f>
        <v>1</v>
      </c>
      <c r="N43" s="98" t="b">
        <f>AND(I44="",I45="",I46="")</f>
        <v>1</v>
      </c>
      <c r="P43" s="210"/>
      <c r="Q43" s="210"/>
      <c r="R43" s="210"/>
      <c r="S43" s="210"/>
      <c r="T43" s="210"/>
      <c r="U43" s="210"/>
      <c r="V43" s="210"/>
      <c r="W43" s="210"/>
      <c r="X43" s="210"/>
      <c r="Y43" s="210"/>
      <c r="Z43" s="210"/>
      <c r="AA43" s="210"/>
      <c r="AB43" s="210"/>
    </row>
    <row r="44" spans="1:28" ht="24.95" customHeight="1">
      <c r="A44" s="753"/>
      <c r="B44" s="740" t="s">
        <v>201</v>
      </c>
      <c r="C44" s="234" t="s">
        <v>200</v>
      </c>
      <c r="D44" s="235"/>
      <c r="E44" s="236" t="s">
        <v>227</v>
      </c>
      <c r="F44" s="489"/>
      <c r="G44" s="490"/>
      <c r="H44" s="491"/>
      <c r="I44" s="492"/>
      <c r="P44" s="210"/>
      <c r="Q44" s="210"/>
      <c r="R44" s="210"/>
      <c r="S44" s="210"/>
      <c r="T44" s="210"/>
      <c r="U44" s="210"/>
      <c r="V44" s="210"/>
      <c r="W44" s="210"/>
      <c r="X44" s="210"/>
      <c r="Y44" s="210"/>
      <c r="Z44" s="210"/>
      <c r="AA44" s="210"/>
      <c r="AB44" s="210"/>
    </row>
    <row r="45" spans="1:28" ht="24.95" customHeight="1">
      <c r="A45" s="753"/>
      <c r="B45" s="741"/>
      <c r="C45" s="237" t="s">
        <v>0</v>
      </c>
      <c r="D45" s="238"/>
      <c r="E45" s="239" t="s">
        <v>226</v>
      </c>
      <c r="F45" s="475"/>
      <c r="G45" s="476"/>
      <c r="H45" s="477"/>
      <c r="I45" s="504"/>
      <c r="P45" s="210"/>
      <c r="Q45" s="210"/>
      <c r="R45" s="210"/>
      <c r="S45" s="210"/>
      <c r="T45" s="210"/>
      <c r="U45" s="210"/>
      <c r="V45" s="210"/>
      <c r="W45" s="210"/>
      <c r="X45" s="210"/>
      <c r="Y45" s="210"/>
      <c r="Z45" s="210"/>
      <c r="AA45" s="210"/>
      <c r="AB45" s="210"/>
    </row>
    <row r="46" spans="1:28" ht="24.95" customHeight="1" thickBot="1">
      <c r="A46" s="754" t="str">
        <f>IF(OR(F57="",F57="",F57="",F57=""),"下に続きます！","")</f>
        <v>下に続きます！</v>
      </c>
      <c r="B46" s="742"/>
      <c r="C46" s="243" t="s">
        <v>1</v>
      </c>
      <c r="D46" s="244"/>
      <c r="E46" s="259" t="s">
        <v>225</v>
      </c>
      <c r="F46" s="505"/>
      <c r="G46" s="506"/>
      <c r="H46" s="507"/>
      <c r="I46" s="508"/>
      <c r="P46" s="210"/>
      <c r="Q46" s="210"/>
      <c r="R46" s="210"/>
      <c r="S46" s="210"/>
      <c r="T46" s="210"/>
      <c r="U46" s="210"/>
      <c r="V46" s="210"/>
      <c r="W46" s="210"/>
      <c r="X46" s="210"/>
      <c r="Y46" s="210"/>
      <c r="Z46" s="210"/>
      <c r="AA46" s="210"/>
      <c r="AB46" s="210"/>
    </row>
    <row r="47" spans="1:28" ht="24.95" customHeight="1" thickBot="1">
      <c r="A47" s="754"/>
      <c r="B47" s="670" t="s">
        <v>287</v>
      </c>
      <c r="C47" s="671"/>
      <c r="D47" s="671"/>
      <c r="E47" s="672"/>
      <c r="F47" s="519" t="str">
        <f>IF(K47=TRUE,"",SUM(F20:F25,F27:F28,F29,F31:F32,F36,F37,F39:F40,F41,F42,F44:F46))</f>
        <v/>
      </c>
      <c r="G47" s="519" t="str">
        <f>IF(L47=TRUE,"",SUM(G20:G25,G27:G28,G29,G31:G32,G36,G37,G39:G40,G41,G42,G44:G46))</f>
        <v/>
      </c>
      <c r="H47" s="519" t="str">
        <f>IF(M47=TRUE,"",SUM(H20:H25,H27:H28,H29,H31:H32,H36,H37,H39:H40,H41,H42,H44:H46))</f>
        <v/>
      </c>
      <c r="I47" s="520" t="str">
        <f>IF(N47=TRUE,"",SUM(I20:I25,I27:I28,I29,I31:I32,I36,I37,I39:I40,I41,I42,I44:I46))</f>
        <v/>
      </c>
      <c r="K47" s="98" t="b">
        <f>AND(F19="",F26="",F29="",F30="",F37="",F38="",F41="",F42="",F43="")</f>
        <v>1</v>
      </c>
      <c r="L47" s="98" t="b">
        <f>AND(G19="",G26="",G29="",G30="",G37="",G38="",G41="",G42="",G43="")</f>
        <v>1</v>
      </c>
      <c r="M47" s="98" t="b">
        <f>AND(H19="",H26="",H29="",H30="",H37="",H38="",H41="",H42="",H43="")</f>
        <v>1</v>
      </c>
      <c r="N47" s="98" t="b">
        <f>AND(I19="",I26="",I29="",I30="",I37="",I38="",I41="",I42="",I43="")</f>
        <v>1</v>
      </c>
      <c r="P47" s="210"/>
      <c r="Q47" s="210"/>
      <c r="R47" s="210"/>
      <c r="S47" s="210"/>
      <c r="T47" s="210"/>
      <c r="U47" s="210"/>
      <c r="V47" s="210"/>
      <c r="W47" s="210"/>
      <c r="X47" s="210"/>
      <c r="Y47" s="210"/>
      <c r="Z47" s="210"/>
      <c r="AA47" s="210"/>
      <c r="AB47" s="210"/>
    </row>
    <row r="48" spans="1:28" ht="22.5" customHeight="1" thickTop="1">
      <c r="A48" s="754"/>
      <c r="B48" s="224"/>
      <c r="C48" s="224"/>
      <c r="D48" s="224"/>
      <c r="E48" s="224"/>
      <c r="F48" s="225"/>
      <c r="G48" s="225"/>
      <c r="H48" s="225"/>
      <c r="I48" s="225"/>
      <c r="J48" s="210"/>
      <c r="K48" s="211"/>
      <c r="L48" s="211"/>
      <c r="M48" s="211"/>
      <c r="N48" s="211"/>
      <c r="O48" s="210"/>
      <c r="P48" s="210"/>
      <c r="Q48" s="210"/>
      <c r="R48" s="210"/>
      <c r="S48" s="210"/>
      <c r="T48" s="210"/>
      <c r="U48" s="210"/>
      <c r="V48" s="210"/>
      <c r="W48" s="210"/>
      <c r="X48" s="210"/>
      <c r="Y48" s="210"/>
      <c r="Z48" s="210"/>
      <c r="AA48" s="210"/>
      <c r="AB48" s="210"/>
    </row>
    <row r="49" spans="1:33" ht="21" customHeight="1">
      <c r="A49" s="753" t="str">
        <f>IF(OR(F57="",F57="",F57="",F57=""),"↓","")</f>
        <v>↓</v>
      </c>
      <c r="B49" s="726" t="s">
        <v>224</v>
      </c>
      <c r="C49" s="726"/>
      <c r="D49" s="726"/>
      <c r="E49" s="726"/>
      <c r="F49" s="726"/>
      <c r="G49" s="726"/>
      <c r="H49" s="726"/>
      <c r="I49" s="726"/>
      <c r="J49" s="215"/>
      <c r="K49" s="211"/>
      <c r="L49" s="211"/>
      <c r="M49" s="211"/>
      <c r="N49" s="211"/>
      <c r="O49" s="210"/>
      <c r="P49" s="210"/>
      <c r="Q49" s="210"/>
      <c r="R49" s="210"/>
      <c r="S49" s="210"/>
      <c r="T49" s="210"/>
      <c r="U49" s="210"/>
      <c r="V49" s="210"/>
      <c r="W49" s="210"/>
      <c r="X49" s="210"/>
      <c r="Y49" s="210"/>
      <c r="Z49" s="210"/>
      <c r="AA49" s="210"/>
      <c r="AB49" s="210"/>
    </row>
    <row r="50" spans="1:33" ht="18.75" customHeight="1">
      <c r="A50" s="753"/>
      <c r="B50" s="226"/>
      <c r="C50" s="226"/>
      <c r="D50" s="226"/>
      <c r="E50" s="226"/>
      <c r="F50" s="226"/>
      <c r="G50" s="227"/>
      <c r="H50" s="227"/>
      <c r="I50" s="217" t="str">
        <f ca="1">I16</f>
        <v>（令和7年4月1日～令和8年3月31日　単位：円）</v>
      </c>
      <c r="J50" s="210"/>
      <c r="K50" s="211"/>
      <c r="L50" s="211"/>
      <c r="M50" s="211"/>
      <c r="N50" s="211"/>
      <c r="O50" s="210"/>
      <c r="P50" s="210"/>
      <c r="Q50" s="210"/>
      <c r="R50" s="210"/>
      <c r="S50" s="210"/>
      <c r="T50" s="210"/>
      <c r="U50" s="210"/>
      <c r="V50" s="210"/>
      <c r="W50" s="210"/>
      <c r="X50" s="210"/>
      <c r="Y50" s="210"/>
      <c r="Z50" s="210"/>
      <c r="AA50" s="210"/>
      <c r="AB50" s="210"/>
    </row>
    <row r="51" spans="1:33" ht="6" customHeight="1" thickBot="1">
      <c r="A51" s="753"/>
      <c r="B51" s="228"/>
      <c r="C51" s="228"/>
      <c r="D51" s="228"/>
      <c r="E51" s="227"/>
      <c r="F51" s="227"/>
      <c r="G51" s="227"/>
      <c r="H51" s="229"/>
      <c r="I51" s="229"/>
      <c r="J51" s="218"/>
      <c r="K51" s="211"/>
      <c r="L51" s="211"/>
      <c r="M51" s="211"/>
      <c r="N51" s="211"/>
      <c r="O51" s="210"/>
      <c r="P51" s="210"/>
      <c r="Q51" s="210"/>
      <c r="R51" s="210"/>
      <c r="S51" s="210"/>
      <c r="T51" s="210"/>
      <c r="U51" s="210"/>
      <c r="V51" s="210"/>
      <c r="W51" s="210"/>
      <c r="X51" s="210"/>
      <c r="Y51" s="210"/>
      <c r="Z51" s="210"/>
      <c r="AA51" s="210"/>
      <c r="AB51" s="210"/>
    </row>
    <row r="52" spans="1:33" ht="13.5" customHeight="1" thickTop="1">
      <c r="A52" s="754" t="str">
        <f>IF(OR(F57="",F57="",F57="",F57=""),"下に続きます！","")</f>
        <v>下に続きます！</v>
      </c>
      <c r="B52" s="727" t="s">
        <v>298</v>
      </c>
      <c r="C52" s="728"/>
      <c r="D52" s="728"/>
      <c r="E52" s="729"/>
      <c r="F52" s="260"/>
      <c r="G52" s="260"/>
      <c r="H52" s="260"/>
      <c r="I52" s="261"/>
      <c r="J52" s="102"/>
      <c r="P52" s="210"/>
      <c r="Q52" s="210"/>
      <c r="R52" s="210"/>
      <c r="S52" s="210"/>
      <c r="T52" s="210"/>
      <c r="U52" s="210"/>
      <c r="V52" s="210"/>
      <c r="W52" s="210"/>
      <c r="X52" s="210"/>
      <c r="Y52" s="210"/>
      <c r="Z52" s="210"/>
      <c r="AA52" s="210"/>
      <c r="AB52" s="210"/>
    </row>
    <row r="53" spans="1:33" ht="13.5" customHeight="1">
      <c r="A53" s="754"/>
      <c r="B53" s="730"/>
      <c r="C53" s="731"/>
      <c r="D53" s="731"/>
      <c r="E53" s="732"/>
      <c r="F53" s="736" t="str">
        <f>F18</f>
        <v/>
      </c>
      <c r="G53" s="736" t="str">
        <f>G18</f>
        <v/>
      </c>
      <c r="H53" s="736" t="str">
        <f>H18</f>
        <v/>
      </c>
      <c r="I53" s="738" t="str">
        <f>I18</f>
        <v/>
      </c>
      <c r="J53" s="99"/>
      <c r="P53" s="210"/>
      <c r="Q53" s="210"/>
      <c r="R53" s="210"/>
      <c r="S53" s="210"/>
      <c r="T53" s="210"/>
      <c r="U53" s="210"/>
      <c r="V53" s="210"/>
      <c r="W53" s="210"/>
      <c r="X53" s="210"/>
      <c r="Y53" s="210"/>
      <c r="Z53" s="210"/>
      <c r="AA53" s="210"/>
      <c r="AB53" s="210"/>
    </row>
    <row r="54" spans="1:33" ht="33" customHeight="1" thickBot="1">
      <c r="A54" s="754"/>
      <c r="B54" s="733"/>
      <c r="C54" s="734"/>
      <c r="D54" s="734"/>
      <c r="E54" s="735"/>
      <c r="F54" s="737"/>
      <c r="G54" s="737"/>
      <c r="H54" s="737"/>
      <c r="I54" s="739"/>
      <c r="J54" s="99"/>
      <c r="P54" s="210"/>
      <c r="Q54" s="210"/>
      <c r="R54" s="210"/>
      <c r="S54" s="210"/>
      <c r="T54" s="210"/>
      <c r="U54" s="210"/>
      <c r="V54" s="210"/>
      <c r="W54" s="210"/>
      <c r="X54" s="210"/>
      <c r="Y54" s="210"/>
      <c r="Z54" s="210"/>
      <c r="AA54" s="210"/>
      <c r="AB54" s="210"/>
    </row>
    <row r="55" spans="1:33" ht="23.25" customHeight="1">
      <c r="A55" s="753" t="s">
        <v>587</v>
      </c>
      <c r="B55" s="716" t="s">
        <v>223</v>
      </c>
      <c r="C55" s="717"/>
      <c r="D55" s="717"/>
      <c r="E55" s="718"/>
      <c r="F55" s="156" t="str">
        <f>IF(K55=TRUE,"",SUM(F57,F59,F61,F63,F64,F65,F66))</f>
        <v/>
      </c>
      <c r="G55" s="156" t="str">
        <f>IF(L55=TRUE,"",SUM(G57,G59,G61,G63,G64,G65,G66))</f>
        <v/>
      </c>
      <c r="H55" s="156" t="str">
        <f>IF(M55=TRUE,"",SUM(H57,H59,H61,H63,H64,H65,H66))</f>
        <v/>
      </c>
      <c r="I55" s="157" t="str">
        <f>IF(N55=TRUE,"",SUM(I57,I59,I61,I63,I64,I65,I66))</f>
        <v/>
      </c>
      <c r="J55" s="100"/>
      <c r="K55" s="98" t="b">
        <f>AND(F56="",F60="",F64="",F65="",F66="")</f>
        <v>1</v>
      </c>
      <c r="L55" s="98" t="b">
        <f>AND(G56="",G60="",G64="",G65="",G66="")</f>
        <v>1</v>
      </c>
      <c r="M55" s="98" t="b">
        <f>AND(H56="",H60="",H64="",H65="",H66="")</f>
        <v>1</v>
      </c>
      <c r="N55" s="98" t="b">
        <f>AND(I56="",I60="",I64="",I65="",I66="")</f>
        <v>1</v>
      </c>
      <c r="P55" s="210"/>
      <c r="Q55" s="210"/>
      <c r="R55" s="210"/>
      <c r="S55" s="210"/>
      <c r="T55" s="210"/>
      <c r="U55" s="210"/>
      <c r="V55" s="210"/>
      <c r="W55" s="210"/>
      <c r="X55" s="210"/>
      <c r="Y55" s="210"/>
      <c r="Z55" s="210"/>
      <c r="AA55" s="210"/>
      <c r="AB55" s="210"/>
    </row>
    <row r="56" spans="1:33" ht="23.25" customHeight="1">
      <c r="A56" s="753"/>
      <c r="B56" s="684" t="s">
        <v>222</v>
      </c>
      <c r="C56" s="719" t="s">
        <v>200</v>
      </c>
      <c r="D56" s="720"/>
      <c r="E56" s="262" t="s">
        <v>221</v>
      </c>
      <c r="F56" s="160" t="str">
        <f>IF(K56=TRUE,"",SUM(F57,F59))</f>
        <v/>
      </c>
      <c r="G56" s="160" t="str">
        <f>IF(L56=TRUE,"",SUM(G57,G59))</f>
        <v/>
      </c>
      <c r="H56" s="160" t="str">
        <f>IF(M56=TRUE,"",SUM(H57,H59))</f>
        <v/>
      </c>
      <c r="I56" s="161" t="str">
        <f>IF(N56=TRUE,"",SUM(I57,I59))</f>
        <v/>
      </c>
      <c r="J56" s="100"/>
      <c r="K56" s="98" t="b">
        <f>AND(F57="",F59="")</f>
        <v>1</v>
      </c>
      <c r="L56" s="98" t="b">
        <f>AND(G57="",G59="")</f>
        <v>1</v>
      </c>
      <c r="M56" s="98" t="b">
        <f>AND(H57="",H59="")</f>
        <v>1</v>
      </c>
      <c r="N56" s="98" t="b">
        <f>AND(I57="",I59="")</f>
        <v>1</v>
      </c>
      <c r="P56" s="210"/>
      <c r="Q56" s="210"/>
      <c r="R56" s="210"/>
      <c r="S56" s="210"/>
      <c r="T56" s="210"/>
      <c r="U56" s="210"/>
      <c r="V56" s="210"/>
      <c r="W56" s="210"/>
      <c r="X56" s="210"/>
      <c r="Y56" s="210"/>
      <c r="Z56" s="210"/>
      <c r="AA56" s="210"/>
      <c r="AB56" s="210"/>
    </row>
    <row r="57" spans="1:33" ht="23.25" customHeight="1">
      <c r="A57" s="753"/>
      <c r="B57" s="684"/>
      <c r="C57" s="721" t="s">
        <v>201</v>
      </c>
      <c r="D57" s="263"/>
      <c r="E57" s="264" t="s">
        <v>220</v>
      </c>
      <c r="F57" s="475"/>
      <c r="G57" s="476"/>
      <c r="H57" s="477"/>
      <c r="I57" s="478"/>
      <c r="J57" s="100"/>
      <c r="P57" s="210"/>
      <c r="Q57" s="210"/>
      <c r="R57" s="210"/>
      <c r="S57" s="210"/>
      <c r="T57" s="210"/>
      <c r="U57" s="210"/>
      <c r="V57" s="210"/>
      <c r="W57" s="210"/>
      <c r="X57" s="210"/>
      <c r="Y57" s="210"/>
      <c r="Z57" s="210"/>
      <c r="AA57" s="210"/>
      <c r="AB57" s="210"/>
    </row>
    <row r="58" spans="1:33" ht="23.25" customHeight="1">
      <c r="A58" s="754" t="str">
        <f>IF(OR(F67="",F67="",F67="",F67=""),"下に続きます！","")</f>
        <v>下に続きます！</v>
      </c>
      <c r="B58" s="684"/>
      <c r="C58" s="722"/>
      <c r="D58" s="265"/>
      <c r="E58" s="239" t="s">
        <v>216</v>
      </c>
      <c r="F58" s="479"/>
      <c r="G58" s="480"/>
      <c r="H58" s="481"/>
      <c r="I58" s="482"/>
      <c r="J58" s="100"/>
      <c r="P58" s="210"/>
      <c r="Q58" s="210"/>
      <c r="R58" s="210"/>
      <c r="S58" s="210"/>
      <c r="T58" s="210"/>
      <c r="U58" s="210"/>
      <c r="V58" s="210"/>
      <c r="W58" s="210"/>
      <c r="X58" s="210"/>
      <c r="Y58" s="210"/>
      <c r="Z58" s="210"/>
      <c r="AA58" s="210"/>
      <c r="AB58" s="210"/>
    </row>
    <row r="59" spans="1:33" ht="23.25" customHeight="1">
      <c r="A59" s="754"/>
      <c r="B59" s="684"/>
      <c r="C59" s="723"/>
      <c r="D59" s="266"/>
      <c r="E59" s="267" t="s">
        <v>219</v>
      </c>
      <c r="F59" s="483"/>
      <c r="G59" s="484"/>
      <c r="H59" s="485"/>
      <c r="I59" s="486"/>
      <c r="J59" s="100"/>
      <c r="P59" s="210"/>
      <c r="Q59" s="210"/>
      <c r="R59" s="210"/>
      <c r="S59" s="210"/>
      <c r="T59" s="210"/>
      <c r="U59" s="210"/>
      <c r="V59" s="210"/>
      <c r="W59" s="210"/>
      <c r="X59" s="210"/>
      <c r="Y59" s="210"/>
      <c r="Z59" s="210"/>
      <c r="AA59" s="210"/>
      <c r="AB59" s="210"/>
    </row>
    <row r="60" spans="1:33" ht="23.25" customHeight="1">
      <c r="A60" s="754"/>
      <c r="B60" s="684"/>
      <c r="C60" s="719" t="s">
        <v>198</v>
      </c>
      <c r="D60" s="720"/>
      <c r="E60" s="262" t="s">
        <v>218</v>
      </c>
      <c r="F60" s="487" t="str">
        <f>IF(K60=TRUE,"",SUM(F61,F63))</f>
        <v/>
      </c>
      <c r="G60" s="487" t="str">
        <f>IF(L60=TRUE,"",SUM(G61,G63))</f>
        <v/>
      </c>
      <c r="H60" s="487" t="str">
        <f>IF(M60=TRUE,"",SUM(H61,H63))</f>
        <v/>
      </c>
      <c r="I60" s="488" t="str">
        <f>IF(N60=TRUE,"",SUM(I61,I63))</f>
        <v/>
      </c>
      <c r="K60" s="98" t="b">
        <f>AND(F61="",F63="")</f>
        <v>1</v>
      </c>
      <c r="L60" s="98" t="b">
        <f>AND(G61="",G63="")</f>
        <v>1</v>
      </c>
      <c r="M60" s="98" t="b">
        <f>AND(H61="",H63="")</f>
        <v>1</v>
      </c>
      <c r="N60" s="98" t="b">
        <f>AND(I61="",I63="")</f>
        <v>1</v>
      </c>
      <c r="P60" s="210"/>
      <c r="Q60" s="210"/>
      <c r="R60" s="210"/>
      <c r="S60" s="210"/>
      <c r="T60" s="210"/>
      <c r="U60" s="210"/>
      <c r="V60" s="210"/>
      <c r="W60" s="210"/>
      <c r="X60" s="210"/>
      <c r="Y60" s="210"/>
      <c r="Z60" s="210"/>
      <c r="AA60" s="210"/>
      <c r="AB60" s="210"/>
      <c r="AG60" s="101"/>
    </row>
    <row r="61" spans="1:33" ht="23.25" customHeight="1">
      <c r="A61" s="753" t="str">
        <f>IF(OR(F67="",F67="",F67="",F67=""),"↓","")</f>
        <v>↓</v>
      </c>
      <c r="B61" s="684"/>
      <c r="C61" s="721" t="s">
        <v>201</v>
      </c>
      <c r="D61" s="263"/>
      <c r="E61" s="264" t="s">
        <v>217</v>
      </c>
      <c r="F61" s="489"/>
      <c r="G61" s="490"/>
      <c r="H61" s="491"/>
      <c r="I61" s="492"/>
      <c r="J61" s="100"/>
      <c r="P61" s="210"/>
      <c r="Q61" s="210"/>
      <c r="R61" s="210"/>
      <c r="S61" s="210"/>
      <c r="T61" s="210"/>
      <c r="U61" s="210"/>
      <c r="V61" s="210"/>
      <c r="W61" s="210"/>
      <c r="X61" s="210"/>
      <c r="Y61" s="210"/>
      <c r="Z61" s="210"/>
      <c r="AA61" s="210"/>
      <c r="AB61" s="210"/>
    </row>
    <row r="62" spans="1:33" ht="23.25" customHeight="1">
      <c r="A62" s="753"/>
      <c r="B62" s="684"/>
      <c r="C62" s="722"/>
      <c r="D62" s="265"/>
      <c r="E62" s="239" t="s">
        <v>216</v>
      </c>
      <c r="F62" s="479"/>
      <c r="G62" s="480"/>
      <c r="H62" s="481"/>
      <c r="I62" s="482"/>
      <c r="J62" s="100"/>
      <c r="P62" s="210"/>
      <c r="Q62" s="210"/>
      <c r="R62" s="210"/>
      <c r="S62" s="210"/>
      <c r="T62" s="210"/>
      <c r="U62" s="210"/>
      <c r="V62" s="210"/>
      <c r="W62" s="210"/>
      <c r="X62" s="210"/>
      <c r="Y62" s="210"/>
      <c r="Z62" s="210"/>
      <c r="AA62" s="210"/>
      <c r="AB62" s="210"/>
    </row>
    <row r="63" spans="1:33" ht="23.25" customHeight="1">
      <c r="A63" s="753"/>
      <c r="B63" s="684"/>
      <c r="C63" s="723"/>
      <c r="D63" s="266"/>
      <c r="E63" s="267" t="s">
        <v>215</v>
      </c>
      <c r="F63" s="483"/>
      <c r="G63" s="493"/>
      <c r="H63" s="494"/>
      <c r="I63" s="495"/>
      <c r="J63" s="100"/>
      <c r="P63" s="210"/>
      <c r="Q63" s="210"/>
      <c r="R63" s="210"/>
      <c r="S63" s="210"/>
      <c r="T63" s="210"/>
      <c r="U63" s="210"/>
      <c r="V63" s="210"/>
      <c r="W63" s="210"/>
      <c r="X63" s="210"/>
      <c r="Y63" s="210"/>
      <c r="Z63" s="210"/>
      <c r="AA63" s="210"/>
      <c r="AB63" s="210"/>
    </row>
    <row r="64" spans="1:33" ht="23.25" customHeight="1">
      <c r="A64" s="754" t="str">
        <f>IF(OR(F67="",F67="",F67="",F67=""),"下に続きます！","")</f>
        <v>下に続きます！</v>
      </c>
      <c r="B64" s="684"/>
      <c r="C64" s="724" t="s">
        <v>196</v>
      </c>
      <c r="D64" s="725"/>
      <c r="E64" s="268" t="s">
        <v>214</v>
      </c>
      <c r="F64" s="496"/>
      <c r="G64" s="497"/>
      <c r="H64" s="498"/>
      <c r="I64" s="499"/>
      <c r="J64" s="100"/>
      <c r="P64" s="210"/>
      <c r="Q64" s="210"/>
      <c r="R64" s="210"/>
      <c r="S64" s="210"/>
      <c r="T64" s="210"/>
      <c r="U64" s="210"/>
      <c r="V64" s="210"/>
      <c r="W64" s="210"/>
      <c r="X64" s="210"/>
      <c r="Y64" s="210"/>
      <c r="Z64" s="210"/>
      <c r="AA64" s="210"/>
      <c r="AB64" s="210"/>
    </row>
    <row r="65" spans="1:28" ht="23.25" customHeight="1">
      <c r="A65" s="754"/>
      <c r="B65" s="684"/>
      <c r="C65" s="724" t="s">
        <v>203</v>
      </c>
      <c r="D65" s="725"/>
      <c r="E65" s="268" t="s">
        <v>213</v>
      </c>
      <c r="F65" s="496"/>
      <c r="G65" s="497"/>
      <c r="H65" s="498"/>
      <c r="I65" s="499"/>
      <c r="J65" s="100"/>
      <c r="P65" s="210"/>
      <c r="Q65" s="210"/>
      <c r="R65" s="210"/>
      <c r="S65" s="210"/>
      <c r="T65" s="210"/>
      <c r="U65" s="210"/>
      <c r="V65" s="210"/>
      <c r="W65" s="210"/>
      <c r="X65" s="210"/>
      <c r="Y65" s="210"/>
      <c r="Z65" s="210"/>
      <c r="AA65" s="210"/>
      <c r="AB65" s="210"/>
    </row>
    <row r="66" spans="1:28" ht="23.25" customHeight="1" thickBot="1">
      <c r="A66" s="754"/>
      <c r="B66" s="684"/>
      <c r="C66" s="724" t="s">
        <v>212</v>
      </c>
      <c r="D66" s="725"/>
      <c r="E66" s="269" t="s">
        <v>277</v>
      </c>
      <c r="F66" s="489"/>
      <c r="G66" s="490"/>
      <c r="H66" s="491"/>
      <c r="I66" s="492"/>
      <c r="J66" s="100"/>
      <c r="P66" s="210"/>
      <c r="Q66" s="210"/>
      <c r="R66" s="210"/>
      <c r="S66" s="210"/>
      <c r="T66" s="210"/>
      <c r="U66" s="210"/>
      <c r="V66" s="210"/>
      <c r="W66" s="210"/>
      <c r="X66" s="210"/>
      <c r="Y66" s="210"/>
      <c r="Z66" s="210"/>
      <c r="AA66" s="210"/>
      <c r="AB66" s="210"/>
    </row>
    <row r="67" spans="1:28" ht="23.25" customHeight="1" thickBot="1">
      <c r="A67" s="753" t="s">
        <v>587</v>
      </c>
      <c r="B67" s="673" t="s">
        <v>211</v>
      </c>
      <c r="C67" s="674"/>
      <c r="D67" s="674"/>
      <c r="E67" s="675"/>
      <c r="F67" s="500"/>
      <c r="G67" s="501"/>
      <c r="H67" s="502"/>
      <c r="I67" s="503"/>
      <c r="J67" s="100"/>
      <c r="P67" s="210"/>
      <c r="Q67" s="210"/>
      <c r="R67" s="210"/>
      <c r="S67" s="210"/>
      <c r="T67" s="210"/>
      <c r="U67" s="210"/>
      <c r="V67" s="210"/>
      <c r="W67" s="210"/>
      <c r="X67" s="210"/>
      <c r="Y67" s="210"/>
      <c r="Z67" s="210"/>
      <c r="AA67" s="210"/>
      <c r="AB67" s="210"/>
    </row>
    <row r="68" spans="1:28" ht="23.25" customHeight="1" thickBot="1">
      <c r="A68" s="753"/>
      <c r="B68" s="676" t="s">
        <v>210</v>
      </c>
      <c r="C68" s="677"/>
      <c r="D68" s="677"/>
      <c r="E68" s="678"/>
      <c r="F68" s="500"/>
      <c r="G68" s="501"/>
      <c r="H68" s="502"/>
      <c r="I68" s="503"/>
      <c r="J68" s="100"/>
      <c r="P68" s="210"/>
      <c r="Q68" s="210"/>
      <c r="R68" s="210"/>
      <c r="S68" s="210"/>
      <c r="T68" s="210"/>
      <c r="U68" s="210"/>
      <c r="V68" s="210"/>
      <c r="W68" s="210"/>
      <c r="X68" s="210"/>
      <c r="Y68" s="210"/>
      <c r="Z68" s="210"/>
      <c r="AA68" s="210"/>
      <c r="AB68" s="210"/>
    </row>
    <row r="69" spans="1:28" ht="23.25" customHeight="1" thickBot="1">
      <c r="A69" s="753"/>
      <c r="B69" s="708" t="s">
        <v>209</v>
      </c>
      <c r="C69" s="709"/>
      <c r="D69" s="709"/>
      <c r="E69" s="710"/>
      <c r="F69" s="500"/>
      <c r="G69" s="501"/>
      <c r="H69" s="502"/>
      <c r="I69" s="503"/>
      <c r="J69" s="100"/>
      <c r="P69" s="210"/>
      <c r="Q69" s="210"/>
      <c r="R69" s="210"/>
      <c r="S69" s="210"/>
      <c r="T69" s="210"/>
      <c r="U69" s="210"/>
      <c r="V69" s="210"/>
      <c r="W69" s="210"/>
      <c r="X69" s="210"/>
      <c r="Y69" s="210"/>
      <c r="Z69" s="210"/>
      <c r="AA69" s="210"/>
      <c r="AB69" s="210"/>
    </row>
    <row r="70" spans="1:28" ht="23.25" customHeight="1">
      <c r="A70" s="754" t="s">
        <v>588</v>
      </c>
      <c r="B70" s="711" t="s">
        <v>208</v>
      </c>
      <c r="C70" s="712"/>
      <c r="D70" s="712"/>
      <c r="E70" s="713"/>
      <c r="F70" s="156" t="str">
        <f>IF(K70=TRUE,"",SUM(F71:F74))</f>
        <v/>
      </c>
      <c r="G70" s="156" t="str">
        <f>IF(L70=TRUE,"",SUM(G71:G74))</f>
        <v/>
      </c>
      <c r="H70" s="156" t="str">
        <f>IF(M70=TRUE,"",SUM(H71:H74))</f>
        <v/>
      </c>
      <c r="I70" s="157" t="str">
        <f>IF(N70=TRUE,"",SUM(I71:I74))</f>
        <v/>
      </c>
      <c r="J70" s="100"/>
      <c r="K70" s="98" t="b">
        <f>AND(F71="",F72="",F73="",F74="")</f>
        <v>1</v>
      </c>
      <c r="L70" s="98" t="b">
        <f>AND(G71="",G72="",G73="",G74="")</f>
        <v>1</v>
      </c>
      <c r="M70" s="98" t="b">
        <f>AND(H71="",H72="",H73="",H74="")</f>
        <v>1</v>
      </c>
      <c r="N70" s="98" t="b">
        <f>AND(I71="",I72="",I73="",I74="")</f>
        <v>1</v>
      </c>
      <c r="P70" s="210"/>
      <c r="Q70" s="210"/>
      <c r="R70" s="210"/>
      <c r="S70" s="210"/>
      <c r="T70" s="210"/>
      <c r="U70" s="210"/>
      <c r="V70" s="210"/>
      <c r="W70" s="210"/>
      <c r="X70" s="210"/>
      <c r="Y70" s="210"/>
      <c r="Z70" s="210"/>
      <c r="AA70" s="210"/>
      <c r="AB70" s="210"/>
    </row>
    <row r="71" spans="1:28" ht="23.25" customHeight="1">
      <c r="A71" s="754"/>
      <c r="B71" s="683" t="s">
        <v>207</v>
      </c>
      <c r="C71" s="686" t="s">
        <v>200</v>
      </c>
      <c r="D71" s="687"/>
      <c r="E71" s="236" t="s">
        <v>206</v>
      </c>
      <c r="F71" s="475"/>
      <c r="G71" s="476"/>
      <c r="H71" s="477"/>
      <c r="I71" s="504"/>
      <c r="J71" s="100"/>
      <c r="P71" s="210"/>
      <c r="Q71" s="210"/>
      <c r="R71" s="210"/>
      <c r="S71" s="210"/>
      <c r="T71" s="210"/>
      <c r="U71" s="210"/>
      <c r="V71" s="210"/>
      <c r="W71" s="210"/>
      <c r="X71" s="210"/>
      <c r="Y71" s="210"/>
      <c r="Z71" s="210"/>
      <c r="AA71" s="210"/>
      <c r="AB71" s="210"/>
    </row>
    <row r="72" spans="1:28" ht="23.25" customHeight="1">
      <c r="A72" s="754"/>
      <c r="B72" s="714"/>
      <c r="C72" s="688" t="s">
        <v>198</v>
      </c>
      <c r="D72" s="689"/>
      <c r="E72" s="239" t="s">
        <v>205</v>
      </c>
      <c r="F72" s="475"/>
      <c r="G72" s="476"/>
      <c r="H72" s="477"/>
      <c r="I72" s="504"/>
      <c r="J72" s="100"/>
      <c r="P72" s="210"/>
      <c r="Q72" s="210"/>
      <c r="R72" s="210"/>
      <c r="S72" s="210"/>
      <c r="T72" s="210"/>
      <c r="U72" s="210"/>
      <c r="V72" s="210"/>
      <c r="W72" s="210"/>
      <c r="X72" s="210"/>
      <c r="Y72" s="210"/>
      <c r="Z72" s="210"/>
      <c r="AA72" s="210"/>
      <c r="AB72" s="210"/>
    </row>
    <row r="73" spans="1:28" ht="23.25" customHeight="1">
      <c r="A73" s="753" t="s">
        <v>587</v>
      </c>
      <c r="B73" s="714"/>
      <c r="C73" s="688" t="s">
        <v>196</v>
      </c>
      <c r="D73" s="689"/>
      <c r="E73" s="239" t="s">
        <v>204</v>
      </c>
      <c r="F73" s="475"/>
      <c r="G73" s="476"/>
      <c r="H73" s="477"/>
      <c r="I73" s="504"/>
      <c r="J73" s="100"/>
      <c r="P73" s="210"/>
      <c r="Q73" s="210"/>
      <c r="R73" s="210"/>
      <c r="S73" s="210"/>
      <c r="T73" s="210"/>
      <c r="U73" s="210"/>
      <c r="V73" s="210"/>
      <c r="W73" s="210"/>
      <c r="X73" s="210"/>
      <c r="Y73" s="210"/>
      <c r="Z73" s="210"/>
      <c r="AA73" s="210"/>
      <c r="AB73" s="210"/>
    </row>
    <row r="74" spans="1:28" ht="23.25" customHeight="1" thickBot="1">
      <c r="A74" s="753"/>
      <c r="B74" s="715"/>
      <c r="C74" s="690" t="s">
        <v>203</v>
      </c>
      <c r="D74" s="691"/>
      <c r="E74" s="242" t="s">
        <v>278</v>
      </c>
      <c r="F74" s="475"/>
      <c r="G74" s="476"/>
      <c r="H74" s="477"/>
      <c r="I74" s="504"/>
      <c r="J74" s="100"/>
      <c r="P74" s="210"/>
      <c r="Q74" s="210"/>
      <c r="R74" s="210"/>
      <c r="S74" s="210"/>
      <c r="T74" s="210"/>
      <c r="U74" s="210"/>
      <c r="V74" s="210"/>
      <c r="W74" s="210"/>
      <c r="X74" s="210"/>
      <c r="Y74" s="210"/>
      <c r="Z74" s="210"/>
      <c r="AA74" s="210"/>
      <c r="AB74" s="210"/>
    </row>
    <row r="75" spans="1:28" ht="23.25" customHeight="1">
      <c r="A75" s="753"/>
      <c r="B75" s="680" t="s">
        <v>202</v>
      </c>
      <c r="C75" s="681"/>
      <c r="D75" s="681"/>
      <c r="E75" s="682"/>
      <c r="F75" s="156" t="str">
        <f>IF(K75=TRUE,"",SUM(F76:F78))</f>
        <v/>
      </c>
      <c r="G75" s="156" t="str">
        <f>IF(L75=TRUE,"",SUM(G76:G78))</f>
        <v/>
      </c>
      <c r="H75" s="156" t="str">
        <f>IF(M75=TRUE,"",SUM(H76:H78))</f>
        <v/>
      </c>
      <c r="I75" s="157" t="str">
        <f>IF(N75=TRUE,"",SUM(I76:I78))</f>
        <v/>
      </c>
      <c r="J75" s="100"/>
      <c r="K75" s="98" t="b">
        <f>AND(F76="",F77="",F78="")</f>
        <v>1</v>
      </c>
      <c r="L75" s="98" t="b">
        <f>AND(G76="",G77="",G78="")</f>
        <v>1</v>
      </c>
      <c r="M75" s="98" t="b">
        <f>AND(H76="",H77="",H78="")</f>
        <v>1</v>
      </c>
      <c r="N75" s="98" t="b">
        <f>AND(I76="",I77="",I78="")</f>
        <v>1</v>
      </c>
      <c r="P75" s="210"/>
      <c r="Q75" s="210"/>
      <c r="R75" s="210"/>
      <c r="S75" s="210"/>
      <c r="T75" s="210"/>
      <c r="U75" s="210"/>
      <c r="V75" s="210"/>
      <c r="W75" s="210"/>
      <c r="X75" s="210"/>
      <c r="Y75" s="210"/>
      <c r="Z75" s="210"/>
      <c r="AA75" s="210"/>
      <c r="AB75" s="210"/>
    </row>
    <row r="76" spans="1:28" ht="23.25" customHeight="1">
      <c r="A76" s="754" t="s">
        <v>589</v>
      </c>
      <c r="B76" s="683" t="s">
        <v>201</v>
      </c>
      <c r="C76" s="686" t="s">
        <v>200</v>
      </c>
      <c r="D76" s="687"/>
      <c r="E76" s="236" t="s">
        <v>199</v>
      </c>
      <c r="F76" s="475"/>
      <c r="G76" s="476"/>
      <c r="H76" s="477"/>
      <c r="I76" s="504"/>
      <c r="J76" s="100"/>
      <c r="P76" s="210"/>
      <c r="Q76" s="210"/>
      <c r="R76" s="210"/>
      <c r="S76" s="210"/>
      <c r="T76" s="210"/>
      <c r="U76" s="210"/>
      <c r="V76" s="210"/>
      <c r="W76" s="210"/>
      <c r="X76" s="210"/>
      <c r="Y76" s="210"/>
      <c r="Z76" s="210"/>
      <c r="AA76" s="210"/>
      <c r="AB76" s="210"/>
    </row>
    <row r="77" spans="1:28" ht="23.25" customHeight="1">
      <c r="A77" s="754"/>
      <c r="B77" s="684"/>
      <c r="C77" s="688" t="s">
        <v>198</v>
      </c>
      <c r="D77" s="689"/>
      <c r="E77" s="239" t="s">
        <v>197</v>
      </c>
      <c r="F77" s="475"/>
      <c r="G77" s="476"/>
      <c r="H77" s="477"/>
      <c r="I77" s="504"/>
      <c r="J77" s="100"/>
      <c r="P77" s="210"/>
      <c r="Q77" s="210"/>
      <c r="R77" s="210"/>
      <c r="S77" s="210"/>
      <c r="T77" s="210"/>
      <c r="U77" s="210"/>
      <c r="V77" s="210"/>
      <c r="W77" s="210"/>
      <c r="X77" s="210"/>
      <c r="Y77" s="210"/>
      <c r="Z77" s="210"/>
      <c r="AA77" s="210"/>
      <c r="AB77" s="210"/>
    </row>
    <row r="78" spans="1:28" ht="23.25" customHeight="1" thickBot="1">
      <c r="A78" s="754"/>
      <c r="B78" s="685"/>
      <c r="C78" s="690" t="s">
        <v>196</v>
      </c>
      <c r="D78" s="691"/>
      <c r="E78" s="242" t="s">
        <v>195</v>
      </c>
      <c r="F78" s="505"/>
      <c r="G78" s="506"/>
      <c r="H78" s="507"/>
      <c r="I78" s="508"/>
      <c r="J78" s="100"/>
      <c r="P78" s="210"/>
      <c r="Q78" s="210"/>
      <c r="R78" s="210"/>
      <c r="S78" s="210"/>
      <c r="T78" s="210"/>
      <c r="U78" s="210"/>
      <c r="V78" s="210"/>
      <c r="W78" s="210"/>
      <c r="X78" s="210"/>
      <c r="Y78" s="210"/>
      <c r="Z78" s="210"/>
      <c r="AA78" s="210"/>
      <c r="AB78" s="210"/>
    </row>
    <row r="79" spans="1:28" ht="23.25" customHeight="1" thickBot="1">
      <c r="A79" s="210"/>
      <c r="B79" s="670" t="s">
        <v>194</v>
      </c>
      <c r="C79" s="671"/>
      <c r="D79" s="671"/>
      <c r="E79" s="672"/>
      <c r="F79" s="158" t="str">
        <f>IF(K79=TRUE,"",SUM(F57,F59,F61,F63,F64:F69,F71:F74,F76:F78))</f>
        <v/>
      </c>
      <c r="G79" s="158" t="str">
        <f>IF(L79=TRUE,"",SUM(G57,G59,G61,G63,G64:G69,G71:G74,G76:G78))</f>
        <v/>
      </c>
      <c r="H79" s="158" t="str">
        <f>IF(M79=TRUE,"",SUM(H57,H59,H61,H63,H64:H69,H71:H74,H76:H78))</f>
        <v/>
      </c>
      <c r="I79" s="159" t="str">
        <f>IF(N79=TRUE,"",SUM(I57,I59,I61,I63,I64:I69,I71:I74,I76:I78))</f>
        <v/>
      </c>
      <c r="J79" s="100"/>
      <c r="K79" s="98" t="b">
        <f>AND(F55="",F67="",F68="",F69="",F70="",F75="")</f>
        <v>1</v>
      </c>
      <c r="L79" s="98" t="b">
        <f>AND(G55="",G67="",G68="",G69="",G70="",G75="")</f>
        <v>1</v>
      </c>
      <c r="M79" s="98" t="b">
        <f>AND(H55="",H67="",H68="",H69="",H70="",H75="")</f>
        <v>1</v>
      </c>
      <c r="N79" s="98" t="b">
        <f>AND(I55="",I67="",I68="",I69="",I70="",I75="")</f>
        <v>1</v>
      </c>
      <c r="P79" s="210"/>
      <c r="Q79" s="210"/>
      <c r="R79" s="210"/>
      <c r="S79" s="210"/>
      <c r="T79" s="210"/>
      <c r="U79" s="210"/>
      <c r="V79" s="210"/>
      <c r="W79" s="210"/>
      <c r="X79" s="210"/>
      <c r="Y79" s="210"/>
      <c r="Z79" s="210"/>
      <c r="AA79" s="210"/>
      <c r="AB79" s="210"/>
    </row>
    <row r="80" spans="1:28" ht="23.25" hidden="1" customHeight="1" thickTop="1" thickBot="1">
      <c r="A80" s="210"/>
      <c r="B80" s="692" t="s">
        <v>193</v>
      </c>
      <c r="C80" s="693"/>
      <c r="D80" s="693"/>
      <c r="E80" s="694"/>
      <c r="F80" s="104"/>
      <c r="G80" s="695" t="s">
        <v>192</v>
      </c>
      <c r="H80" s="696"/>
      <c r="I80" s="696"/>
      <c r="J80" s="100"/>
      <c r="P80" s="210"/>
      <c r="Q80" s="210"/>
      <c r="R80" s="210"/>
      <c r="S80" s="210"/>
      <c r="T80" s="210"/>
      <c r="U80" s="210"/>
      <c r="V80" s="210"/>
      <c r="W80" s="210"/>
      <c r="X80" s="210"/>
      <c r="Y80" s="210"/>
      <c r="Z80" s="210"/>
      <c r="AA80" s="210"/>
      <c r="AB80" s="210"/>
    </row>
    <row r="81" spans="1:28" ht="23.25" hidden="1" customHeight="1" thickBot="1">
      <c r="A81" s="210"/>
      <c r="B81" s="699" t="s">
        <v>191</v>
      </c>
      <c r="C81" s="700"/>
      <c r="D81" s="700"/>
      <c r="E81" s="701"/>
      <c r="F81" s="103"/>
      <c r="G81" s="695"/>
      <c r="H81" s="696"/>
      <c r="I81" s="696"/>
      <c r="J81" s="100"/>
      <c r="P81" s="210"/>
      <c r="Q81" s="210"/>
      <c r="R81" s="210"/>
      <c r="S81" s="210"/>
      <c r="T81" s="210"/>
      <c r="U81" s="210"/>
      <c r="V81" s="210"/>
      <c r="W81" s="210"/>
      <c r="X81" s="210"/>
      <c r="Y81" s="210"/>
      <c r="Z81" s="210"/>
      <c r="AA81" s="210"/>
      <c r="AB81" s="210"/>
    </row>
    <row r="82" spans="1:28" ht="23.25" hidden="1" customHeight="1" thickBot="1">
      <c r="A82" s="210"/>
      <c r="B82" s="702" t="s">
        <v>190</v>
      </c>
      <c r="C82" s="703"/>
      <c r="D82" s="703"/>
      <c r="E82" s="704"/>
      <c r="F82" s="103"/>
      <c r="G82" s="695"/>
      <c r="H82" s="696"/>
      <c r="I82" s="696"/>
      <c r="J82" s="100"/>
      <c r="P82" s="210"/>
      <c r="Q82" s="210"/>
      <c r="R82" s="210"/>
      <c r="S82" s="210"/>
      <c r="T82" s="210"/>
      <c r="U82" s="210"/>
      <c r="V82" s="210"/>
      <c r="W82" s="210"/>
      <c r="X82" s="210"/>
      <c r="Y82" s="210"/>
      <c r="Z82" s="210"/>
      <c r="AA82" s="210"/>
      <c r="AB82" s="210"/>
    </row>
    <row r="83" spans="1:28" ht="23.25" hidden="1" customHeight="1" thickBot="1">
      <c r="A83" s="210"/>
      <c r="B83" s="702" t="s">
        <v>189</v>
      </c>
      <c r="C83" s="703"/>
      <c r="D83" s="703"/>
      <c r="E83" s="704"/>
      <c r="F83" s="103"/>
      <c r="G83" s="695"/>
      <c r="H83" s="696"/>
      <c r="I83" s="696"/>
      <c r="J83" s="100"/>
      <c r="P83" s="210"/>
      <c r="Q83" s="210"/>
      <c r="R83" s="210"/>
      <c r="S83" s="210"/>
      <c r="T83" s="210"/>
      <c r="U83" s="210"/>
      <c r="V83" s="210"/>
      <c r="W83" s="210"/>
      <c r="X83" s="210"/>
      <c r="Y83" s="210"/>
      <c r="Z83" s="210"/>
      <c r="AA83" s="210"/>
      <c r="AB83" s="210"/>
    </row>
    <row r="84" spans="1:28" ht="23.25" hidden="1" customHeight="1" thickBot="1">
      <c r="A84" s="210"/>
      <c r="B84" s="705" t="s">
        <v>188</v>
      </c>
      <c r="C84" s="706"/>
      <c r="D84" s="706"/>
      <c r="E84" s="707"/>
      <c r="F84" s="105" t="str">
        <f>IF(K84=TRUE,"",SUM(F57,F59,F61,F63,F64:F69,F71:F74,F76:F78,F80:F83))</f>
        <v/>
      </c>
      <c r="G84" s="697"/>
      <c r="H84" s="698"/>
      <c r="I84" s="698"/>
      <c r="J84" s="100"/>
      <c r="K84" s="98" t="b">
        <f>AND(F80="",F81="",F82="",F83="")</f>
        <v>1</v>
      </c>
      <c r="P84" s="210"/>
      <c r="Q84" s="210"/>
      <c r="R84" s="210"/>
      <c r="S84" s="210"/>
      <c r="T84" s="210"/>
      <c r="U84" s="210"/>
      <c r="V84" s="210"/>
      <c r="W84" s="210"/>
      <c r="X84" s="210"/>
      <c r="Y84" s="210"/>
      <c r="Z84" s="210"/>
      <c r="AA84" s="210"/>
      <c r="AB84" s="210"/>
    </row>
    <row r="85" spans="1:28" ht="33" hidden="1" customHeight="1" thickBot="1">
      <c r="A85" s="210"/>
      <c r="B85" s="667" t="s">
        <v>187</v>
      </c>
      <c r="C85" s="668"/>
      <c r="D85" s="668"/>
      <c r="E85" s="669"/>
      <c r="F85" s="106" t="str">
        <f>IF(F47="","",F47-F84)</f>
        <v/>
      </c>
      <c r="G85" s="106" t="str">
        <f>IF(G47="","",G47-G84)</f>
        <v/>
      </c>
      <c r="H85" s="106" t="str">
        <f>IF(H47="","",H47-H84)</f>
        <v/>
      </c>
      <c r="I85" s="106" t="str">
        <f>IF(I47="","",I47-I84)</f>
        <v/>
      </c>
      <c r="J85" s="100"/>
      <c r="P85" s="210"/>
      <c r="Q85" s="210"/>
      <c r="R85" s="210"/>
      <c r="S85" s="210"/>
      <c r="T85" s="210"/>
      <c r="U85" s="210"/>
      <c r="V85" s="210"/>
      <c r="W85" s="210"/>
      <c r="X85" s="210"/>
      <c r="Y85" s="210"/>
      <c r="Z85" s="210"/>
      <c r="AA85" s="210"/>
      <c r="AB85" s="210"/>
    </row>
    <row r="86" spans="1:28" ht="6.75" hidden="1" customHeight="1" thickTop="1">
      <c r="A86" s="210"/>
      <c r="B86" s="221"/>
      <c r="C86" s="221"/>
      <c r="D86" s="221"/>
      <c r="E86" s="210"/>
      <c r="F86" s="210"/>
      <c r="G86" s="210"/>
      <c r="H86" s="210"/>
      <c r="I86" s="210"/>
      <c r="J86" s="210"/>
      <c r="K86" s="211"/>
      <c r="L86" s="211"/>
      <c r="M86" s="211"/>
      <c r="N86" s="211"/>
      <c r="O86" s="210"/>
      <c r="P86" s="210"/>
      <c r="Q86" s="210"/>
      <c r="R86" s="210"/>
      <c r="S86" s="210"/>
      <c r="T86" s="210"/>
      <c r="U86" s="210"/>
      <c r="V86" s="210"/>
      <c r="W86" s="210"/>
      <c r="X86" s="210"/>
      <c r="Y86" s="210"/>
      <c r="Z86" s="210"/>
      <c r="AA86" s="210"/>
      <c r="AB86" s="210"/>
    </row>
    <row r="87" spans="1:28" ht="25.5" hidden="1" customHeight="1">
      <c r="A87" s="210"/>
      <c r="B87" s="221"/>
      <c r="C87" s="221"/>
      <c r="D87" s="221"/>
      <c r="E87" s="210">
        <f>SUM(F87:I87)</f>
        <v>0</v>
      </c>
      <c r="F87" s="210">
        <f>IF(F79="",0,1)</f>
        <v>0</v>
      </c>
      <c r="G87" s="210">
        <f>IF(G79="",0,1)</f>
        <v>0</v>
      </c>
      <c r="H87" s="210">
        <f>IF(H79="",0,1)</f>
        <v>0</v>
      </c>
      <c r="I87" s="210">
        <f>IF(I79="",0,1)</f>
        <v>0</v>
      </c>
      <c r="J87" s="210"/>
      <c r="K87" s="211"/>
      <c r="L87" s="211"/>
      <c r="M87" s="211"/>
      <c r="N87" s="211"/>
      <c r="O87" s="210"/>
      <c r="P87" s="210"/>
      <c r="Q87" s="210"/>
      <c r="R87" s="210"/>
      <c r="S87" s="210"/>
      <c r="T87" s="210"/>
      <c r="U87" s="210"/>
      <c r="V87" s="210"/>
      <c r="W87" s="210"/>
      <c r="X87" s="210"/>
      <c r="Y87" s="210"/>
      <c r="Z87" s="210"/>
      <c r="AA87" s="210"/>
      <c r="AB87" s="210"/>
    </row>
    <row r="88" spans="1:28" hidden="1">
      <c r="A88" s="210"/>
      <c r="B88" s="221"/>
      <c r="C88" s="210"/>
      <c r="D88" s="210"/>
      <c r="E88" s="210"/>
      <c r="F88" s="219" t="str">
        <f>IF(F87=1,"「１校(園)目印刷」","")</f>
        <v/>
      </c>
      <c r="G88" s="219" t="str">
        <f>IF(G87=1,"「２校(園)目印刷」","")</f>
        <v/>
      </c>
      <c r="H88" s="219" t="str">
        <f>IF(H87=1,"「３校(園)目印刷」","")</f>
        <v/>
      </c>
      <c r="I88" s="219" t="str">
        <f>IF(I87=1,"「４校(園)目印刷」","")</f>
        <v/>
      </c>
      <c r="J88" s="210"/>
      <c r="K88" s="211"/>
      <c r="L88" s="211"/>
      <c r="M88" s="211"/>
      <c r="N88" s="211"/>
      <c r="O88" s="210"/>
      <c r="P88" s="210"/>
      <c r="Q88" s="210"/>
      <c r="R88" s="210"/>
      <c r="S88" s="210"/>
      <c r="T88" s="210"/>
      <c r="U88" s="210"/>
      <c r="V88" s="210"/>
      <c r="W88" s="210"/>
      <c r="X88" s="210"/>
      <c r="Y88" s="210"/>
      <c r="Z88" s="210"/>
      <c r="AA88" s="210"/>
      <c r="AB88" s="210"/>
    </row>
    <row r="89" spans="1:28" ht="30.75" customHeight="1" thickTop="1">
      <c r="A89" s="210"/>
      <c r="B89" s="222"/>
      <c r="C89" s="223"/>
      <c r="D89" s="223"/>
      <c r="E89" s="679" t="str">
        <f>IF(E87=4,"これで入力終了です。",IF(E87=3,"これで入力終了です。",IF(E87=2,"これで入力終了です。",IF(E87=1,"これで入力終了です。",""))))</f>
        <v/>
      </c>
      <c r="F89" s="679"/>
      <c r="G89" s="679"/>
      <c r="H89" s="679"/>
      <c r="I89" s="679"/>
      <c r="J89" s="210"/>
      <c r="K89" s="211"/>
      <c r="L89" s="211"/>
      <c r="M89" s="211"/>
      <c r="N89" s="211"/>
      <c r="O89" s="210"/>
      <c r="P89" s="210"/>
      <c r="Q89" s="210"/>
      <c r="R89" s="210"/>
      <c r="S89" s="210"/>
      <c r="T89" s="210"/>
      <c r="U89" s="210"/>
      <c r="V89" s="210"/>
      <c r="W89" s="210"/>
      <c r="X89" s="210"/>
      <c r="Y89" s="210"/>
      <c r="Z89" s="210"/>
      <c r="AA89" s="210"/>
      <c r="AB89" s="210"/>
    </row>
    <row r="90" spans="1:28" ht="24.95" customHeight="1">
      <c r="A90" s="210"/>
      <c r="B90" s="222"/>
      <c r="C90" s="223"/>
      <c r="D90" s="223"/>
      <c r="E90" s="679"/>
      <c r="F90" s="679"/>
      <c r="G90" s="679"/>
      <c r="H90" s="679"/>
      <c r="I90" s="679"/>
      <c r="J90" s="210"/>
      <c r="K90" s="211"/>
      <c r="L90" s="211"/>
      <c r="M90" s="211"/>
      <c r="N90" s="211"/>
      <c r="O90" s="210"/>
      <c r="P90" s="210"/>
      <c r="Q90" s="210"/>
      <c r="R90" s="210"/>
      <c r="S90" s="210"/>
      <c r="T90" s="210"/>
      <c r="U90" s="210"/>
      <c r="V90" s="210"/>
      <c r="W90" s="210"/>
      <c r="X90" s="210"/>
      <c r="Y90" s="210"/>
      <c r="Z90" s="210"/>
      <c r="AA90" s="210"/>
      <c r="AB90" s="210"/>
    </row>
    <row r="91" spans="1:28" ht="24.95" customHeight="1">
      <c r="A91" s="210"/>
      <c r="B91" s="222"/>
      <c r="C91" s="223"/>
      <c r="D91" s="223"/>
      <c r="E91" s="666" t="str">
        <f>IF($E$87=4,"保存してください（例　【九段学園】_R7等調査～.xlex）。","")</f>
        <v/>
      </c>
      <c r="F91" s="666"/>
      <c r="G91" s="666"/>
      <c r="H91" s="666"/>
      <c r="I91" s="666"/>
      <c r="J91" s="210"/>
      <c r="K91" s="211"/>
      <c r="L91" s="211"/>
      <c r="M91" s="211"/>
      <c r="N91" s="211"/>
      <c r="O91" s="210"/>
      <c r="P91" s="210"/>
      <c r="Q91" s="210"/>
      <c r="R91" s="210"/>
      <c r="S91" s="210"/>
      <c r="T91" s="210"/>
      <c r="U91" s="210"/>
      <c r="V91" s="210"/>
      <c r="W91" s="210"/>
      <c r="X91" s="210"/>
      <c r="Y91" s="210"/>
      <c r="Z91" s="210"/>
      <c r="AA91" s="210"/>
      <c r="AB91" s="210"/>
    </row>
    <row r="92" spans="1:28" ht="24.95" customHeight="1">
      <c r="A92" s="210"/>
      <c r="B92" s="222"/>
      <c r="C92" s="223"/>
      <c r="D92" s="223"/>
      <c r="E92" s="666" t="str">
        <f>IF($E$87=4,"本データファイルをメールに添付して、都道府県にご提出ください。","")</f>
        <v/>
      </c>
      <c r="F92" s="666"/>
      <c r="G92" s="666"/>
      <c r="H92" s="666"/>
      <c r="I92" s="666"/>
      <c r="J92" s="210"/>
      <c r="K92" s="211"/>
      <c r="L92" s="211"/>
      <c r="M92" s="211"/>
      <c r="N92" s="211"/>
      <c r="O92" s="210"/>
      <c r="P92" s="210"/>
      <c r="Q92" s="210"/>
      <c r="R92" s="210"/>
      <c r="S92" s="210"/>
      <c r="T92" s="210"/>
      <c r="U92" s="210"/>
      <c r="V92" s="210"/>
      <c r="W92" s="210"/>
      <c r="X92" s="210"/>
      <c r="Y92" s="210"/>
      <c r="Z92" s="210"/>
      <c r="AA92" s="210"/>
      <c r="AB92" s="210"/>
    </row>
    <row r="93" spans="1:28" ht="24.95" customHeight="1">
      <c r="A93" s="210"/>
      <c r="B93" s="222"/>
      <c r="C93" s="223"/>
      <c r="D93" s="223"/>
      <c r="E93" s="666"/>
      <c r="F93" s="666"/>
      <c r="G93" s="666"/>
      <c r="H93" s="666"/>
      <c r="I93" s="666"/>
      <c r="J93" s="210"/>
      <c r="K93" s="211"/>
      <c r="L93" s="211"/>
      <c r="M93" s="211"/>
      <c r="N93" s="211"/>
      <c r="O93" s="210"/>
      <c r="P93" s="210"/>
      <c r="Q93" s="210"/>
      <c r="R93" s="210"/>
      <c r="S93" s="210"/>
      <c r="T93" s="210"/>
      <c r="U93" s="210"/>
      <c r="V93" s="210"/>
      <c r="W93" s="210"/>
      <c r="X93" s="210"/>
      <c r="Y93" s="210"/>
      <c r="Z93" s="210"/>
      <c r="AA93" s="210"/>
      <c r="AB93" s="210"/>
    </row>
    <row r="94" spans="1:28" ht="24.95" customHeight="1">
      <c r="A94" s="167"/>
      <c r="B94" s="167"/>
      <c r="C94" s="167"/>
      <c r="D94" s="167"/>
      <c r="E94" s="167"/>
      <c r="F94" s="167"/>
      <c r="G94" s="167"/>
      <c r="H94" s="167"/>
      <c r="I94" s="167"/>
      <c r="J94" s="210"/>
      <c r="K94" s="211"/>
      <c r="L94" s="211"/>
      <c r="M94" s="211"/>
      <c r="N94" s="211"/>
      <c r="O94" s="210"/>
      <c r="P94" s="210"/>
      <c r="Q94" s="210"/>
      <c r="R94" s="210"/>
      <c r="S94" s="210"/>
      <c r="T94" s="210"/>
      <c r="U94" s="210"/>
      <c r="V94" s="210"/>
      <c r="W94" s="210"/>
      <c r="X94" s="210"/>
      <c r="Y94" s="210"/>
      <c r="Z94" s="210"/>
      <c r="AA94" s="210"/>
      <c r="AB94" s="210"/>
    </row>
    <row r="95" spans="1:28">
      <c r="A95"/>
      <c r="B95"/>
      <c r="C95"/>
      <c r="D95"/>
      <c r="E95"/>
      <c r="F95"/>
      <c r="G95"/>
      <c r="H95"/>
      <c r="I95"/>
    </row>
    <row r="96" spans="1:28">
      <c r="A96"/>
      <c r="B96"/>
      <c r="C96"/>
      <c r="D96"/>
      <c r="E96"/>
      <c r="F96"/>
      <c r="G96"/>
      <c r="H96"/>
      <c r="I96"/>
    </row>
    <row r="97" spans="1:9">
      <c r="A97"/>
      <c r="B97"/>
      <c r="C97"/>
      <c r="D97"/>
      <c r="E97"/>
      <c r="F97"/>
      <c r="G97"/>
      <c r="H97"/>
      <c r="I97"/>
    </row>
  </sheetData>
  <sheetProtection algorithmName="SHA-512" hashValue="8n/irgz4txx3vWo+jM+9ManJ86ER0n2MVDz9uvE6DbZTxLPiJGY0Elkh8frt+b4kotVakgq9kBiaqJ8YFTqwAQ==" saltValue="Hw8Wv0FKsgEA6tFFlU0p4A==" spinCount="100000" sheet="1" objects="1" scenarios="1"/>
  <mergeCells count="71">
    <mergeCell ref="A73:A75"/>
    <mergeCell ref="A76:A78"/>
    <mergeCell ref="A58:A60"/>
    <mergeCell ref="A61:A63"/>
    <mergeCell ref="A64:A66"/>
    <mergeCell ref="A67:A69"/>
    <mergeCell ref="A70:A72"/>
    <mergeCell ref="A43:A45"/>
    <mergeCell ref="A46:A48"/>
    <mergeCell ref="A49:A51"/>
    <mergeCell ref="A52:A54"/>
    <mergeCell ref="A55:A57"/>
    <mergeCell ref="B37:E37"/>
    <mergeCell ref="B38:E38"/>
    <mergeCell ref="B39:B40"/>
    <mergeCell ref="B41:E41"/>
    <mergeCell ref="B27:B28"/>
    <mergeCell ref="B29:E29"/>
    <mergeCell ref="B30:E30"/>
    <mergeCell ref="B31:B36"/>
    <mergeCell ref="C33:C35"/>
    <mergeCell ref="B15:I15"/>
    <mergeCell ref="B17:E18"/>
    <mergeCell ref="B19:E19"/>
    <mergeCell ref="B20:B25"/>
    <mergeCell ref="B26:E26"/>
    <mergeCell ref="B49:I49"/>
    <mergeCell ref="B52:E54"/>
    <mergeCell ref="H53:H54"/>
    <mergeCell ref="I53:I54"/>
    <mergeCell ref="B42:E42"/>
    <mergeCell ref="B43:E43"/>
    <mergeCell ref="B44:B46"/>
    <mergeCell ref="B47:E47"/>
    <mergeCell ref="F53:F54"/>
    <mergeCell ref="G53:G54"/>
    <mergeCell ref="B55:E55"/>
    <mergeCell ref="B56:B66"/>
    <mergeCell ref="C56:D56"/>
    <mergeCell ref="C57:C59"/>
    <mergeCell ref="C60:D60"/>
    <mergeCell ref="C61:C63"/>
    <mergeCell ref="C64:D64"/>
    <mergeCell ref="C65:D65"/>
    <mergeCell ref="C66:D66"/>
    <mergeCell ref="B82:E82"/>
    <mergeCell ref="B83:E83"/>
    <mergeCell ref="B84:E84"/>
    <mergeCell ref="B69:E69"/>
    <mergeCell ref="B70:E70"/>
    <mergeCell ref="B71:B74"/>
    <mergeCell ref="C71:D71"/>
    <mergeCell ref="C72:D72"/>
    <mergeCell ref="C73:D73"/>
    <mergeCell ref="C74:D74"/>
    <mergeCell ref="E91:I91"/>
    <mergeCell ref="E92:I93"/>
    <mergeCell ref="B85:E85"/>
    <mergeCell ref="B79:E79"/>
    <mergeCell ref="B67:E67"/>
    <mergeCell ref="B68:E68"/>
    <mergeCell ref="E89:I89"/>
    <mergeCell ref="E90:I90"/>
    <mergeCell ref="B75:E75"/>
    <mergeCell ref="B76:B78"/>
    <mergeCell ref="C76:D76"/>
    <mergeCell ref="C77:D77"/>
    <mergeCell ref="C78:D78"/>
    <mergeCell ref="B80:E80"/>
    <mergeCell ref="G80:I84"/>
    <mergeCell ref="B81:E81"/>
  </mergeCells>
  <phoneticPr fontId="7"/>
  <dataValidations xWindow="480" yWindow="333" count="12">
    <dataValidation allowBlank="1" showInputMessage="1" showErrorMessage="1" prompt="調査票区分2：資金収支計算書（収入の部）収入の部合計と一致します" sqref="F84" xr:uid="{00000000-0002-0000-0300-000001000000}"/>
    <dataValidation allowBlank="1" showInputMessage="1" showErrorMessage="1" prompt="調査票区分5：貸借対照表「流動資産（ｂ）」の「（1）現金預金」の額と一致します" sqref="F83" xr:uid="{00000000-0002-0000-0300-000002000000}"/>
    <dataValidation type="whole" errorStyle="warning" operator="lessThanOrEqual" allowBlank="1" showInputMessage="1" showErrorMessage="1" error="プラスの値が入力されました。_x000a_符号を確認してください。" sqref="F82" xr:uid="{00000000-0002-0000-0300-000003000000}">
      <formula1>0</formula1>
    </dataValidation>
    <dataValidation errorStyle="warning" imeMode="halfAlpha" operator="lessThanOrEqual" allowBlank="1" showInputMessage="1" showErrorMessage="1" promptTitle="「高等教育の修学支援新制度」対象の専修学校のみ入力" prompt="①授業料等減免費負担金は、「高等教育の修学支援新制度」による授業料減免費負担金の交付をうける専修学校のみ入力してください。" sqref="F33:I33" xr:uid="{00000000-0002-0000-0300-000004000000}"/>
    <dataValidation imeMode="halfAlpha" allowBlank="1" showInputMessage="1" showErrorMessage="1" promptTitle="（３）施設型給付費収入" prompt="施設型給付を受ける幼稚園・認定こども園のみ入力してください" sqref="F36:I36" xr:uid="{00000000-0002-0000-0300-000005000000}"/>
    <dataValidation allowBlank="1" showInputMessage="1" showErrorMessage="1" prompt="調査票区分1の概要と同じ順番で学校名を入力してください" sqref="F53:I54" xr:uid="{00000000-0002-0000-0300-000006000000}"/>
    <dataValidation errorStyle="warning" imeMode="halfAlpha" operator="lessThanOrEqual" allowBlank="1" showInputMessage="1" showErrorMessage="1" promptTitle="② ①以外の地方公共団体補助金収入" prompt="（２）地方公共団体補助金収入のうち、①以外のものを入力してください。" sqref="F34:I34" xr:uid="{00000000-0002-0000-0300-000007000000}"/>
    <dataValidation imeMode="halfAlpha" allowBlank="1" showInputMessage="1" showErrorMessage="1" promptTitle="施設等利用給付費収入（大科目：付随事業・収益事業収入）" prompt="幼稚園・認定こども園等で、決算書に施設等利用給付費収入（大科目：付随事業・収益事業収入）の計上がある場合は入力してください。_x000a_大科目：学生生徒等納付金収入にも同一名称の科目が存在しますので、入力時にご注意ください。" sqref="F39:I39" xr:uid="{00000000-0002-0000-0300-000008000000}"/>
    <dataValidation type="whole" imeMode="halfAlpha" allowBlank="1" showInputMessage="1" showErrorMessage="1" errorTitle="数値入力エラー" error="０～９の数字またはマイナス以外は入力しないでください。" promptTitle="施設等利用給付費収入（大科目：学生生徒等納付金収入）" prompt="幼稚園・認定こども園等で、決算書に施設等利用給付費収入（大科目：学生生徒等納付金収入）の計上がある場合は入力してください。_x000a_大科目：付随事業・収益事業収入にも同一名称の科目が存在しますので、入力時にご注意ください。" sqref="F23:I23" xr:uid="{00000000-0002-0000-0300-000009000000}">
      <formula1>-100000000000</formula1>
      <formula2>1000000000000</formula2>
    </dataValidation>
    <dataValidation type="whole" imeMode="halfAlpha" allowBlank="1" showInputMessage="1" showErrorMessage="1" errorTitle="数値入力エラー" error="０～９の数字またはマイナス以外は入力しないでください。" promptTitle="施設型給付費収入（大科目：学生生徒等納付金収入）" prompt="幼稚園・認定こども園等で、決算書に施設型給付費収入（大科目：学生生徒等納付金収入）の計上がある場合は入力してください。_x000a_大科目：補助金収入にも同一名称の科目が存在しますので、入力時にご注意ください。" sqref="F24:I24" xr:uid="{00000000-0002-0000-0300-00000A000000}">
      <formula1>-100000000000</formula1>
      <formula2>1000000000000</formula2>
    </dataValidation>
    <dataValidation type="whole" imeMode="halfAlpha" allowBlank="1" showInputMessage="1" showErrorMessage="1" errorTitle="【金額エラー】" error="「②①以外の地方公共団体補助金収入」の範囲内の金額としてください" promptTitle="②のうち、学費負担軽減目的補助金（うち数で入力）" prompt="②のうち学費負担軽減目的補助金があれば入力してください。_x000a_施設型給付費収入は（３）に入力してください。" sqref="F35:I35" xr:uid="{00000000-0002-0000-0300-00000B000000}">
      <formula1>-100000000</formula1>
      <formula2>F34</formula2>
    </dataValidation>
    <dataValidation type="whole" imeMode="halfAlpha" allowBlank="1" showInputMessage="1" showErrorMessage="1" errorTitle="数値入力エラー" error="０～９の数字またはマイナス以外は入力しないでください。" sqref="F76:I78 F25:I25 F27:I29 F31:I32 F37:I37 F40:I42 F44:I46 F57:I59 F61:I69 F71:I74 F20:I22" xr:uid="{7E6BD594-38F0-4329-B9E5-D8CC38015227}">
      <formula1>-100000000000</formula1>
      <formula2>1000000000000</formula2>
    </dataValidation>
  </dataValidations>
  <pageMargins left="0.25" right="0.25" top="0.75" bottom="0.75" header="0.3" footer="0.3"/>
  <pageSetup paperSize="9" scale="54" orientation="portrait" horizontalDpi="1200" verticalDpi="0" r:id="rId1"/>
  <drawing r:id="rId2"/>
  <extLst>
    <ext xmlns:x14="http://schemas.microsoft.com/office/spreadsheetml/2009/9/main" uri="{78C0D931-6437-407d-A8EE-F0AAD7539E65}">
      <x14:conditionalFormattings>
        <x14:conditionalFormatting xmlns:xm="http://schemas.microsoft.com/office/excel/2006/main">
          <x14:cfRule type="expression" priority="8" id="{02C3DF78-C28D-4775-8895-879AFA94DBCC}">
            <xm:f>作業２!$E$98=8</xm:f>
            <x14:dxf>
              <fill>
                <patternFill>
                  <bgColor theme="1" tint="0.34998626667073579"/>
                </patternFill>
              </fill>
            </x14:dxf>
          </x14:cfRule>
          <xm:sqref>F17:F47</xm:sqref>
        </x14:conditionalFormatting>
        <x14:conditionalFormatting xmlns:xm="http://schemas.microsoft.com/office/excel/2006/main">
          <x14:cfRule type="expression" priority="45" id="{784356EE-18EA-4C9F-8A30-A5B687A5F18F}">
            <xm:f>作業２!$E$95=1</xm:f>
            <x14:dxf>
              <fill>
                <patternFill>
                  <bgColor theme="1" tint="0.34998626667073579"/>
                </patternFill>
              </fill>
            </x14:dxf>
          </x14:cfRule>
          <xm:sqref>F19:F47</xm:sqref>
        </x14:conditionalFormatting>
        <x14:conditionalFormatting xmlns:xm="http://schemas.microsoft.com/office/excel/2006/main">
          <x14:cfRule type="expression" priority="37" id="{636E00A0-C12E-456F-A9A8-0CBB527751FC}">
            <xm:f>作業２!$E$65&gt;1</xm:f>
            <x14:dxf>
              <fill>
                <patternFill>
                  <bgColor theme="1" tint="0.34998626667073579"/>
                </patternFill>
              </fill>
            </x14:dxf>
          </x14:cfRule>
          <x14:cfRule type="expression" priority="36" id="{5E978104-2102-4849-AF68-5BC11C9CB6C0}">
            <xm:f>作業２!$E$65=0</xm:f>
            <x14:dxf>
              <fill>
                <patternFill>
                  <bgColor theme="1" tint="0.34998626667073579"/>
                </patternFill>
              </fill>
            </x14:dxf>
          </x14:cfRule>
          <xm:sqref>F23:F24</xm:sqref>
        </x14:conditionalFormatting>
        <x14:conditionalFormatting xmlns:xm="http://schemas.microsoft.com/office/excel/2006/main">
          <x14:cfRule type="expression" priority="29" id="{24F848E3-6AF2-4A2A-9B67-BA007C255016}">
            <xm:f>作業２!$E$65&lt;5</xm:f>
            <x14:dxf>
              <fill>
                <patternFill>
                  <bgColor theme="1" tint="0.34998626667073579"/>
                </patternFill>
              </fill>
            </x14:dxf>
          </x14:cfRule>
          <xm:sqref>F33</xm:sqref>
        </x14:conditionalFormatting>
        <x14:conditionalFormatting xmlns:xm="http://schemas.microsoft.com/office/excel/2006/main">
          <x14:cfRule type="expression" priority="25" id="{65BF75EF-0FF5-4EE5-8C1D-9235FFA2DD03}">
            <xm:f>作業２!$E$65&gt;1</xm:f>
            <x14:dxf>
              <fill>
                <patternFill>
                  <bgColor theme="1" tint="0.34998626667073579"/>
                </patternFill>
              </fill>
            </x14:dxf>
          </x14:cfRule>
          <x14:cfRule type="expression" priority="24" id="{48ED29B8-36E3-4DB4-9AB3-70AC665D0451}">
            <xm:f>作業２!$E$65=0</xm:f>
            <x14:dxf>
              <fill>
                <patternFill>
                  <bgColor theme="1" tint="0.34998626667073579"/>
                </patternFill>
              </fill>
            </x14:dxf>
          </x14:cfRule>
          <xm:sqref>F36</xm:sqref>
        </x14:conditionalFormatting>
        <x14:conditionalFormatting xmlns:xm="http://schemas.microsoft.com/office/excel/2006/main">
          <x14:cfRule type="expression" priority="15" id="{CB862B45-EAC8-43B9-9476-550AB171A60A}">
            <xm:f>作業２!$E$65&gt;1</xm:f>
            <x14:dxf>
              <fill>
                <patternFill>
                  <bgColor theme="1" tint="0.34998626667073579"/>
                </patternFill>
              </fill>
            </x14:dxf>
          </x14:cfRule>
          <x14:cfRule type="expression" priority="16" id="{A1EA32D1-3DD0-4B79-818F-566C8EA97D47}">
            <xm:f>作業２!$E$65=0</xm:f>
            <x14:dxf>
              <fill>
                <patternFill>
                  <bgColor theme="1" tint="0.34998626667073579"/>
                </patternFill>
              </fill>
            </x14:dxf>
          </x14:cfRule>
          <xm:sqref>F39</xm:sqref>
        </x14:conditionalFormatting>
        <x14:conditionalFormatting xmlns:xm="http://schemas.microsoft.com/office/excel/2006/main">
          <x14:cfRule type="expression" priority="7" id="{F1FFDF73-767F-4F14-83A3-696D9432143A}">
            <xm:f>作業２!$E$98=8</xm:f>
            <x14:dxf>
              <fill>
                <patternFill>
                  <bgColor theme="0" tint="-0.499984740745262"/>
                </patternFill>
              </fill>
            </x14:dxf>
          </x14:cfRule>
          <xm:sqref>F52:F79</xm:sqref>
        </x14:conditionalFormatting>
        <x14:conditionalFormatting xmlns:xm="http://schemas.microsoft.com/office/excel/2006/main">
          <x14:cfRule type="expression" priority="41" id="{8679029E-8E94-4DCD-A93F-C25581F11A78}">
            <xm:f>作業２!$E$95=1</xm:f>
            <x14:dxf>
              <fill>
                <patternFill>
                  <bgColor theme="0" tint="-0.34998626667073579"/>
                </patternFill>
              </fill>
            </x14:dxf>
          </x14:cfRule>
          <xm:sqref>F55:F78</xm:sqref>
        </x14:conditionalFormatting>
        <x14:conditionalFormatting xmlns:xm="http://schemas.microsoft.com/office/excel/2006/main">
          <x14:cfRule type="expression" priority="17" id="{50DD4E9F-C7B9-4C91-BD88-55EF091E0F99}">
            <xm:f>作業２!$F$95=1</xm:f>
            <x14:dxf>
              <fill>
                <patternFill>
                  <bgColor theme="0" tint="-0.34998626667073579"/>
                </patternFill>
              </fill>
            </x14:dxf>
          </x14:cfRule>
          <xm:sqref>F79</xm:sqref>
        </x14:conditionalFormatting>
        <x14:conditionalFormatting xmlns:xm="http://schemas.microsoft.com/office/excel/2006/main">
          <x14:cfRule type="expression" priority="5" id="{C3EB3A72-750C-4A5C-8C24-6ECDFF1CC70B}">
            <xm:f>作業２!$F$98=8</xm:f>
            <x14:dxf>
              <fill>
                <patternFill>
                  <bgColor theme="1" tint="0.34998626667073579"/>
                </patternFill>
              </fill>
            </x14:dxf>
          </x14:cfRule>
          <xm:sqref>G17:G47</xm:sqref>
        </x14:conditionalFormatting>
        <x14:conditionalFormatting xmlns:xm="http://schemas.microsoft.com/office/excel/2006/main">
          <x14:cfRule type="expression" priority="44" id="{A0752BDB-A2F8-4CFD-9EA6-3C5454E60290}">
            <xm:f>作業２!$F$95=1</xm:f>
            <x14:dxf>
              <fill>
                <patternFill>
                  <bgColor theme="1" tint="0.34998626667073579"/>
                </patternFill>
              </fill>
            </x14:dxf>
          </x14:cfRule>
          <xm:sqref>G19:G47</xm:sqref>
        </x14:conditionalFormatting>
        <x14:conditionalFormatting xmlns:xm="http://schemas.microsoft.com/office/excel/2006/main">
          <x14:cfRule type="expression" priority="35" id="{CDE9653C-794A-4B1A-9271-26AA44BAC517}">
            <xm:f>作業２!$F$65&gt;1</xm:f>
            <x14:dxf>
              <fill>
                <patternFill>
                  <bgColor theme="1" tint="0.34998626667073579"/>
                </patternFill>
              </fill>
            </x14:dxf>
          </x14:cfRule>
          <x14:cfRule type="expression" priority="34" id="{E4DBE93E-BD5E-4CF9-8A3E-04B613C7BDAD}">
            <xm:f>作業２!$F$65=0</xm:f>
            <x14:dxf>
              <fill>
                <patternFill>
                  <bgColor theme="1" tint="0.34998626667073579"/>
                </patternFill>
              </fill>
            </x14:dxf>
          </x14:cfRule>
          <xm:sqref>G23:G24</xm:sqref>
        </x14:conditionalFormatting>
        <x14:conditionalFormatting xmlns:xm="http://schemas.microsoft.com/office/excel/2006/main">
          <x14:cfRule type="expression" priority="28" id="{74861F62-DE55-4467-B12E-FBF4A91AD1C2}">
            <xm:f>作業２!$F$65&lt;5</xm:f>
            <x14:dxf>
              <fill>
                <patternFill>
                  <bgColor theme="1" tint="0.34998626667073579"/>
                </patternFill>
              </fill>
            </x14:dxf>
          </x14:cfRule>
          <xm:sqref>G33</xm:sqref>
        </x14:conditionalFormatting>
        <x14:conditionalFormatting xmlns:xm="http://schemas.microsoft.com/office/excel/2006/main">
          <x14:cfRule type="expression" priority="22" id="{6020D248-64B3-47E7-A55C-BC97FBF0BE13}">
            <xm:f>作業２!$F$65=0</xm:f>
            <x14:dxf>
              <fill>
                <patternFill>
                  <bgColor theme="1" tint="0.34998626667073579"/>
                </patternFill>
              </fill>
            </x14:dxf>
          </x14:cfRule>
          <x14:cfRule type="expression" priority="23" id="{3DA1844C-B2FE-47FA-9BAF-9142ADF3473B}">
            <xm:f>作業２!$F$65&gt;1</xm:f>
            <x14:dxf>
              <fill>
                <patternFill>
                  <bgColor theme="1" tint="0.34998626667073579"/>
                </patternFill>
              </fill>
            </x14:dxf>
          </x14:cfRule>
          <xm:sqref>G36</xm:sqref>
        </x14:conditionalFormatting>
        <x14:conditionalFormatting xmlns:xm="http://schemas.microsoft.com/office/excel/2006/main">
          <x14:cfRule type="expression" priority="14" id="{485C78FD-2FBA-472C-A401-B01023185D1D}">
            <xm:f>作業２!$F$65=0</xm:f>
            <x14:dxf>
              <fill>
                <patternFill>
                  <bgColor theme="1" tint="0.34998626667073579"/>
                </patternFill>
              </fill>
            </x14:dxf>
          </x14:cfRule>
          <x14:cfRule type="expression" priority="13" id="{49DA42E2-FB1E-407B-821E-FD8ACD3304CA}">
            <xm:f>作業２!$F$65&gt;1</xm:f>
            <x14:dxf>
              <fill>
                <patternFill>
                  <bgColor theme="1" tint="0.34998626667073579"/>
                </patternFill>
              </fill>
            </x14:dxf>
          </x14:cfRule>
          <xm:sqref>G39</xm:sqref>
        </x14:conditionalFormatting>
        <x14:conditionalFormatting xmlns:xm="http://schemas.microsoft.com/office/excel/2006/main">
          <x14:cfRule type="expression" priority="6" id="{94138526-4564-43AC-B9B5-93F70F22DBDE}">
            <xm:f>作業２!$F$98=8</xm:f>
            <x14:dxf>
              <fill>
                <patternFill>
                  <bgColor theme="0" tint="-0.499984740745262"/>
                </patternFill>
              </fill>
            </x14:dxf>
          </x14:cfRule>
          <xm:sqref>G52:G79</xm:sqref>
        </x14:conditionalFormatting>
        <x14:conditionalFormatting xmlns:xm="http://schemas.microsoft.com/office/excel/2006/main">
          <x14:cfRule type="expression" priority="40" id="{D48051A8-25E6-4CC3-824E-1D2246F045ED}">
            <xm:f>作業２!$F$95=1</xm:f>
            <x14:dxf>
              <fill>
                <patternFill>
                  <bgColor theme="0" tint="-0.34998626667073579"/>
                </patternFill>
              </fill>
            </x14:dxf>
          </x14:cfRule>
          <xm:sqref>G55:G79</xm:sqref>
        </x14:conditionalFormatting>
        <x14:conditionalFormatting xmlns:xm="http://schemas.microsoft.com/office/excel/2006/main">
          <x14:cfRule type="expression" priority="4" id="{B60490F7-E08B-4CA7-818F-84E945E84B60}">
            <xm:f>作業２!$G$98=8</xm:f>
            <x14:dxf>
              <fill>
                <patternFill>
                  <bgColor theme="1" tint="0.34998626667073579"/>
                </patternFill>
              </fill>
            </x14:dxf>
          </x14:cfRule>
          <xm:sqref>H17:H47</xm:sqref>
        </x14:conditionalFormatting>
        <x14:conditionalFormatting xmlns:xm="http://schemas.microsoft.com/office/excel/2006/main">
          <x14:cfRule type="expression" priority="43" id="{354D733F-8A84-4355-9BCE-81EA691FEAE9}">
            <xm:f>作業２!$G$95=1</xm:f>
            <x14:dxf>
              <fill>
                <patternFill>
                  <bgColor theme="1" tint="0.34998626667073579"/>
                </patternFill>
              </fill>
            </x14:dxf>
          </x14:cfRule>
          <xm:sqref>H19:H47</xm:sqref>
        </x14:conditionalFormatting>
        <x14:conditionalFormatting xmlns:xm="http://schemas.microsoft.com/office/excel/2006/main">
          <x14:cfRule type="expression" priority="32" id="{72A269B5-148C-4F6B-B520-A8104DA42C5E}">
            <xm:f>作業２!$G$65=0</xm:f>
            <x14:dxf>
              <fill>
                <patternFill>
                  <bgColor theme="1" tint="0.34998626667073579"/>
                </patternFill>
              </fill>
            </x14:dxf>
          </x14:cfRule>
          <x14:cfRule type="expression" priority="33" id="{6E851A6D-094C-443E-B0A5-F62F7932BE52}">
            <xm:f>作業２!$G$65&gt;1</xm:f>
            <x14:dxf>
              <fill>
                <patternFill>
                  <bgColor theme="1" tint="0.34998626667073579"/>
                </patternFill>
              </fill>
            </x14:dxf>
          </x14:cfRule>
          <xm:sqref>H23:H24</xm:sqref>
        </x14:conditionalFormatting>
        <x14:conditionalFormatting xmlns:xm="http://schemas.microsoft.com/office/excel/2006/main">
          <x14:cfRule type="expression" priority="27" id="{BDBE0C1A-3BDB-4075-A6E3-50FA5868B517}">
            <xm:f>作業２!$G$65&lt;5</xm:f>
            <x14:dxf>
              <fill>
                <patternFill>
                  <bgColor theme="1" tint="0.34998626667073579"/>
                </patternFill>
              </fill>
            </x14:dxf>
          </x14:cfRule>
          <xm:sqref>H33</xm:sqref>
        </x14:conditionalFormatting>
        <x14:conditionalFormatting xmlns:xm="http://schemas.microsoft.com/office/excel/2006/main">
          <x14:cfRule type="expression" priority="21" id="{68D084A4-EFE6-47CD-8C11-FB307B5234AF}">
            <xm:f>作業２!$G$65&gt;1</xm:f>
            <x14:dxf>
              <fill>
                <patternFill>
                  <bgColor theme="1" tint="0.34998626667073579"/>
                </patternFill>
              </fill>
            </x14:dxf>
          </x14:cfRule>
          <x14:cfRule type="expression" priority="20" id="{DF379E6E-2486-4280-92C2-9C35DACE74B5}">
            <xm:f>作業２!$G$65=0</xm:f>
            <x14:dxf>
              <fill>
                <patternFill>
                  <bgColor theme="1" tint="0.34998626667073579"/>
                </patternFill>
              </fill>
            </x14:dxf>
          </x14:cfRule>
          <xm:sqref>H36</xm:sqref>
        </x14:conditionalFormatting>
        <x14:conditionalFormatting xmlns:xm="http://schemas.microsoft.com/office/excel/2006/main">
          <x14:cfRule type="expression" priority="12" id="{EA255B1E-4470-40C2-B938-63F3DFBED96F}">
            <xm:f>作業２!$G$65=0</xm:f>
            <x14:dxf>
              <fill>
                <patternFill>
                  <bgColor theme="1" tint="0.34998626667073579"/>
                </patternFill>
              </fill>
            </x14:dxf>
          </x14:cfRule>
          <x14:cfRule type="expression" priority="11" id="{890587D0-A2EB-43E5-8813-E38E1759D36A}">
            <xm:f>作業２!$G$65&gt;1</xm:f>
            <x14:dxf>
              <fill>
                <patternFill>
                  <bgColor theme="1" tint="0.34998626667073579"/>
                </patternFill>
              </fill>
            </x14:dxf>
          </x14:cfRule>
          <xm:sqref>H39</xm:sqref>
        </x14:conditionalFormatting>
        <x14:conditionalFormatting xmlns:xm="http://schemas.microsoft.com/office/excel/2006/main">
          <x14:cfRule type="expression" priority="3" id="{6D713B9D-660E-4164-9905-C3329684DF7C}">
            <xm:f>作業２!$G$98=8</xm:f>
            <x14:dxf>
              <fill>
                <patternFill>
                  <bgColor theme="1" tint="0.34998626667073579"/>
                </patternFill>
              </fill>
            </x14:dxf>
          </x14:cfRule>
          <xm:sqref>H52:H79</xm:sqref>
        </x14:conditionalFormatting>
        <x14:conditionalFormatting xmlns:xm="http://schemas.microsoft.com/office/excel/2006/main">
          <x14:cfRule type="expression" priority="39" id="{0A3390E6-F1A0-4989-8D90-4303802FD6D6}">
            <xm:f>作業２!$G$95=1</xm:f>
            <x14:dxf>
              <fill>
                <patternFill>
                  <bgColor theme="1" tint="0.34998626667073579"/>
                </patternFill>
              </fill>
            </x14:dxf>
          </x14:cfRule>
          <xm:sqref>H55:H79</xm:sqref>
        </x14:conditionalFormatting>
        <x14:conditionalFormatting xmlns:xm="http://schemas.microsoft.com/office/excel/2006/main">
          <x14:cfRule type="expression" priority="2" id="{3DE940FE-57E5-4A03-8945-BAF53F4F7500}">
            <xm:f>作業２!$H$98=8</xm:f>
            <x14:dxf>
              <fill>
                <patternFill>
                  <bgColor theme="1" tint="0.34998626667073579"/>
                </patternFill>
              </fill>
            </x14:dxf>
          </x14:cfRule>
          <xm:sqref>I17:I47</xm:sqref>
        </x14:conditionalFormatting>
        <x14:conditionalFormatting xmlns:xm="http://schemas.microsoft.com/office/excel/2006/main">
          <x14:cfRule type="expression" priority="42" id="{FDC8EAD8-0D41-4AD0-9108-D9440AFEBA71}">
            <xm:f>作業２!$H$95=1</xm:f>
            <x14:dxf>
              <fill>
                <patternFill>
                  <bgColor theme="1" tint="0.34998626667073579"/>
                </patternFill>
              </fill>
            </x14:dxf>
          </x14:cfRule>
          <xm:sqref>I19:I47</xm:sqref>
        </x14:conditionalFormatting>
        <x14:conditionalFormatting xmlns:xm="http://schemas.microsoft.com/office/excel/2006/main">
          <x14:cfRule type="expression" priority="30" id="{F287B6E3-48F7-49FC-B865-2155BB57015F}">
            <xm:f>作業２!$H$65=0</xm:f>
            <x14:dxf>
              <fill>
                <patternFill>
                  <bgColor theme="1" tint="0.34998626667073579"/>
                </patternFill>
              </fill>
            </x14:dxf>
          </x14:cfRule>
          <x14:cfRule type="expression" priority="31" id="{433C04F8-B247-442D-932F-E75D66D4607E}">
            <xm:f>作業２!$H$65&gt;1</xm:f>
            <x14:dxf>
              <fill>
                <patternFill>
                  <bgColor theme="1" tint="0.34998626667073579"/>
                </patternFill>
              </fill>
            </x14:dxf>
          </x14:cfRule>
          <xm:sqref>I23:I24</xm:sqref>
        </x14:conditionalFormatting>
        <x14:conditionalFormatting xmlns:xm="http://schemas.microsoft.com/office/excel/2006/main">
          <x14:cfRule type="expression" priority="26" id="{3F229ECE-3D96-4E9F-88A6-7A6E9956F56C}">
            <xm:f>作業２!$H$65&lt;5</xm:f>
            <x14:dxf>
              <fill>
                <patternFill>
                  <bgColor theme="1" tint="0.34998626667073579"/>
                </patternFill>
              </fill>
            </x14:dxf>
          </x14:cfRule>
          <xm:sqref>I33</xm:sqref>
        </x14:conditionalFormatting>
        <x14:conditionalFormatting xmlns:xm="http://schemas.microsoft.com/office/excel/2006/main">
          <x14:cfRule type="expression" priority="18" id="{2CF8B700-6770-4010-8E8F-07F09E7A625D}">
            <xm:f>作業２!$H$65=0</xm:f>
            <x14:dxf>
              <fill>
                <patternFill>
                  <bgColor theme="1" tint="0.34998626667073579"/>
                </patternFill>
              </fill>
            </x14:dxf>
          </x14:cfRule>
          <x14:cfRule type="expression" priority="19" id="{B21C5BDE-0935-4F69-AAF9-6FCC391661AD}">
            <xm:f>作業２!$H$65&gt;1</xm:f>
            <x14:dxf>
              <fill>
                <patternFill>
                  <bgColor theme="1" tint="0.34998626667073579"/>
                </patternFill>
              </fill>
            </x14:dxf>
          </x14:cfRule>
          <xm:sqref>I36</xm:sqref>
        </x14:conditionalFormatting>
        <x14:conditionalFormatting xmlns:xm="http://schemas.microsoft.com/office/excel/2006/main">
          <x14:cfRule type="expression" priority="10" id="{80A0E071-4AF2-460A-96F4-A45FD486289E}">
            <xm:f>作業２!$H$65=0</xm:f>
            <x14:dxf>
              <fill>
                <patternFill>
                  <bgColor theme="1" tint="0.34998626667073579"/>
                </patternFill>
              </fill>
            </x14:dxf>
          </x14:cfRule>
          <x14:cfRule type="expression" priority="9" id="{B104BB2A-73A1-460F-8091-FE96B2BC3846}">
            <xm:f>作業２!$H$65&gt;1</xm:f>
            <x14:dxf>
              <fill>
                <patternFill>
                  <bgColor theme="1" tint="0.34998626667073579"/>
                </patternFill>
              </fill>
            </x14:dxf>
          </x14:cfRule>
          <xm:sqref>I39</xm:sqref>
        </x14:conditionalFormatting>
        <x14:conditionalFormatting xmlns:xm="http://schemas.microsoft.com/office/excel/2006/main">
          <x14:cfRule type="expression" priority="1" id="{464D983C-4428-4CCA-8F6A-1E23CCF6C353}">
            <xm:f>作業２!$H$98=8</xm:f>
            <x14:dxf>
              <fill>
                <patternFill>
                  <bgColor theme="0" tint="-0.499984740745262"/>
                </patternFill>
              </fill>
            </x14:dxf>
          </x14:cfRule>
          <xm:sqref>I52:I79</xm:sqref>
        </x14:conditionalFormatting>
        <x14:conditionalFormatting xmlns:xm="http://schemas.microsoft.com/office/excel/2006/main">
          <x14:cfRule type="expression" priority="38" id="{FC770D9C-1A19-4675-8A17-B4CAA0D097F8}">
            <xm:f>作業２!$H$95=1</xm:f>
            <x14:dxf>
              <fill>
                <patternFill>
                  <bgColor theme="0" tint="-0.34998626667073579"/>
                </patternFill>
              </fill>
            </x14:dxf>
          </x14:cfRule>
          <xm:sqref>I55:I79</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73334-E9CD-4EF4-93E5-C9EE80EF0247}">
  <sheetPr codeName="Sheet5">
    <tabColor rgb="FF92D050"/>
  </sheetPr>
  <dimension ref="A1:BJ83"/>
  <sheetViews>
    <sheetView zoomScaleNormal="100" workbookViewId="0">
      <selection activeCell="B1" sqref="B1"/>
    </sheetView>
  </sheetViews>
  <sheetFormatPr defaultRowHeight="13.5"/>
  <cols>
    <col min="1" max="1" width="33.875" customWidth="1"/>
    <col min="2" max="2" width="12" customWidth="1"/>
    <col min="3" max="6" width="9" customWidth="1"/>
    <col min="7" max="7" width="13.75" customWidth="1"/>
    <col min="8" max="16" width="9" customWidth="1"/>
    <col min="17" max="17" width="13.25" customWidth="1"/>
    <col min="18" max="24" width="9" customWidth="1"/>
    <col min="25" max="25" width="8.625" customWidth="1"/>
    <col min="26" max="26" width="56.875" customWidth="1"/>
    <col min="27" max="27" width="8.25" customWidth="1"/>
    <col min="28" max="28" width="9.375" customWidth="1"/>
    <col min="29" max="29" width="38.125" customWidth="1"/>
    <col min="30" max="30" width="37.5" customWidth="1"/>
    <col min="31" max="31" width="72.125" customWidth="1"/>
    <col min="32" max="32" width="61.625" customWidth="1"/>
    <col min="33" max="33" width="19" customWidth="1"/>
    <col min="34" max="34" width="15.75" customWidth="1"/>
    <col min="35" max="35" width="52.875" customWidth="1"/>
    <col min="36" max="36" width="50.375" customWidth="1"/>
    <col min="37" max="39" width="12.625" customWidth="1"/>
    <col min="40" max="40" width="9.25" customWidth="1"/>
    <col min="41" max="41" width="11.625" customWidth="1"/>
    <col min="42" max="42" width="13.625" customWidth="1"/>
    <col min="43" max="43" width="12.625" customWidth="1"/>
    <col min="44" max="44" width="11.125" customWidth="1"/>
    <col min="45" max="45" width="11.625" customWidth="1"/>
    <col min="46" max="46" width="11.125" customWidth="1"/>
    <col min="47" max="47" width="9.125" customWidth="1"/>
    <col min="48" max="48" width="13.625" customWidth="1"/>
    <col min="49" max="49" width="11.125" customWidth="1"/>
    <col min="50" max="50" width="12.625" customWidth="1"/>
    <col min="51" max="51" width="10.625" customWidth="1"/>
    <col min="52" max="52" width="12.625" customWidth="1"/>
    <col min="53" max="53" width="9.25" customWidth="1"/>
    <col min="54" max="54" width="11.625" customWidth="1"/>
    <col min="55" max="55" width="13.625" customWidth="1"/>
    <col min="56" max="60" width="12.625" customWidth="1"/>
    <col min="61" max="61" width="12.125" customWidth="1"/>
    <col min="62" max="62" width="9.125" customWidth="1"/>
  </cols>
  <sheetData>
    <row r="1" spans="1:61" ht="59.25" customHeight="1">
      <c r="A1" s="333" t="s">
        <v>377</v>
      </c>
      <c r="B1" s="333">
        <v>508</v>
      </c>
    </row>
    <row r="2" spans="1:61" ht="16.5" hidden="1" customHeight="1">
      <c r="AA2" s="334"/>
      <c r="AB2" s="334"/>
      <c r="AC2" s="334"/>
      <c r="AD2" s="334"/>
      <c r="AE2" s="334"/>
      <c r="AF2" s="334"/>
      <c r="AG2" s="334"/>
      <c r="AH2" s="334"/>
      <c r="AI2" s="334"/>
      <c r="AJ2" s="334"/>
      <c r="AK2" s="334"/>
      <c r="AL2" s="334"/>
      <c r="AM2" s="334"/>
      <c r="AN2" s="334"/>
      <c r="AO2" s="334"/>
      <c r="AP2" s="334"/>
    </row>
    <row r="3" spans="1:61" ht="16.5" hidden="1" customHeight="1">
      <c r="AA3" s="334"/>
      <c r="AB3" s="334"/>
      <c r="AC3" s="334"/>
      <c r="AD3" s="334"/>
      <c r="AE3" s="334"/>
      <c r="AF3" s="334"/>
      <c r="AG3" s="334"/>
      <c r="AH3" s="334"/>
      <c r="AI3" s="334"/>
      <c r="AJ3" s="334"/>
      <c r="AK3" s="334"/>
      <c r="AL3" s="334"/>
      <c r="AM3" s="334"/>
      <c r="AN3" s="334"/>
      <c r="AO3" s="334"/>
      <c r="AP3" s="334"/>
      <c r="AQ3" s="334"/>
      <c r="AR3" s="334"/>
      <c r="AS3" s="334"/>
      <c r="AT3" s="334"/>
      <c r="AU3" s="334"/>
      <c r="AV3" s="334"/>
    </row>
    <row r="4" spans="1:61" ht="16.5" hidden="1" customHeight="1">
      <c r="AA4" s="335"/>
      <c r="AB4" s="335"/>
      <c r="AC4" s="335"/>
      <c r="AD4" s="335"/>
      <c r="AE4" s="335"/>
      <c r="AF4" s="335"/>
      <c r="AG4" s="335"/>
      <c r="AH4" s="335"/>
      <c r="AI4" s="335"/>
      <c r="AJ4" s="335"/>
      <c r="AK4" s="335"/>
      <c r="AL4" s="335"/>
      <c r="AM4" s="335"/>
      <c r="AN4" s="335"/>
      <c r="AO4" s="335"/>
      <c r="AP4" s="335"/>
      <c r="AQ4" s="335"/>
      <c r="AR4" s="335"/>
      <c r="AS4" s="335"/>
      <c r="AT4" s="335"/>
      <c r="AU4" s="335"/>
      <c r="AV4" s="335"/>
      <c r="AW4" s="335"/>
      <c r="AX4" s="335"/>
      <c r="AY4" s="335"/>
      <c r="AZ4" s="335"/>
      <c r="BA4" s="335"/>
      <c r="BB4" s="335"/>
      <c r="BC4" s="335"/>
      <c r="BD4" s="335"/>
      <c r="BE4" s="335"/>
      <c r="BF4" s="335"/>
      <c r="BG4" s="335"/>
    </row>
    <row r="5" spans="1:61" ht="16.5" hidden="1" customHeight="1">
      <c r="AA5" s="335"/>
      <c r="AB5" s="335"/>
      <c r="AC5" s="335"/>
      <c r="AD5" s="335"/>
      <c r="AE5" s="335"/>
      <c r="AF5" s="335"/>
      <c r="AG5" s="335"/>
      <c r="AH5" s="335"/>
      <c r="AI5" s="335"/>
      <c r="AJ5" s="335"/>
      <c r="AK5" s="335"/>
      <c r="AL5" s="335"/>
      <c r="AM5" s="335"/>
      <c r="AN5" s="335"/>
      <c r="AO5" s="335"/>
      <c r="AP5" s="335"/>
      <c r="AQ5" s="335"/>
      <c r="AR5" s="335"/>
      <c r="AS5" s="335"/>
      <c r="AT5" s="335"/>
      <c r="AU5" s="335"/>
      <c r="AV5" s="335"/>
      <c r="AW5" s="335"/>
      <c r="AX5" s="335"/>
      <c r="AY5" s="335"/>
      <c r="AZ5" s="335"/>
      <c r="BA5" s="335"/>
      <c r="BB5" s="335"/>
      <c r="BC5" s="335"/>
      <c r="BD5" s="335"/>
      <c r="BE5" s="335"/>
      <c r="BF5" s="335"/>
      <c r="BG5" s="335"/>
    </row>
    <row r="6" spans="1:61" ht="16.5" hidden="1" customHeight="1">
      <c r="AA6" s="335"/>
      <c r="AB6" s="335"/>
      <c r="AC6" s="335"/>
      <c r="AD6" s="335"/>
      <c r="AE6" s="335"/>
      <c r="AF6" s="335"/>
      <c r="AG6" s="335"/>
      <c r="AH6" s="335"/>
      <c r="AI6" s="335"/>
      <c r="AJ6" s="335"/>
      <c r="AK6" s="335"/>
      <c r="AL6" s="335"/>
      <c r="AM6" s="335"/>
      <c r="AN6" s="335"/>
      <c r="AO6" s="335"/>
      <c r="AP6" s="335"/>
      <c r="AQ6" s="335"/>
      <c r="AR6" s="335"/>
      <c r="AS6" s="335"/>
      <c r="AT6" s="335"/>
      <c r="AU6" s="335"/>
      <c r="AV6" s="335"/>
      <c r="AW6" s="335"/>
      <c r="AX6" s="335"/>
      <c r="AY6" s="335"/>
      <c r="AZ6" s="335"/>
      <c r="BA6" s="335"/>
      <c r="BB6" s="335"/>
      <c r="BC6" s="336"/>
      <c r="BD6" s="335"/>
      <c r="BE6" s="335"/>
      <c r="BF6" s="335"/>
      <c r="BG6" s="335"/>
    </row>
    <row r="7" spans="1:61" ht="16.5" hidden="1" customHeight="1">
      <c r="AA7" s="337"/>
      <c r="AB7" s="337"/>
      <c r="AC7" s="337"/>
      <c r="AD7" s="337"/>
      <c r="AE7" s="337"/>
      <c r="AF7" s="337"/>
      <c r="AG7" s="337"/>
      <c r="AH7" s="337"/>
      <c r="AI7" s="337"/>
      <c r="AJ7" s="337"/>
      <c r="AK7" s="337"/>
      <c r="AL7" s="337"/>
      <c r="AM7" s="337"/>
      <c r="AN7" s="337"/>
      <c r="AO7" s="337"/>
      <c r="AP7" s="337"/>
      <c r="AQ7" s="337"/>
      <c r="AR7" s="337"/>
      <c r="AS7" s="337"/>
      <c r="AT7" s="337"/>
      <c r="AU7" s="337"/>
      <c r="AV7" s="337"/>
      <c r="AW7" s="337"/>
      <c r="AX7" s="337"/>
      <c r="AY7" s="337"/>
      <c r="AZ7" s="337"/>
      <c r="BA7" s="337"/>
      <c r="BB7" s="337"/>
      <c r="BC7" s="337"/>
      <c r="BD7" s="337"/>
      <c r="BE7" s="337"/>
      <c r="BF7" s="337"/>
      <c r="BG7" s="337"/>
      <c r="BH7" s="337"/>
      <c r="BI7" s="337"/>
    </row>
    <row r="8" spans="1:61" ht="16.5" hidden="1" customHeight="1">
      <c r="AA8" s="337"/>
      <c r="AB8" s="337"/>
      <c r="AC8" s="337"/>
      <c r="AD8" s="337"/>
      <c r="AE8" s="337"/>
      <c r="AF8" s="337"/>
      <c r="AG8" s="337"/>
      <c r="AH8" s="337"/>
      <c r="AI8" s="337"/>
      <c r="AJ8" s="337"/>
      <c r="AK8" s="337"/>
      <c r="AL8" s="337"/>
      <c r="AM8" s="337"/>
      <c r="AN8" s="337"/>
      <c r="AO8" s="337"/>
      <c r="AP8" s="337"/>
      <c r="AQ8" s="337"/>
      <c r="AR8" s="337"/>
      <c r="AS8" s="337"/>
      <c r="AT8" s="337"/>
      <c r="AU8" s="337"/>
      <c r="AV8" s="337"/>
      <c r="AW8" s="337"/>
      <c r="AX8" s="337"/>
      <c r="AY8" s="337"/>
      <c r="AZ8" s="337"/>
      <c r="BA8" s="337"/>
      <c r="BB8" s="337"/>
      <c r="BC8" s="337"/>
      <c r="BD8" s="337"/>
      <c r="BE8" s="337"/>
      <c r="BF8" s="337"/>
      <c r="BG8" s="337"/>
      <c r="BH8" s="337"/>
      <c r="BI8" s="337"/>
    </row>
    <row r="9" spans="1:61" ht="16.5" hidden="1" customHeight="1" thickBot="1">
      <c r="AA9" s="337"/>
      <c r="AB9" s="337"/>
      <c r="AC9" s="337"/>
      <c r="AD9" s="337"/>
      <c r="AE9" s="337"/>
      <c r="AF9" s="337"/>
      <c r="AG9" s="337"/>
      <c r="AH9" s="337"/>
      <c r="AI9" s="337"/>
      <c r="AJ9" s="337"/>
      <c r="AK9" s="337"/>
      <c r="AL9" s="337"/>
      <c r="AM9" s="337"/>
      <c r="AN9" s="337"/>
      <c r="AO9" s="337"/>
      <c r="AP9" s="337"/>
      <c r="AQ9" s="337"/>
      <c r="AR9" s="337"/>
      <c r="AS9" s="337"/>
      <c r="AT9" s="337"/>
      <c r="AU9" s="337"/>
      <c r="AV9" s="337"/>
      <c r="AW9" s="337"/>
      <c r="AX9" s="337"/>
      <c r="AY9" s="337"/>
      <c r="AZ9" s="337"/>
      <c r="BA9" s="337"/>
      <c r="BB9" s="337"/>
      <c r="BC9" s="337"/>
      <c r="BD9" s="337"/>
      <c r="BE9" s="337"/>
      <c r="BF9" s="337"/>
      <c r="BG9" s="337"/>
      <c r="BH9" s="337"/>
      <c r="BI9" s="337"/>
    </row>
    <row r="10" spans="1:61" s="338" customFormat="1" ht="16.5" hidden="1" customHeight="1">
      <c r="U10" s="339" t="s">
        <v>393</v>
      </c>
      <c r="V10" s="339" t="s">
        <v>394</v>
      </c>
      <c r="W10" s="339" t="s">
        <v>395</v>
      </c>
      <c r="X10" s="339" t="s">
        <v>396</v>
      </c>
      <c r="Y10" s="339" t="s">
        <v>553</v>
      </c>
      <c r="Z10" s="339" t="s">
        <v>554</v>
      </c>
      <c r="AA10" s="339" t="s">
        <v>378</v>
      </c>
      <c r="AB10" s="340" t="s">
        <v>379</v>
      </c>
      <c r="AC10" s="340" t="s">
        <v>380</v>
      </c>
      <c r="AD10" s="340" t="s">
        <v>381</v>
      </c>
      <c r="AE10" s="340" t="s">
        <v>382</v>
      </c>
      <c r="AF10" s="340" t="s">
        <v>383</v>
      </c>
      <c r="AG10" s="340" t="s">
        <v>384</v>
      </c>
      <c r="AH10" s="340" t="s">
        <v>385</v>
      </c>
      <c r="AI10" s="340" t="s">
        <v>386</v>
      </c>
      <c r="AJ10" s="340" t="s">
        <v>387</v>
      </c>
      <c r="AK10" s="340"/>
      <c r="AL10" s="340" t="s">
        <v>388</v>
      </c>
      <c r="AM10" s="340" t="s">
        <v>389</v>
      </c>
      <c r="AN10" s="340" t="s">
        <v>390</v>
      </c>
      <c r="AO10" s="340" t="s">
        <v>391</v>
      </c>
      <c r="AP10" s="340" t="s">
        <v>392</v>
      </c>
      <c r="AQ10" s="340"/>
      <c r="AR10" s="340"/>
      <c r="AS10" s="340"/>
      <c r="AT10" s="340"/>
      <c r="AU10" s="340"/>
      <c r="AV10" s="340"/>
      <c r="AW10" s="340"/>
      <c r="AX10" s="340"/>
      <c r="AY10" s="340"/>
      <c r="AZ10" s="340"/>
      <c r="BA10" s="340"/>
      <c r="BB10" s="340"/>
      <c r="BC10" s="340"/>
      <c r="BD10" s="340"/>
      <c r="BE10" s="340"/>
      <c r="BF10" s="340"/>
      <c r="BG10" s="340"/>
      <c r="BH10" s="340"/>
      <c r="BI10" s="341"/>
    </row>
    <row r="11" spans="1:61" s="338" customFormat="1" ht="16.5" hidden="1" customHeight="1">
      <c r="Y11" s="338" t="s">
        <v>6</v>
      </c>
      <c r="Z11" s="344"/>
      <c r="AA11" s="344" t="s">
        <v>378</v>
      </c>
      <c r="AB11" s="342" t="s">
        <v>379</v>
      </c>
      <c r="AC11" s="342" t="s">
        <v>397</v>
      </c>
      <c r="AD11" s="342" t="s">
        <v>459</v>
      </c>
      <c r="AE11" s="342" t="s">
        <v>460</v>
      </c>
      <c r="AF11" s="342"/>
      <c r="AG11" s="342" t="s">
        <v>461</v>
      </c>
      <c r="AH11" s="342" t="s">
        <v>462</v>
      </c>
      <c r="AI11" s="342"/>
      <c r="AJ11" s="342" t="s">
        <v>389</v>
      </c>
      <c r="AK11" s="342" t="s">
        <v>390</v>
      </c>
      <c r="AL11" s="342" t="s">
        <v>391</v>
      </c>
      <c r="AM11" s="342" t="s">
        <v>398</v>
      </c>
      <c r="AN11" s="342" t="s">
        <v>399</v>
      </c>
      <c r="AO11" s="342" t="s">
        <v>400</v>
      </c>
      <c r="AP11" s="342" t="s">
        <v>401</v>
      </c>
      <c r="AQ11" s="342" t="s">
        <v>402</v>
      </c>
      <c r="AR11" s="342" t="s">
        <v>403</v>
      </c>
      <c r="AS11" s="342" t="s">
        <v>404</v>
      </c>
      <c r="AT11" s="342" t="s">
        <v>405</v>
      </c>
      <c r="AU11" s="342" t="s">
        <v>406</v>
      </c>
      <c r="AV11" s="342" t="s">
        <v>407</v>
      </c>
      <c r="AW11" s="342" t="s">
        <v>408</v>
      </c>
      <c r="AX11" s="342" t="s">
        <v>409</v>
      </c>
      <c r="AY11" s="342" t="s">
        <v>409</v>
      </c>
      <c r="AZ11" s="342" t="s">
        <v>409</v>
      </c>
      <c r="BA11" s="342" t="s">
        <v>409</v>
      </c>
      <c r="BB11" s="342" t="s">
        <v>409</v>
      </c>
      <c r="BC11" s="342" t="s">
        <v>409</v>
      </c>
      <c r="BD11" s="342" t="s">
        <v>409</v>
      </c>
      <c r="BE11" s="342" t="s">
        <v>409</v>
      </c>
      <c r="BF11" s="342"/>
      <c r="BG11" s="342"/>
      <c r="BH11" s="342"/>
      <c r="BI11" s="345"/>
    </row>
    <row r="12" spans="1:61" s="338" customFormat="1" ht="16.5" hidden="1" customHeight="1">
      <c r="Z12" s="344"/>
      <c r="AA12" s="344" t="s">
        <v>378</v>
      </c>
      <c r="AB12" s="342" t="s">
        <v>379</v>
      </c>
      <c r="AC12" s="342"/>
      <c r="AD12" s="343" t="s">
        <v>410</v>
      </c>
      <c r="AE12" s="342" t="s">
        <v>411</v>
      </c>
      <c r="AF12" s="342" t="s">
        <v>34</v>
      </c>
      <c r="AG12" s="342" t="s">
        <v>35</v>
      </c>
      <c r="AH12" s="342" t="s">
        <v>36</v>
      </c>
      <c r="AI12" s="342" t="s">
        <v>412</v>
      </c>
      <c r="AJ12" s="342" t="s">
        <v>413</v>
      </c>
      <c r="AK12" s="342" t="s">
        <v>414</v>
      </c>
      <c r="AL12" s="342" t="s">
        <v>415</v>
      </c>
      <c r="AM12" s="342" t="s">
        <v>37</v>
      </c>
      <c r="AN12" s="342" t="s">
        <v>416</v>
      </c>
      <c r="AO12" s="342" t="s">
        <v>417</v>
      </c>
      <c r="AP12" s="342" t="s">
        <v>418</v>
      </c>
      <c r="AQ12" s="342" t="s">
        <v>38</v>
      </c>
      <c r="AR12" s="342" t="s">
        <v>419</v>
      </c>
      <c r="AS12" s="342" t="s">
        <v>420</v>
      </c>
      <c r="AT12" s="342" t="s">
        <v>421</v>
      </c>
      <c r="AU12" s="342" t="s">
        <v>422</v>
      </c>
      <c r="AV12" s="342" t="s">
        <v>423</v>
      </c>
      <c r="AW12" s="342" t="s">
        <v>424</v>
      </c>
      <c r="AX12" s="342" t="s">
        <v>425</v>
      </c>
      <c r="AY12" s="342" t="s">
        <v>426</v>
      </c>
      <c r="AZ12" s="342" t="s">
        <v>427</v>
      </c>
      <c r="BA12" s="342" t="s">
        <v>428</v>
      </c>
      <c r="BB12" s="342" t="s">
        <v>429</v>
      </c>
      <c r="BC12" s="342" t="s">
        <v>430</v>
      </c>
      <c r="BD12" s="342" t="s">
        <v>39</v>
      </c>
      <c r="BE12" s="342" t="s">
        <v>40</v>
      </c>
      <c r="BF12" s="342" t="s">
        <v>41</v>
      </c>
      <c r="BG12" s="342" t="s">
        <v>431</v>
      </c>
      <c r="BH12" s="342"/>
      <c r="BI12" s="345"/>
    </row>
    <row r="13" spans="1:61" s="338" customFormat="1" ht="16.5" hidden="1" customHeight="1">
      <c r="Z13" s="344"/>
      <c r="AA13" s="344" t="s">
        <v>378</v>
      </c>
      <c r="AB13" s="342" t="s">
        <v>379</v>
      </c>
      <c r="AC13" s="342"/>
      <c r="AD13" s="343" t="s">
        <v>410</v>
      </c>
      <c r="AE13" s="342"/>
      <c r="AF13" s="342"/>
      <c r="AG13" s="342"/>
      <c r="AH13" s="342"/>
      <c r="AI13" s="342"/>
      <c r="AJ13" s="342"/>
      <c r="AK13" s="342"/>
      <c r="AL13" s="342"/>
      <c r="AM13" s="342"/>
      <c r="AN13" s="342"/>
      <c r="AO13" s="342"/>
      <c r="AP13" s="342"/>
      <c r="AQ13" s="342"/>
      <c r="AR13" s="342"/>
      <c r="AS13" s="342"/>
      <c r="AT13" s="342"/>
      <c r="AU13" s="342"/>
      <c r="AV13" s="342"/>
      <c r="AW13" s="342"/>
      <c r="AX13" s="342"/>
      <c r="AY13" s="342"/>
      <c r="AZ13" s="342"/>
      <c r="BA13" s="342"/>
      <c r="BB13" s="342"/>
      <c r="BC13" s="342"/>
      <c r="BD13" s="342"/>
      <c r="BE13" s="342"/>
      <c r="BF13" s="342"/>
      <c r="BG13" s="342"/>
      <c r="BH13" s="342"/>
      <c r="BI13" s="345"/>
    </row>
    <row r="14" spans="1:61" s="338" customFormat="1" ht="16.5" hidden="1" customHeight="1">
      <c r="Z14" s="344"/>
      <c r="AA14" s="344" t="s">
        <v>378</v>
      </c>
      <c r="AB14" s="342" t="s">
        <v>379</v>
      </c>
      <c r="AC14" s="342"/>
      <c r="AD14" s="343" t="s">
        <v>410</v>
      </c>
      <c r="AE14" s="342" t="s">
        <v>411</v>
      </c>
      <c r="AF14" s="342" t="s">
        <v>34</v>
      </c>
      <c r="AG14" s="342" t="s">
        <v>35</v>
      </c>
      <c r="AH14" s="342" t="s">
        <v>36</v>
      </c>
      <c r="AI14" s="342" t="s">
        <v>412</v>
      </c>
      <c r="AJ14" s="342" t="s">
        <v>413</v>
      </c>
      <c r="AK14" s="342" t="s">
        <v>414</v>
      </c>
      <c r="AL14" s="342" t="s">
        <v>415</v>
      </c>
      <c r="AM14" s="342" t="s">
        <v>37</v>
      </c>
      <c r="AN14" s="342" t="s">
        <v>416</v>
      </c>
      <c r="AO14" s="342" t="s">
        <v>417</v>
      </c>
      <c r="AP14" s="342" t="s">
        <v>418</v>
      </c>
      <c r="AQ14" s="342" t="s">
        <v>38</v>
      </c>
      <c r="AR14" s="342" t="s">
        <v>419</v>
      </c>
      <c r="AS14" s="342" t="s">
        <v>420</v>
      </c>
      <c r="AT14" s="342" t="s">
        <v>421</v>
      </c>
      <c r="AU14" s="342" t="s">
        <v>422</v>
      </c>
      <c r="AV14" s="342" t="s">
        <v>423</v>
      </c>
      <c r="AW14" s="342" t="s">
        <v>424</v>
      </c>
      <c r="AX14" s="342" t="s">
        <v>425</v>
      </c>
      <c r="AY14" s="342" t="s">
        <v>426</v>
      </c>
      <c r="AZ14" s="342" t="s">
        <v>427</v>
      </c>
      <c r="BA14" s="342" t="s">
        <v>428</v>
      </c>
      <c r="BB14" s="342" t="s">
        <v>429</v>
      </c>
      <c r="BC14" s="342" t="s">
        <v>430</v>
      </c>
      <c r="BD14" s="342" t="s">
        <v>39</v>
      </c>
      <c r="BE14" s="342" t="s">
        <v>40</v>
      </c>
      <c r="BF14" s="342" t="s">
        <v>41</v>
      </c>
      <c r="BG14" s="342" t="s">
        <v>431</v>
      </c>
      <c r="BH14" s="342"/>
      <c r="BI14" s="345"/>
    </row>
    <row r="15" spans="1:61" s="338" customFormat="1" ht="16.5" hidden="1" customHeight="1">
      <c r="Z15" s="344"/>
      <c r="AA15" s="344" t="s">
        <v>378</v>
      </c>
      <c r="AB15" s="342" t="s">
        <v>379</v>
      </c>
      <c r="AC15" s="342"/>
      <c r="AD15" s="343" t="s">
        <v>410</v>
      </c>
      <c r="AE15" s="342" t="s">
        <v>432</v>
      </c>
      <c r="AF15" s="342" t="s">
        <v>433</v>
      </c>
      <c r="AG15" s="342" t="s">
        <v>398</v>
      </c>
      <c r="AH15" s="342" t="s">
        <v>434</v>
      </c>
      <c r="AI15" s="342" t="s">
        <v>399</v>
      </c>
      <c r="AJ15" s="342" t="s">
        <v>435</v>
      </c>
      <c r="AK15" s="342" t="s">
        <v>400</v>
      </c>
      <c r="AL15" s="342" t="s">
        <v>436</v>
      </c>
      <c r="AM15" s="342" t="s">
        <v>437</v>
      </c>
      <c r="AN15" s="342" t="s">
        <v>438</v>
      </c>
      <c r="AO15" s="342" t="s">
        <v>439</v>
      </c>
      <c r="AP15" s="342" t="s">
        <v>440</v>
      </c>
      <c r="AQ15" s="342" t="s">
        <v>441</v>
      </c>
      <c r="AR15" s="342" t="s">
        <v>442</v>
      </c>
      <c r="AS15" s="342" t="s">
        <v>443</v>
      </c>
      <c r="AT15" s="342" t="s">
        <v>444</v>
      </c>
      <c r="AU15" s="342" t="s">
        <v>445</v>
      </c>
      <c r="AV15" s="342" t="s">
        <v>446</v>
      </c>
      <c r="AW15" s="342" t="s">
        <v>447</v>
      </c>
      <c r="AX15" s="342" t="s">
        <v>448</v>
      </c>
      <c r="AY15" s="342" t="s">
        <v>449</v>
      </c>
      <c r="AZ15" s="342" t="s">
        <v>450</v>
      </c>
      <c r="BA15" s="342" t="s">
        <v>451</v>
      </c>
      <c r="BB15" s="342" t="s">
        <v>452</v>
      </c>
      <c r="BC15" s="342" t="s">
        <v>431</v>
      </c>
      <c r="BD15" s="342" t="s">
        <v>453</v>
      </c>
      <c r="BE15" s="342" t="s">
        <v>454</v>
      </c>
      <c r="BF15" s="342" t="s">
        <v>455</v>
      </c>
      <c r="BG15" s="342" t="s">
        <v>456</v>
      </c>
      <c r="BH15" s="342" t="s">
        <v>457</v>
      </c>
      <c r="BI15" s="345" t="s">
        <v>458</v>
      </c>
    </row>
    <row r="16" spans="1:61" s="338" customFormat="1" ht="16.5" hidden="1" customHeight="1">
      <c r="U16" s="421" t="s">
        <v>559</v>
      </c>
      <c r="V16" s="421"/>
      <c r="W16" s="421"/>
      <c r="X16" s="421"/>
      <c r="Y16" s="421" t="s">
        <v>560</v>
      </c>
      <c r="Z16" s="422" t="s">
        <v>562</v>
      </c>
      <c r="AA16" s="344" t="s">
        <v>378</v>
      </c>
      <c r="AB16" s="342" t="s">
        <v>379</v>
      </c>
      <c r="AC16" s="342"/>
      <c r="AD16" s="343" t="s">
        <v>410</v>
      </c>
      <c r="AE16" s="343" t="s">
        <v>432</v>
      </c>
      <c r="AF16" s="343" t="s">
        <v>433</v>
      </c>
      <c r="AG16" s="343" t="s">
        <v>398</v>
      </c>
      <c r="AH16" s="343" t="s">
        <v>434</v>
      </c>
      <c r="AI16" s="343" t="s">
        <v>399</v>
      </c>
      <c r="AJ16" s="343" t="s">
        <v>435</v>
      </c>
      <c r="AK16" s="343" t="s">
        <v>400</v>
      </c>
      <c r="AL16" s="343" t="s">
        <v>436</v>
      </c>
      <c r="AM16" s="343" t="s">
        <v>437</v>
      </c>
      <c r="AN16" s="343" t="s">
        <v>438</v>
      </c>
      <c r="AO16" s="343" t="s">
        <v>439</v>
      </c>
      <c r="AP16" s="343" t="s">
        <v>440</v>
      </c>
      <c r="AQ16" s="343" t="s">
        <v>441</v>
      </c>
      <c r="AR16" s="343" t="s">
        <v>442</v>
      </c>
      <c r="AS16" s="343" t="s">
        <v>443</v>
      </c>
      <c r="AT16" s="343" t="s">
        <v>444</v>
      </c>
      <c r="AU16" s="343" t="s">
        <v>445</v>
      </c>
      <c r="AV16" s="343" t="s">
        <v>446</v>
      </c>
      <c r="AW16" s="343" t="s">
        <v>447</v>
      </c>
      <c r="AX16" s="343" t="s">
        <v>448</v>
      </c>
      <c r="AY16" s="343" t="s">
        <v>449</v>
      </c>
      <c r="AZ16" s="343" t="s">
        <v>450</v>
      </c>
      <c r="BA16" s="343" t="s">
        <v>451</v>
      </c>
      <c r="BB16" s="343" t="s">
        <v>452</v>
      </c>
      <c r="BC16" s="343" t="s">
        <v>431</v>
      </c>
      <c r="BD16" s="343" t="s">
        <v>453</v>
      </c>
      <c r="BE16" s="343" t="s">
        <v>454</v>
      </c>
      <c r="BF16" s="343" t="s">
        <v>455</v>
      </c>
      <c r="BG16" s="343" t="s">
        <v>456</v>
      </c>
      <c r="BH16" s="343" t="s">
        <v>457</v>
      </c>
      <c r="BI16" s="346" t="s">
        <v>458</v>
      </c>
    </row>
    <row r="17" spans="1:62" s="338" customFormat="1" ht="16.5" hidden="1" customHeight="1" thickBot="1">
      <c r="A17" s="347"/>
      <c r="B17" s="348" t="s">
        <v>376</v>
      </c>
      <c r="C17" s="348" t="s">
        <v>375</v>
      </c>
      <c r="D17" s="348" t="s">
        <v>374</v>
      </c>
      <c r="E17" s="348" t="s">
        <v>373</v>
      </c>
      <c r="F17" s="348" t="s">
        <v>372</v>
      </c>
      <c r="G17" s="349" t="s">
        <v>371</v>
      </c>
      <c r="H17" s="349" t="s">
        <v>370</v>
      </c>
      <c r="I17" s="349" t="s">
        <v>542</v>
      </c>
      <c r="J17" s="349" t="s">
        <v>543</v>
      </c>
      <c r="K17" s="349" t="s">
        <v>544</v>
      </c>
      <c r="L17" s="349" t="s">
        <v>545</v>
      </c>
      <c r="M17" s="349"/>
      <c r="N17" s="349"/>
      <c r="O17" s="349"/>
      <c r="P17" s="349"/>
      <c r="Q17" s="349" t="s">
        <v>490</v>
      </c>
      <c r="R17" s="347"/>
      <c r="Z17" s="426" t="s">
        <v>561</v>
      </c>
      <c r="AA17" s="350" t="s">
        <v>378</v>
      </c>
      <c r="AB17" s="351" t="s">
        <v>379</v>
      </c>
      <c r="AC17" s="351"/>
      <c r="AD17" s="351" t="s">
        <v>410</v>
      </c>
      <c r="AE17" s="351" t="s">
        <v>432</v>
      </c>
      <c r="AF17" s="351" t="s">
        <v>433</v>
      </c>
      <c r="AG17" s="351" t="s">
        <v>398</v>
      </c>
      <c r="AH17" s="351" t="s">
        <v>434</v>
      </c>
      <c r="AI17" s="351" t="s">
        <v>399</v>
      </c>
      <c r="AJ17" s="351" t="s">
        <v>435</v>
      </c>
      <c r="AK17" s="351" t="s">
        <v>400</v>
      </c>
      <c r="AL17" s="351" t="s">
        <v>436</v>
      </c>
      <c r="AM17" s="351" t="s">
        <v>437</v>
      </c>
      <c r="AN17" s="351" t="s">
        <v>438</v>
      </c>
      <c r="AO17" s="351" t="s">
        <v>439</v>
      </c>
      <c r="AP17" s="351" t="s">
        <v>440</v>
      </c>
      <c r="AQ17" s="351" t="s">
        <v>441</v>
      </c>
      <c r="AR17" s="351" t="s">
        <v>442</v>
      </c>
      <c r="AS17" s="351" t="s">
        <v>443</v>
      </c>
      <c r="AT17" s="351" t="s">
        <v>444</v>
      </c>
      <c r="AU17" s="351" t="s">
        <v>445</v>
      </c>
      <c r="AV17" s="351" t="s">
        <v>446</v>
      </c>
      <c r="AW17" s="351" t="s">
        <v>447</v>
      </c>
      <c r="AX17" s="351" t="s">
        <v>448</v>
      </c>
      <c r="AY17" s="351" t="s">
        <v>449</v>
      </c>
      <c r="AZ17" s="351" t="s">
        <v>450</v>
      </c>
      <c r="BA17" s="351" t="s">
        <v>451</v>
      </c>
      <c r="BB17" s="351" t="s">
        <v>452</v>
      </c>
      <c r="BC17" s="351" t="s">
        <v>431</v>
      </c>
      <c r="BD17" s="351" t="s">
        <v>453</v>
      </c>
      <c r="BE17" s="351" t="s">
        <v>454</v>
      </c>
      <c r="BF17" s="351" t="s">
        <v>455</v>
      </c>
      <c r="BG17" s="351" t="s">
        <v>456</v>
      </c>
      <c r="BH17" s="351" t="s">
        <v>457</v>
      </c>
      <c r="BI17" s="352" t="s">
        <v>458</v>
      </c>
    </row>
    <row r="18" spans="1:62" s="355" customFormat="1" ht="16.5" hidden="1" customHeight="1" thickTop="1">
      <c r="A18" s="427" t="str">
        <f>IF(作業２!E14="","",IF(AA18="","",IF(OR(AD18=2,AD18=3),(SUBSTITUTE(SUBSTITUTE(CONCATENATE(VLOOKUP(MID(AJ18,1,3),作業２!$B$155:$C$201,2,FALSE),SUBSTITUTE(AF18,"認定こども園",""),MID(SUBSTITUTE(SUBSTITUTE(SUBSTITUTE(SUBSTITUTE(SUBSTITUTE(SUBSTITUTE(SUBSTITUTE(SUBSTITUTE(SUBSTITUTE(SUBSTITUTE(SUBSTITUTE(SUBSTITUTE(DBCS(AJ18),"－",""),"１",""),"２",""),"３",""),"４",""),"５",""),"６",""),"７",""),"８",""),"９",""),"０","")," ",""),4,8),)," ",""),"　","")),"")))</f>
        <v/>
      </c>
      <c r="B18" s="428" t="str">
        <f t="shared" ref="B18:B25" si="0">IF(AA18="","",IF(AP$18="","",AP$18))</f>
        <v/>
      </c>
      <c r="C18" s="429"/>
      <c r="D18" s="430" t="str">
        <f>IF(B18="","",CONCATENATE(B18,F18))</f>
        <v/>
      </c>
      <c r="E18" s="430" t="str">
        <f>IF(C18="","",CONCATENATE(C18,F18))</f>
        <v/>
      </c>
      <c r="F18" s="431" t="str">
        <f>IF(AA18="","",1011)</f>
        <v/>
      </c>
      <c r="G18" s="432" t="str">
        <f>IF(A18="","",CONCATENATE(LEFT(A18,2),作業１!O35))</f>
        <v/>
      </c>
      <c r="H18" s="433">
        <f>IF(G18="",0,IF(G18=0,0,1))</f>
        <v>0</v>
      </c>
      <c r="I18" s="433">
        <f>IF(MID(G18,3,4)="8000",1,0)</f>
        <v>0</v>
      </c>
      <c r="J18" s="433">
        <f>I18</f>
        <v>0</v>
      </c>
      <c r="K18" s="433">
        <f>IF(MID(G18,3,4)="9000",1,0)</f>
        <v>0</v>
      </c>
      <c r="L18" s="433">
        <f>K18</f>
        <v>0</v>
      </c>
      <c r="M18" s="434"/>
      <c r="N18" s="434"/>
      <c r="O18" s="434"/>
      <c r="P18" s="434"/>
      <c r="Q18" s="471" t="str">
        <f>IF(LEFT(G18,1)="0",CONCATENATE("0",(IF(H18=1,(IF(I18=1,J18,0)+IF(K18=1,L18,0)+IF(M18=1,N18,0)+IF(O18=1,P18,0))+G18,""))),(IF(H18=1,(IF(I18=1,J18,0)+IF(K18=1,L18,0)+IF(M18=1,N18,0)+IF(O18=1,P18,0))+G18,"")))</f>
        <v/>
      </c>
      <c r="R18" s="435"/>
      <c r="S18" s="436"/>
      <c r="T18" s="436"/>
      <c r="U18" s="437" t="str">
        <f>IF($AA18="01",IF(作業２!E18="","",作業２!E18),"")</f>
        <v/>
      </c>
      <c r="V18" s="437" t="str">
        <f>IF($AA18="01",IF(作業２!E19="","",作業２!E19),"")</f>
        <v/>
      </c>
      <c r="W18" s="437" t="str">
        <f>IF($AA18="01",IF(作業２!E20="","",作業２!E20),"")</f>
        <v/>
      </c>
      <c r="X18" s="437" t="str">
        <f>IF($AA18="01",IF(作業２!E21="","",作業２!E21),"")</f>
        <v/>
      </c>
      <c r="Y18" s="438" t="str">
        <f>IF(AA18="01",CONCATENATE(作業１!$F$7,作業１!$G$7,AH18),"")</f>
        <v/>
      </c>
      <c r="Z18" s="439">
        <f>作業１!$F$12</f>
        <v>0</v>
      </c>
      <c r="AA18" s="356" t="str">
        <f>IF(作業２!E9="","","01")</f>
        <v/>
      </c>
      <c r="AB18" s="357"/>
      <c r="AC18" s="358" t="str">
        <f>IF($AA18="01",IF(作業１!F$8="新設のため該当なし","",IF(作業１!F$22="","",作業１!F$22)),"")</f>
        <v/>
      </c>
      <c r="AD18" s="358" t="b">
        <f>IF($AA18="01",IF(AND(作業１!F21="",作業１!G7=""),"",IF(作業１!F7="個人立",3,2)))</f>
        <v>0</v>
      </c>
      <c r="AE18" s="359" t="str">
        <f>IF($AA18="01",CLEAN(SUBSTITUTE(SUBSTITUTE(SUBSTITUTE(SUBSTITUTE(DBCS(IF(作業１!F7="個人立",IF(作業２!E8="","",作業２!E8),IF(作業１!F7="その他",(CONCATENATE(作業１!G6," ",作業２!E8)),IF(作業１!K7=1,CONCATENATE(作業１!G6," ",作業２!E8),LEFT(CONCATENATE(作業１!G18," ",作業１!G6," ",作業２!E8),50))))),"　",""),作業２!E208,""),作業２!E209,""),CHAR(10),"")),"")</f>
        <v/>
      </c>
      <c r="AF18" s="359" t="str">
        <f>IF($AA18="01",CLEAN(SUBSTITUTE(SUBSTITUTE(SUBSTITUTE(SUBSTITUTE(DBCS(IF(作業１!F7="個人立",IF(作業２!E9="","",作業２!E9),IF(作業１!F7="その他",(CONCATENATE(作業１!G7," ",作業２!E9)),IF(作業１!K7=1,CONCATENATE(作業１!G7," ",作業２!E9),(CONCATENATE(作業１!F18," ",作業１!G7," ",作業２!E9)))))),"　",""),作業２!F208,""),作業２!F209,""),CHAR(10),"")),"")</f>
        <v/>
      </c>
      <c r="AG18" s="359" t="str">
        <f>IF($AA18="01",CLEAN(DBCS(CONCATENATE(IF(作業１!F$10="","",SUBSTITUTE(SUBSTITUTE(SUBSTITUTE(作業１!F$10,"　","")," ",""),CHAR(10),"")),"　",IF(作業１!G$10="","",SUBSTITUTE(SUBSTITUTE(SUBSTITUTE(作業１!G$10,"　","")," ",""),CHAR(10),""))))),"")</f>
        <v/>
      </c>
      <c r="AH18" s="359" t="str">
        <f>IF($AA18="01",CLEAN(DBCS(CONCATENATE(IF(作業１!F11="","",SUBSTITUTE(SUBSTITUTE(SUBSTITUTE(作業１!F11,"　","")," ",""),CHAR(10),"")),"　",IF(作業１!G11="","",SUBSTITUTE(SUBSTITUTE(SUBSTITUTE(作業１!G11,"　","")," ",""),CHAR(10),""))))),"")</f>
        <v/>
      </c>
      <c r="AI18" s="359" t="str">
        <f>IF($AA18="01",CLEAN(SUBSTITUTE(SUBSTITUTE(SUBSTITUTE(SUBSTITUTE(SUBSTITUTE(SUBSTITUTE(SUBSTITUTE(SUBSTITUTE(DBCS(IFERROR(CONCATENATE(作業２!E$63,作業２!E$15),"")),"　","")," ",""),"-","－"),"−","－"),"‐","－"),"ー","－"),"―","－"),CHAR(10),"")),"")</f>
        <v/>
      </c>
      <c r="AJ18" s="359" t="str">
        <f>IF($AA18="01",CLEAN(SUBSTITUTE(SUBSTITUTE(SUBSTITUTE(SUBSTITUTE(SUBSTITUTE(SUBSTITUTE(SUBSTITUTE(SUBSTITUTE(DBCS(CONCATENATE(作業２!E14,作業２!E16)),"　","")," ",""),"-","－"),"−","－"),"‐","－"),"ー","－"),"―","－"),CHAR(10),"")),"")</f>
        <v/>
      </c>
      <c r="AK18" s="358" t="str">
        <f>IF($AA18="01","","")</f>
        <v/>
      </c>
      <c r="AL18" s="358" t="str">
        <f>IF($AA18="01",ASC(作業２!E58),"")</f>
        <v/>
      </c>
      <c r="AM18" s="358" t="str">
        <f>IF($AA18="01",ASC(IFERROR(AJ19,"")),"")</f>
        <v/>
      </c>
      <c r="AN18" s="358" t="str">
        <f>IF($AA18="01",ASC(AK19),"")</f>
        <v/>
      </c>
      <c r="AO18" s="358" t="str">
        <f>IF($AA18="01",ASC(AL19),"")</f>
        <v/>
      </c>
      <c r="AP18" s="360" t="str">
        <f t="shared" ref="AP18:AP42" si="1">IF($AA18=1,,"")</f>
        <v/>
      </c>
      <c r="AQ18" s="361"/>
      <c r="AR18" s="361"/>
      <c r="AS18" s="361"/>
      <c r="AT18" s="361"/>
      <c r="AU18" s="361"/>
      <c r="AV18" s="361"/>
      <c r="AW18" s="361"/>
      <c r="AX18" s="361"/>
      <c r="AY18" s="361"/>
      <c r="AZ18" s="361"/>
      <c r="BA18" s="361" t="s">
        <v>7</v>
      </c>
      <c r="BB18" s="361"/>
      <c r="BC18" s="361"/>
      <c r="BD18" s="361"/>
      <c r="BE18" s="361"/>
      <c r="BF18" s="361"/>
      <c r="BG18" s="361"/>
      <c r="BH18" s="361"/>
      <c r="BI18" s="362"/>
      <c r="BJ18" s="338"/>
    </row>
    <row r="19" spans="1:62" s="355" customFormat="1" ht="16.5" hidden="1" customHeight="1">
      <c r="A19" s="407" t="str">
        <f>IF(AA19="","",A18)</f>
        <v/>
      </c>
      <c r="B19" s="408" t="str">
        <f t="shared" si="0"/>
        <v/>
      </c>
      <c r="C19" s="347"/>
      <c r="D19" s="411" t="str">
        <f t="shared" ref="D19:D25" si="2">IF(B19="","",CONCATENATE(B19,F19))</f>
        <v/>
      </c>
      <c r="E19" s="411" t="str">
        <f t="shared" ref="E19:E25" si="3">IF(C19="","",CONCATENATE(C19,F19))</f>
        <v/>
      </c>
      <c r="F19" s="411" t="str">
        <f>IF(AA19="","",1012)</f>
        <v/>
      </c>
      <c r="G19" s="413"/>
      <c r="H19" s="353">
        <f t="shared" ref="H19:H49" si="4">IF(G19="",0,IF(G19=0,0,1))</f>
        <v>0</v>
      </c>
      <c r="I19" s="353">
        <f t="shared" ref="I19:I49" si="5">IF(MID(G19,3,4)="8000",1,0)</f>
        <v>0</v>
      </c>
      <c r="J19" s="353">
        <f>J18+I19</f>
        <v>0</v>
      </c>
      <c r="K19" s="353">
        <f t="shared" ref="K19:K49" si="6">IF(MID(G19,3,4)="9000",1,0)</f>
        <v>0</v>
      </c>
      <c r="L19" s="353">
        <f>L18+K19</f>
        <v>0</v>
      </c>
      <c r="M19" s="354"/>
      <c r="N19" s="354"/>
      <c r="O19" s="354"/>
      <c r="P19" s="354"/>
      <c r="Q19" s="413" t="str">
        <f t="shared" ref="Q19:Q49" si="7">IF(H19=1,(IF(I19=1,J19,0)+IF(K19=1,K19,0)+IF(M19=1,N19,0)+IF(O19=1,P19,0))+G19,"")</f>
        <v/>
      </c>
      <c r="R19" s="347"/>
      <c r="S19" s="338"/>
      <c r="T19" s="338"/>
      <c r="Z19" s="440" t="str">
        <f>SUBSTITUTE(SUBSTITUTE(SUBSTITUTE(IF(AA19="01",CONCATENATE(作業２!E$51," ",IF(作業２!E$51="５：名称変更",CONCATENATE(作業２!E$52,作業２!E$53,".",作業２!E$54," "),""),作業２!E$55),""),"　","")," ",""),CHAR(10),"")</f>
        <v/>
      </c>
      <c r="AA19" s="363" t="str">
        <f>IF(作業２!E9="","","01")</f>
        <v/>
      </c>
      <c r="AB19" s="364"/>
      <c r="AC19" s="365" t="str">
        <f>SUBSTITUTE(SUBSTITUTE(SUBSTITUTE(SUBSTITUTE(IF($AA19="01",DBCS(作業２!E9),""),"　",""),作業２!F208,""),作業２!F209,""),CHAR(10),"")</f>
        <v/>
      </c>
      <c r="AD19" s="365" t="str">
        <f>IF($AA19="01",IF(作業２!E10="","",LEFT(作業２!E10,1)),"")</f>
        <v/>
      </c>
      <c r="AE19" s="365" t="str">
        <f>IF($AA19="01",CLEAN(DBCS(CONCATENATE(IF(作業２!E11="","",SUBSTITUTE(SUBSTITUTE(DBCS(作業２!E11),"　",""),CHAR(10),""))," ",IF(作業２!E12="","",SUBSTITUTE(SUBSTITUTE(DBCS(作業２!E12),"　",""),CHAR(10),""))))),"")</f>
        <v/>
      </c>
      <c r="AF19" s="365" t="str">
        <f>IF($AA19="01","","")</f>
        <v/>
      </c>
      <c r="AG19" s="365" t="str">
        <f>IF($AA19="01",2,"")</f>
        <v/>
      </c>
      <c r="AH19" s="365" t="str">
        <f>IF($AA19="01",ASC(作業２!E57),"")</f>
        <v/>
      </c>
      <c r="AI19" s="365" t="str">
        <f>IF($AA19="01","","")</f>
        <v/>
      </c>
      <c r="AJ19" s="365" t="str">
        <f>IF($AA19="01",ASC(作業２!E59),"")</f>
        <v/>
      </c>
      <c r="AK19" s="365" t="str">
        <f>IF($AA19="01",ASC(作業２!E60),"")</f>
        <v/>
      </c>
      <c r="AL19" s="365" t="str">
        <f>IF($AA19="01",ASC(作業２!E61),"")</f>
        <v/>
      </c>
      <c r="AM19" s="365" t="str">
        <f>IF($AA19="01",IF(作業２!E67=1,"",IF(作業２!E22="","",IF(作業２!E22=0,"0",作業２!E22))),"")</f>
        <v/>
      </c>
      <c r="AN19" s="365" t="str">
        <f>IF($AA19="01",IF(作業２!E67=1,"",IF(作業２!E23="","",IF(作業２!E23=0,"0",作業２!E23))),"")</f>
        <v/>
      </c>
      <c r="AO19" s="365" t="str">
        <f>IF($AA19="01",IF(作業２!E67=1,"",IF(作業２!E24="","",IF(作業２!E24=0,"0",作業２!E24))),"")</f>
        <v/>
      </c>
      <c r="AP19" s="365" t="str">
        <f>IF($AA19="01",IF(作業２!E67=1,"",IF(作業２!E25="","",IF(作業２!E25=0,"0",作業２!E25))),"")</f>
        <v/>
      </c>
      <c r="AQ19" s="365" t="str">
        <f>IF($AA19="01",ASC(IF(作業２!E67=1,"",IF(作業２!E65=1,IF(作業２!E26="","",IF(作業２!E26=0,"0",作業２!E26)),""))),"")</f>
        <v/>
      </c>
      <c r="AR19" s="365" t="str">
        <f>IF($AA19="01",IF(作業２!E67=1,"",IF(作業２!E27="","",IF(作業２!E27=0,"0",作業２!E27))),"")</f>
        <v/>
      </c>
      <c r="AS19" s="365" t="str">
        <f>IF($AA19="01",ASC(LEFT(作業２!E33,1)),"")</f>
        <v/>
      </c>
      <c r="AT19" s="365" t="str">
        <f>IF($AA19="01",ASC(IF(作業２!E67=4,作業２!E67,IF(作業２!E67=2,作業２!E67,IF(作業２!E67=1,作業２!E67,"")))),"")</f>
        <v/>
      </c>
      <c r="AU19" s="365" t="str">
        <f>IF($AA19="01",CONCATENATE(IF(AT19="","",LEFT(作業２!E52,1)),IF(AT19="","",IF((作業２!E53)&gt;9,作業２!E53,CONCATENATE("0",作業２!E53))),IF(AT19="","",IF(作業２!E54&gt;9,作業２!E54,CONCATENATE("0",作業２!E54)))),"")</f>
        <v/>
      </c>
      <c r="AV19" s="365" t="str">
        <f>IF($AA19="01",IFERROR(ASC(IF(作業２!E65=1,IF((VALUE(LEFT(作業２!E36,1)))&gt;4,"",LEFT(作業２!E36,1)),"")),""),"")</f>
        <v/>
      </c>
      <c r="AW19" s="365" t="str">
        <f>IF($AA19="01",ASC(IF(作業２!E65=15,IF(作業２!E37="","",LEFT(作業２!E37,1)),"")),"")</f>
        <v/>
      </c>
      <c r="AX19" s="389" t="str">
        <f>IF($AA19="01",IF(IFERROR(SEARCH("01",作業２!$E$45,1),0)&gt;0,"○",""),"")</f>
        <v/>
      </c>
      <c r="AY19" s="389" t="str">
        <f>IF($AA19="01",IF(IFERROR(SEARCH("02",作業２!$E$45,1),0)&gt;0,"○",""),"")</f>
        <v/>
      </c>
      <c r="AZ19" s="389" t="str">
        <f>IF($AA19="01",IF(IFERROR(SEARCH("03",作業２!$E$45,1),0)&gt;0,"○",""),"")</f>
        <v/>
      </c>
      <c r="BA19" s="389" t="str">
        <f>IF($AA19="01",IF(IFERROR(SEARCH("04",作業２!$E$45,1),0)&gt;0,"○",""),"")</f>
        <v/>
      </c>
      <c r="BB19" s="389" t="str">
        <f>IF($AA19="01",IF(IFERROR(SEARCH("05",作業２!$E$45,1),0)&gt;0,"○",""),"")</f>
        <v/>
      </c>
      <c r="BC19" s="389" t="str">
        <f>IF($AA19="01",IF(IFERROR(SEARCH("06",作業２!$E$45,1),0)&gt;0,"○",""),"")</f>
        <v/>
      </c>
      <c r="BD19" s="389" t="str">
        <f>IF($AA19="01",IF(IFERROR(SEARCH("07",作業２!$E$45,1),0)&gt;0,"○",""),"")</f>
        <v/>
      </c>
      <c r="BE19" s="389" t="str">
        <f>IF($AA19="01",IF(IFERROR(SEARCH("08",作業２!$E$45,1),0)&gt;0,"○",""),"")</f>
        <v/>
      </c>
      <c r="BF19" s="366"/>
      <c r="BG19" s="366"/>
      <c r="BH19" s="366"/>
      <c r="BI19" s="367"/>
      <c r="BJ19" s="338"/>
    </row>
    <row r="20" spans="1:62" s="355" customFormat="1" ht="16.5" hidden="1" customHeight="1">
      <c r="A20" s="407" t="str">
        <f>IF(AA20="","",A18)</f>
        <v/>
      </c>
      <c r="B20" s="408" t="str">
        <f t="shared" si="0"/>
        <v/>
      </c>
      <c r="C20" s="347"/>
      <c r="D20" s="411" t="str">
        <f t="shared" si="2"/>
        <v/>
      </c>
      <c r="E20" s="411" t="str">
        <f t="shared" si="3"/>
        <v/>
      </c>
      <c r="F20" s="411" t="str">
        <f>IF(AA20="","",2011)</f>
        <v/>
      </c>
      <c r="G20" s="413"/>
      <c r="H20" s="353">
        <f t="shared" si="4"/>
        <v>0</v>
      </c>
      <c r="I20" s="353">
        <f t="shared" si="5"/>
        <v>0</v>
      </c>
      <c r="J20" s="353">
        <f t="shared" ref="J20:J49" si="8">J19+I20</f>
        <v>0</v>
      </c>
      <c r="K20" s="353">
        <f t="shared" si="6"/>
        <v>0</v>
      </c>
      <c r="L20" s="353">
        <f t="shared" ref="L20:L49" si="9">L19+K20</f>
        <v>0</v>
      </c>
      <c r="M20" s="354"/>
      <c r="N20" s="354"/>
      <c r="O20" s="354"/>
      <c r="P20" s="354"/>
      <c r="Q20" s="413" t="str">
        <f t="shared" si="7"/>
        <v/>
      </c>
      <c r="R20" s="347"/>
      <c r="S20" s="338"/>
      <c r="T20" s="338"/>
      <c r="Z20" s="441"/>
      <c r="AA20" s="363" t="str">
        <f>IF(作業２!E9="","","02")</f>
        <v/>
      </c>
      <c r="AB20" s="364"/>
      <c r="AC20" s="368" t="str">
        <f>IF($AA20="02","000","")</f>
        <v/>
      </c>
      <c r="AD20" s="368" t="str">
        <f>IF($AA20="02","","")</f>
        <v/>
      </c>
      <c r="AE20" s="368" t="str">
        <f>IF($AA20="02",作業３!F19,"")</f>
        <v/>
      </c>
      <c r="AF20" s="368" t="str">
        <f>IF($AA20="02",作業３!F20,"")</f>
        <v/>
      </c>
      <c r="AG20" s="368" t="str">
        <f>IF($AA20="02",作業３!F21,"")</f>
        <v/>
      </c>
      <c r="AH20" s="368" t="str">
        <f>IF($AA20="02",作業３!F22,"")</f>
        <v/>
      </c>
      <c r="AI20" s="368" t="str">
        <f>IF($AA20="02",作業３!F23,"")</f>
        <v/>
      </c>
      <c r="AJ20" s="368" t="str">
        <f>IF($AA20="02",作業３!F24,"")</f>
        <v/>
      </c>
      <c r="AK20" s="368" t="str">
        <f>IF($AA20="02",作業３!F25,"")</f>
        <v/>
      </c>
      <c r="AL20" s="368" t="str">
        <f>IF($AA20="02",作業３!F26,"")</f>
        <v/>
      </c>
      <c r="AM20" s="368" t="str">
        <f>IF($AA20="02",作業３!F27,"")</f>
        <v/>
      </c>
      <c r="AN20" s="368" t="str">
        <f>IF($AA20="02",作業３!F28,"")</f>
        <v/>
      </c>
      <c r="AO20" s="368" t="str">
        <f>IF($AA20="02",作業３!F29,"")</f>
        <v/>
      </c>
      <c r="AP20" s="368" t="str">
        <f>IF($AA20="02",作業３!F30,"")</f>
        <v/>
      </c>
      <c r="AQ20" s="368" t="str">
        <f>IF($AA20="02",作業３!F31,"")</f>
        <v/>
      </c>
      <c r="AR20" s="368" t="str">
        <f>IF($AA20="02",作業３!F32,"")</f>
        <v/>
      </c>
      <c r="AS20" s="368" t="str">
        <f>IF($AA20="02",作業３!F33,"")</f>
        <v/>
      </c>
      <c r="AT20" s="368" t="str">
        <f>IF($AA20="02",作業３!F34,"")</f>
        <v/>
      </c>
      <c r="AU20" s="368" t="str">
        <f>IF($AA20="02",作業３!F35,"")</f>
        <v/>
      </c>
      <c r="AV20" s="368" t="str">
        <f>IF($AA20="02",作業３!F36,"")</f>
        <v/>
      </c>
      <c r="AW20" s="368" t="str">
        <f>IF($AA20="02",作業３!F37,"")</f>
        <v/>
      </c>
      <c r="AX20" s="368" t="str">
        <f>IF($AA20="02",作業３!F38,"")</f>
        <v/>
      </c>
      <c r="AY20" s="368" t="str">
        <f>IF($AA20="02",作業３!F39,"")</f>
        <v/>
      </c>
      <c r="AZ20" s="368" t="str">
        <f>IF($AA20="02",作業３!F40,"")</f>
        <v/>
      </c>
      <c r="BA20" s="368" t="str">
        <f>IF($AA20="02",作業３!F41,"")</f>
        <v/>
      </c>
      <c r="BB20" s="368" t="str">
        <f>IF($AA20="02",作業３!F42,"")</f>
        <v/>
      </c>
      <c r="BC20" s="368" t="str">
        <f>IF($AA20="02",作業３!F43,"")</f>
        <v/>
      </c>
      <c r="BD20" s="368" t="str">
        <f>IF($AA20="02",作業３!F44,"")</f>
        <v/>
      </c>
      <c r="BE20" s="368" t="str">
        <f>IF($AA20="02",作業３!F45,"")</f>
        <v/>
      </c>
      <c r="BF20" s="368" t="str">
        <f>IF($AA20="02",作業３!F46,"")</f>
        <v/>
      </c>
      <c r="BG20" s="368" t="str">
        <f>IF($AA20="02",作業３!F47,"")</f>
        <v/>
      </c>
      <c r="BH20" s="366"/>
      <c r="BI20" s="367"/>
      <c r="BJ20" s="338"/>
    </row>
    <row r="21" spans="1:62" s="355" customFormat="1" ht="16.5" hidden="1" customHeight="1">
      <c r="A21" s="407" t="str">
        <f>IF(AA21="","",A18)</f>
        <v/>
      </c>
      <c r="B21" s="408" t="str">
        <f t="shared" si="0"/>
        <v/>
      </c>
      <c r="C21" s="347"/>
      <c r="D21" s="411" t="str">
        <f t="shared" si="2"/>
        <v/>
      </c>
      <c r="E21" s="411" t="str">
        <f t="shared" si="3"/>
        <v/>
      </c>
      <c r="F21" s="411" t="str">
        <f>IF(AA21="","",2012)</f>
        <v/>
      </c>
      <c r="G21" s="413"/>
      <c r="H21" s="353">
        <f t="shared" si="4"/>
        <v>0</v>
      </c>
      <c r="I21" s="353">
        <f t="shared" si="5"/>
        <v>0</v>
      </c>
      <c r="J21" s="353">
        <f t="shared" si="8"/>
        <v>0</v>
      </c>
      <c r="K21" s="353">
        <f t="shared" si="6"/>
        <v>0</v>
      </c>
      <c r="L21" s="353">
        <f t="shared" si="9"/>
        <v>0</v>
      </c>
      <c r="M21" s="354"/>
      <c r="N21" s="354"/>
      <c r="O21" s="354"/>
      <c r="P21" s="354"/>
      <c r="Q21" s="413" t="str">
        <f t="shared" si="7"/>
        <v/>
      </c>
      <c r="R21" s="347"/>
      <c r="S21" s="338"/>
      <c r="T21" s="338"/>
      <c r="Z21" s="441"/>
      <c r="AA21" s="363" t="str">
        <f>IF(作業２!E9="","","02")</f>
        <v/>
      </c>
      <c r="AB21" s="364"/>
      <c r="AC21" s="368" t="str">
        <f>IF($AA21="02","Y00","")</f>
        <v/>
      </c>
      <c r="AD21" s="366"/>
      <c r="AE21" s="366"/>
      <c r="AF21" s="366"/>
      <c r="AG21" s="366"/>
      <c r="AH21" s="366"/>
      <c r="AI21" s="366"/>
      <c r="AJ21" s="366"/>
      <c r="AK21" s="366"/>
      <c r="AL21" s="366"/>
      <c r="AM21" s="366"/>
      <c r="AN21" s="366"/>
      <c r="AO21" s="366"/>
      <c r="AP21" s="366"/>
      <c r="AQ21" s="366"/>
      <c r="AR21" s="366"/>
      <c r="AS21" s="366"/>
      <c r="AT21" s="366"/>
      <c r="AU21" s="366"/>
      <c r="AV21" s="366"/>
      <c r="AW21" s="366"/>
      <c r="AX21" s="366"/>
      <c r="AY21" s="366"/>
      <c r="AZ21" s="366"/>
      <c r="BA21" s="366"/>
      <c r="BB21" s="366"/>
      <c r="BC21" s="366"/>
      <c r="BD21" s="366"/>
      <c r="BE21" s="366"/>
      <c r="BF21" s="366"/>
      <c r="BG21" s="366"/>
      <c r="BH21" s="366"/>
      <c r="BI21" s="367"/>
      <c r="BJ21" s="338"/>
    </row>
    <row r="22" spans="1:62" s="355" customFormat="1" ht="16.5" hidden="1" customHeight="1">
      <c r="A22" s="407" t="str">
        <f>IF(AA22="","",A18)</f>
        <v/>
      </c>
      <c r="B22" s="408" t="str">
        <f t="shared" si="0"/>
        <v/>
      </c>
      <c r="C22" s="347"/>
      <c r="D22" s="411" t="str">
        <f t="shared" si="2"/>
        <v/>
      </c>
      <c r="E22" s="411" t="str">
        <f t="shared" si="3"/>
        <v/>
      </c>
      <c r="F22" s="411" t="str">
        <f>IF(AA22="","",2013)</f>
        <v/>
      </c>
      <c r="G22" s="413"/>
      <c r="H22" s="353">
        <f t="shared" si="4"/>
        <v>0</v>
      </c>
      <c r="I22" s="353">
        <f t="shared" si="5"/>
        <v>0</v>
      </c>
      <c r="J22" s="353">
        <f t="shared" si="8"/>
        <v>0</v>
      </c>
      <c r="K22" s="353">
        <f t="shared" si="6"/>
        <v>0</v>
      </c>
      <c r="L22" s="353">
        <f t="shared" si="9"/>
        <v>0</v>
      </c>
      <c r="M22" s="354"/>
      <c r="N22" s="354"/>
      <c r="O22" s="354"/>
      <c r="P22" s="354"/>
      <c r="Q22" s="413" t="str">
        <f t="shared" si="7"/>
        <v/>
      </c>
      <c r="R22" s="347"/>
      <c r="S22" s="338"/>
      <c r="T22" s="338"/>
      <c r="Z22" s="441"/>
      <c r="AA22" s="363" t="str">
        <f>IF(作業２!E9="","","02")</f>
        <v/>
      </c>
      <c r="AB22" s="364"/>
      <c r="AC22" s="368" t="str">
        <f>IF($AA22="02","","")</f>
        <v/>
      </c>
      <c r="AD22" s="368" t="str">
        <f>IF($AA22="02",AC19,"")</f>
        <v/>
      </c>
      <c r="AE22" s="368" t="str">
        <f t="shared" ref="AE22:BG22" si="10">IF($AA22="02",IF(AE20="","",AE20),"")</f>
        <v/>
      </c>
      <c r="AF22" s="368" t="str">
        <f t="shared" si="10"/>
        <v/>
      </c>
      <c r="AG22" s="368" t="str">
        <f t="shared" si="10"/>
        <v/>
      </c>
      <c r="AH22" s="368" t="str">
        <f t="shared" si="10"/>
        <v/>
      </c>
      <c r="AI22" s="368" t="str">
        <f t="shared" si="10"/>
        <v/>
      </c>
      <c r="AJ22" s="368" t="str">
        <f t="shared" si="10"/>
        <v/>
      </c>
      <c r="AK22" s="368" t="str">
        <f t="shared" si="10"/>
        <v/>
      </c>
      <c r="AL22" s="368" t="str">
        <f t="shared" si="10"/>
        <v/>
      </c>
      <c r="AM22" s="368" t="str">
        <f t="shared" si="10"/>
        <v/>
      </c>
      <c r="AN22" s="368" t="str">
        <f t="shared" si="10"/>
        <v/>
      </c>
      <c r="AO22" s="368" t="str">
        <f t="shared" si="10"/>
        <v/>
      </c>
      <c r="AP22" s="368" t="str">
        <f t="shared" si="10"/>
        <v/>
      </c>
      <c r="AQ22" s="368" t="str">
        <f t="shared" si="10"/>
        <v/>
      </c>
      <c r="AR22" s="368" t="str">
        <f t="shared" si="10"/>
        <v/>
      </c>
      <c r="AS22" s="368" t="str">
        <f t="shared" si="10"/>
        <v/>
      </c>
      <c r="AT22" s="368" t="str">
        <f t="shared" si="10"/>
        <v/>
      </c>
      <c r="AU22" s="368" t="str">
        <f t="shared" si="10"/>
        <v/>
      </c>
      <c r="AV22" s="368" t="str">
        <f t="shared" si="10"/>
        <v/>
      </c>
      <c r="AW22" s="368" t="str">
        <f t="shared" si="10"/>
        <v/>
      </c>
      <c r="AX22" s="368" t="str">
        <f t="shared" si="10"/>
        <v/>
      </c>
      <c r="AY22" s="368" t="str">
        <f t="shared" si="10"/>
        <v/>
      </c>
      <c r="AZ22" s="368" t="str">
        <f t="shared" si="10"/>
        <v/>
      </c>
      <c r="BA22" s="368" t="str">
        <f t="shared" si="10"/>
        <v/>
      </c>
      <c r="BB22" s="368" t="str">
        <f t="shared" si="10"/>
        <v/>
      </c>
      <c r="BC22" s="368" t="str">
        <f t="shared" si="10"/>
        <v/>
      </c>
      <c r="BD22" s="368" t="str">
        <f t="shared" si="10"/>
        <v/>
      </c>
      <c r="BE22" s="368" t="str">
        <f t="shared" si="10"/>
        <v/>
      </c>
      <c r="BF22" s="368" t="str">
        <f t="shared" si="10"/>
        <v/>
      </c>
      <c r="BG22" s="368" t="str">
        <f t="shared" si="10"/>
        <v/>
      </c>
      <c r="BH22" s="366"/>
      <c r="BI22" s="367"/>
      <c r="BJ22" s="338"/>
    </row>
    <row r="23" spans="1:62" s="355" customFormat="1" ht="16.5" hidden="1" customHeight="1">
      <c r="A23" s="407" t="str">
        <f>IF(AA23="","",A18)</f>
        <v/>
      </c>
      <c r="B23" s="408" t="str">
        <f t="shared" si="0"/>
        <v/>
      </c>
      <c r="C23" s="347"/>
      <c r="D23" s="411" t="str">
        <f t="shared" si="2"/>
        <v/>
      </c>
      <c r="E23" s="411" t="str">
        <f t="shared" si="3"/>
        <v/>
      </c>
      <c r="F23" s="411" t="str">
        <f>IF(AA23="","",3011)</f>
        <v/>
      </c>
      <c r="G23" s="413"/>
      <c r="H23" s="353">
        <f t="shared" si="4"/>
        <v>0</v>
      </c>
      <c r="I23" s="353">
        <f t="shared" si="5"/>
        <v>0</v>
      </c>
      <c r="J23" s="353">
        <f t="shared" si="8"/>
        <v>0</v>
      </c>
      <c r="K23" s="353">
        <f t="shared" si="6"/>
        <v>0</v>
      </c>
      <c r="L23" s="353">
        <f t="shared" si="9"/>
        <v>0</v>
      </c>
      <c r="M23" s="354"/>
      <c r="N23" s="354"/>
      <c r="O23" s="354"/>
      <c r="P23" s="354"/>
      <c r="Q23" s="413" t="str">
        <f t="shared" si="7"/>
        <v/>
      </c>
      <c r="R23" s="347"/>
      <c r="S23" s="338"/>
      <c r="T23" s="338"/>
      <c r="Z23" s="441"/>
      <c r="AA23" s="363" t="str">
        <f>IF(作業２!E9="","","03")</f>
        <v/>
      </c>
      <c r="AB23" s="364"/>
      <c r="AC23" s="369" t="str">
        <f>IF($AA23="03","000","")</f>
        <v/>
      </c>
      <c r="AD23" s="370" t="str">
        <f>IF($AA23="03","","")</f>
        <v/>
      </c>
      <c r="AE23" s="369" t="str">
        <f>IF($AA23="03",作業３!F55,"")</f>
        <v/>
      </c>
      <c r="AF23" s="370" t="str">
        <f>IF($AA23="03",作業３!$F56,"")</f>
        <v/>
      </c>
      <c r="AG23" s="370" t="str">
        <f>IF($AA23="03",作業３!$F57,"")</f>
        <v/>
      </c>
      <c r="AH23" s="370" t="str">
        <f>IF($AA23="03",作業３!$F58,"")</f>
        <v/>
      </c>
      <c r="AI23" s="370" t="str">
        <f>IF($AA23="03",作業３!$F59,"")</f>
        <v/>
      </c>
      <c r="AJ23" s="369" t="str">
        <f>IF($AA23="03",作業３!$F60,"")</f>
        <v/>
      </c>
      <c r="AK23" s="369" t="str">
        <f>IF($AA23="03",作業３!$F61,"")</f>
        <v/>
      </c>
      <c r="AL23" s="369" t="str">
        <f>IF($AA23="03",作業３!$F62,"")</f>
        <v/>
      </c>
      <c r="AM23" s="369" t="str">
        <f>IF($AA23="03",作業３!$F63,"")</f>
        <v/>
      </c>
      <c r="AN23" s="369" t="str">
        <f>IF($AA23="03",作業３!$F64,"")</f>
        <v/>
      </c>
      <c r="AO23" s="369" t="str">
        <f>IF($AA23="03",作業３!$F65,"")</f>
        <v/>
      </c>
      <c r="AP23" s="369" t="str">
        <f>IF($AA23="03",作業３!$F66,"")</f>
        <v/>
      </c>
      <c r="AQ23" s="369" t="str">
        <f>IF($AA23="03",作業３!$F67,"")</f>
        <v/>
      </c>
      <c r="AR23" s="369" t="str">
        <f>IF($AA23="03",作業３!$F68,"")</f>
        <v/>
      </c>
      <c r="AS23" s="369" t="str">
        <f>IF($AA23="03",作業３!$F69,"")</f>
        <v/>
      </c>
      <c r="AT23" s="369" t="str">
        <f>IF($AA23="03",作業３!$F70,"")</f>
        <v/>
      </c>
      <c r="AU23" s="369" t="str">
        <f>IF($AA23="03",作業３!$F71,"")</f>
        <v/>
      </c>
      <c r="AV23" s="369" t="str">
        <f>IF($AA23="03",作業３!$F72,"")</f>
        <v/>
      </c>
      <c r="AW23" s="369" t="str">
        <f>IF($AA23="03",作業３!$F73,"")</f>
        <v/>
      </c>
      <c r="AX23" s="369" t="str">
        <f>IF($AA23="03",作業３!$F74,"")</f>
        <v/>
      </c>
      <c r="AY23" s="369" t="str">
        <f>IF($AA23="03",作業３!$F75,"")</f>
        <v/>
      </c>
      <c r="AZ23" s="369" t="str">
        <f>IF($AA23="03",作業３!$F76,"")</f>
        <v/>
      </c>
      <c r="BA23" s="369" t="str">
        <f>IF($AA23="03",作業３!$F77,"")</f>
        <v/>
      </c>
      <c r="BB23" s="369" t="str">
        <f>IF($AA23="03",作業３!$F78,"")</f>
        <v/>
      </c>
      <c r="BC23" s="369" t="str">
        <f>IF($AA23="03",作業３!$F79,"")</f>
        <v/>
      </c>
      <c r="BD23" s="366"/>
      <c r="BE23" s="366"/>
      <c r="BF23" s="366"/>
      <c r="BG23" s="366"/>
      <c r="BH23" s="366"/>
      <c r="BI23" s="543" t="str">
        <f>IF($AA23="03",作業３!F85,"")</f>
        <v/>
      </c>
      <c r="BJ23" s="338"/>
    </row>
    <row r="24" spans="1:62" s="355" customFormat="1" ht="16.5" hidden="1" customHeight="1">
      <c r="A24" s="407" t="str">
        <f>IF(AA24="","",A18)</f>
        <v/>
      </c>
      <c r="B24" s="408" t="str">
        <f t="shared" si="0"/>
        <v/>
      </c>
      <c r="C24" s="347"/>
      <c r="D24" s="411" t="str">
        <f t="shared" si="2"/>
        <v/>
      </c>
      <c r="E24" s="411" t="str">
        <f t="shared" si="3"/>
        <v/>
      </c>
      <c r="F24" s="411" t="str">
        <f>IF(AA24="","",3012)</f>
        <v/>
      </c>
      <c r="G24" s="413"/>
      <c r="H24" s="353">
        <f t="shared" si="4"/>
        <v>0</v>
      </c>
      <c r="I24" s="353">
        <f t="shared" si="5"/>
        <v>0</v>
      </c>
      <c r="J24" s="353">
        <f t="shared" si="8"/>
        <v>0</v>
      </c>
      <c r="K24" s="353">
        <f t="shared" si="6"/>
        <v>0</v>
      </c>
      <c r="L24" s="353">
        <f t="shared" si="9"/>
        <v>0</v>
      </c>
      <c r="M24" s="354"/>
      <c r="N24" s="354"/>
      <c r="O24" s="354"/>
      <c r="P24" s="354"/>
      <c r="Q24" s="413" t="str">
        <f t="shared" si="7"/>
        <v/>
      </c>
      <c r="R24" s="347"/>
      <c r="S24" s="338"/>
      <c r="T24" s="338"/>
      <c r="Z24" s="441"/>
      <c r="AA24" s="363" t="str">
        <f>IF(作業２!E9="","","03")</f>
        <v/>
      </c>
      <c r="AB24" s="364"/>
      <c r="AC24" s="369" t="str">
        <f>IF($AA24="03","Y00","")</f>
        <v/>
      </c>
      <c r="AD24" s="366" t="str">
        <f>IF($AA24=3,"","")</f>
        <v/>
      </c>
      <c r="AE24" s="366"/>
      <c r="AF24" s="366"/>
      <c r="AG24" s="366"/>
      <c r="AH24" s="366"/>
      <c r="AI24" s="366"/>
      <c r="AJ24" s="366"/>
      <c r="AK24" s="366"/>
      <c r="AL24" s="366"/>
      <c r="AM24" s="366"/>
      <c r="AN24" s="366"/>
      <c r="AO24" s="366"/>
      <c r="AP24" s="366"/>
      <c r="AQ24" s="366"/>
      <c r="AR24" s="366"/>
      <c r="AS24" s="366"/>
      <c r="AT24" s="366"/>
      <c r="AU24" s="366"/>
      <c r="AV24" s="366"/>
      <c r="AW24" s="366"/>
      <c r="AX24" s="366"/>
      <c r="AY24" s="366"/>
      <c r="AZ24" s="366"/>
      <c r="BA24" s="366"/>
      <c r="BB24" s="366"/>
      <c r="BC24" s="366"/>
      <c r="BD24" s="366"/>
      <c r="BE24" s="366"/>
      <c r="BF24" s="366"/>
      <c r="BG24" s="366"/>
      <c r="BH24" s="366"/>
      <c r="BI24" s="367"/>
      <c r="BJ24" s="338"/>
    </row>
    <row r="25" spans="1:62" s="355" customFormat="1" ht="16.5" hidden="1" customHeight="1" thickBot="1">
      <c r="A25" s="442" t="str">
        <f>IF(AA25="","",A18)</f>
        <v/>
      </c>
      <c r="B25" s="443" t="str">
        <f t="shared" si="0"/>
        <v/>
      </c>
      <c r="C25" s="444"/>
      <c r="D25" s="445" t="str">
        <f t="shared" si="2"/>
        <v/>
      </c>
      <c r="E25" s="445" t="str">
        <f t="shared" si="3"/>
        <v/>
      </c>
      <c r="F25" s="445" t="str">
        <f>IF(AA25="","",3013)</f>
        <v/>
      </c>
      <c r="G25" s="446"/>
      <c r="H25" s="447">
        <f t="shared" si="4"/>
        <v>0</v>
      </c>
      <c r="I25" s="447">
        <f t="shared" si="5"/>
        <v>0</v>
      </c>
      <c r="J25" s="447">
        <f t="shared" si="8"/>
        <v>0</v>
      </c>
      <c r="K25" s="447">
        <f t="shared" si="6"/>
        <v>0</v>
      </c>
      <c r="L25" s="447">
        <f t="shared" si="9"/>
        <v>0</v>
      </c>
      <c r="M25" s="448"/>
      <c r="N25" s="448"/>
      <c r="O25" s="448"/>
      <c r="P25" s="448"/>
      <c r="Q25" s="446" t="str">
        <f t="shared" si="7"/>
        <v/>
      </c>
      <c r="R25" s="444"/>
      <c r="S25" s="449"/>
      <c r="T25" s="449"/>
      <c r="U25" s="450"/>
      <c r="V25" s="450"/>
      <c r="W25" s="450"/>
      <c r="X25" s="450"/>
      <c r="Y25" s="450"/>
      <c r="Z25" s="451"/>
      <c r="AA25" s="371" t="str">
        <f>IF(作業２!E9="","","03")</f>
        <v/>
      </c>
      <c r="AB25" s="372"/>
      <c r="AC25" s="373" t="str">
        <f>IF($AA25="03","","")</f>
        <v/>
      </c>
      <c r="AD25" s="374" t="str">
        <f>IF($AA25="03",AC19,"")</f>
        <v/>
      </c>
      <c r="AE25" s="374" t="str">
        <f t="shared" ref="AE25:BC25" si="11">IF($AA25="03",IF(AE23="","",AE23),"")</f>
        <v/>
      </c>
      <c r="AF25" s="374" t="str">
        <f t="shared" si="11"/>
        <v/>
      </c>
      <c r="AG25" s="374" t="str">
        <f t="shared" si="11"/>
        <v/>
      </c>
      <c r="AH25" s="374" t="str">
        <f t="shared" si="11"/>
        <v/>
      </c>
      <c r="AI25" s="374" t="str">
        <f t="shared" si="11"/>
        <v/>
      </c>
      <c r="AJ25" s="374" t="str">
        <f t="shared" si="11"/>
        <v/>
      </c>
      <c r="AK25" s="374" t="str">
        <f t="shared" si="11"/>
        <v/>
      </c>
      <c r="AL25" s="374" t="str">
        <f t="shared" si="11"/>
        <v/>
      </c>
      <c r="AM25" s="374" t="str">
        <f t="shared" si="11"/>
        <v/>
      </c>
      <c r="AN25" s="374" t="str">
        <f t="shared" si="11"/>
        <v/>
      </c>
      <c r="AO25" s="374" t="str">
        <f t="shared" si="11"/>
        <v/>
      </c>
      <c r="AP25" s="374" t="str">
        <f t="shared" si="11"/>
        <v/>
      </c>
      <c r="AQ25" s="374" t="str">
        <f t="shared" si="11"/>
        <v/>
      </c>
      <c r="AR25" s="374" t="str">
        <f t="shared" si="11"/>
        <v/>
      </c>
      <c r="AS25" s="374" t="str">
        <f t="shared" si="11"/>
        <v/>
      </c>
      <c r="AT25" s="374" t="str">
        <f t="shared" si="11"/>
        <v/>
      </c>
      <c r="AU25" s="374" t="str">
        <f t="shared" si="11"/>
        <v/>
      </c>
      <c r="AV25" s="374" t="str">
        <f t="shared" si="11"/>
        <v/>
      </c>
      <c r="AW25" s="374" t="str">
        <f t="shared" si="11"/>
        <v/>
      </c>
      <c r="AX25" s="374" t="str">
        <f t="shared" si="11"/>
        <v/>
      </c>
      <c r="AY25" s="374" t="str">
        <f t="shared" si="11"/>
        <v/>
      </c>
      <c r="AZ25" s="374" t="str">
        <f t="shared" si="11"/>
        <v/>
      </c>
      <c r="BA25" s="374" t="str">
        <f t="shared" si="11"/>
        <v/>
      </c>
      <c r="BB25" s="374" t="str">
        <f t="shared" si="11"/>
        <v/>
      </c>
      <c r="BC25" s="374" t="str">
        <f t="shared" si="11"/>
        <v/>
      </c>
      <c r="BD25" s="379"/>
      <c r="BE25" s="379"/>
      <c r="BF25" s="379"/>
      <c r="BG25" s="379"/>
      <c r="BH25" s="379"/>
      <c r="BI25" s="380"/>
      <c r="BJ25" s="338"/>
    </row>
    <row r="26" spans="1:62" s="355" customFormat="1" ht="16.5" hidden="1" customHeight="1" thickTop="1">
      <c r="A26" s="407" t="str">
        <f>IF(作業２!F14="","",IF(AA26="","",IF(OR(AD26=2,AD26=3),(SUBSTITUTE(SUBSTITUTE(CONCATENATE(VLOOKUP(MID(AJ26,1,3),作業２!$B$155:$C$201,2,FALSE),SUBSTITUTE(AF26,"認定こども園",""),MID(SUBSTITUTE(SUBSTITUTE(SUBSTITUTE(SUBSTITUTE(SUBSTITUTE(SUBSTITUTE(SUBSTITUTE(SUBSTITUTE(SUBSTITUTE(SUBSTITUTE(SUBSTITUTE(SUBSTITUTE(DBCS(AJ26),"－",""),"１",""),"２",""),"３",""),"４",""),"５",""),"６",""),"７",""),"８",""),"９",""),"０","")," ",""),4,8),)," ",""),"　","")),"")))</f>
        <v/>
      </c>
      <c r="B26" s="408" t="str">
        <f t="shared" ref="B26:B49" si="12">IF(AA26="","",IF(AP$18="","",AP$18))</f>
        <v/>
      </c>
      <c r="C26" s="409"/>
      <c r="D26" s="410" t="str">
        <f>IF(B26="","",CONCATENATE(B26,F26))</f>
        <v/>
      </c>
      <c r="E26" s="410" t="str">
        <f>IF(C26="","",CONCATENATE(C26,F26))</f>
        <v/>
      </c>
      <c r="F26" s="411" t="str">
        <f>IF(AA26="","",1011)</f>
        <v/>
      </c>
      <c r="G26" s="412" t="str">
        <f>IF(A26="","",$G$18)</f>
        <v/>
      </c>
      <c r="H26" s="353">
        <f t="shared" si="4"/>
        <v>0</v>
      </c>
      <c r="I26" s="353">
        <f t="shared" si="5"/>
        <v>0</v>
      </c>
      <c r="J26" s="353">
        <f t="shared" si="8"/>
        <v>0</v>
      </c>
      <c r="K26" s="353">
        <f t="shared" si="6"/>
        <v>0</v>
      </c>
      <c r="L26" s="353">
        <f t="shared" si="9"/>
        <v>0</v>
      </c>
      <c r="M26" s="354"/>
      <c r="N26" s="354"/>
      <c r="O26" s="354"/>
      <c r="P26" s="354"/>
      <c r="Q26" s="471" t="str">
        <f>IF(LEFT(G26,1)="0",CONCATENATE("0",(IF(H26=1,(IF(I26=1,J26,0)+IF(K26=1,L26,0)+IF(M26=1,N26,0)+IF(O26=1,P26,0))+G26,""))),(IF(H26=1,(IF(I26=1,J26,0)+IF(K26=1,L26,0)+IF(M26=1,N26,0)+IF(O26=1,P26,0))+G26,"")))</f>
        <v/>
      </c>
      <c r="R26" s="347"/>
      <c r="S26" s="338"/>
      <c r="T26" s="338"/>
      <c r="U26" s="423" t="str">
        <f>IF($AA26="01",IF(作業２!F18="","",作業２!F18),"")</f>
        <v/>
      </c>
      <c r="V26" s="423" t="str">
        <f>IF($AA26="01",IF(作業２!F19="","",作業２!F19),"")</f>
        <v/>
      </c>
      <c r="W26" s="423" t="str">
        <f>IF($AA26="01",IF(作業２!F20="","",作業２!F20),"")</f>
        <v/>
      </c>
      <c r="X26" s="423" t="str">
        <f>IF($AA26="01",IF(作業２!F21="","",作業２!F21),"")</f>
        <v/>
      </c>
      <c r="Y26" s="424" t="str">
        <f>IF(AA26="01",CONCATENATE(作業１!$F$7,作業１!$G$7,AH26),"")</f>
        <v/>
      </c>
      <c r="Z26" s="422">
        <f>作業１!$F$12</f>
        <v>0</v>
      </c>
      <c r="AA26" s="356" t="str">
        <f>IF(作業２!F9="","","01")</f>
        <v/>
      </c>
      <c r="AB26" s="357"/>
      <c r="AC26" s="358" t="str">
        <f>IF($AA26="01",IF(作業１!F$8="新設のため該当なし","",IF(作業１!F$22="","",作業１!F$22)),"")</f>
        <v/>
      </c>
      <c r="AD26" s="358" t="str">
        <f>IF($AA26="01",$AD$18,"")</f>
        <v/>
      </c>
      <c r="AE26" s="359" t="str">
        <f>IF($AA26="01",CLEAN(SUBSTITUTE(SUBSTITUTE(SUBSTITUTE(SUBSTITUTE(DBCS(IF(作業１!F7="個人立",IF(作業２!F8="","",作業２!E8),IF(作業１!F7="その他",(CONCATENATE(作業１!G6," ",作業２!F8)),IF(作業１!K7=1,CONCATENATE(作業１!G6," ",作業２!F8),LEFT(CONCATENATE(作業１!G18," ",作業１!G6," ",作業２!F8),50))))),"　",""),作業２!E208,""),作業２!E209,""),CHAR(10),"")),"")</f>
        <v/>
      </c>
      <c r="AF26" s="359" t="b">
        <f>IF($AA26="01",CLEAN(SUBSTITUTE(SUBSTITUTE(SUBSTITUTE(SUBSTITUTE(DBCS(IF(作業１!F7="個人立",IF(作業２!F9="","",作業２!F9),IF(作業１!F7="その他",(CONCATENATE(作業１!G7," ",作業２!F9)),IF(作業１!K7=1,CONCATENATE(作業１!G7," ",作業２!F9),(CONCATENATE(作業１!F18," ",作業１!G7," ",作業２!F9)))))),"　",""),作業２!F208,""),作業２!F209,""),CHAR(10),"")))</f>
        <v>0</v>
      </c>
      <c r="AG26" s="359" t="str">
        <f>IF($AA26="01",CLEAN(DBCS(CONCATENATE(IF(作業１!F$10="","",SUBSTITUTE(SUBSTITUTE(SUBSTITUTE(作業１!F$10,"　","")," ",""),CHAR(10),"")),"　",IF(作業１!G$10="","",SUBSTITUTE(SUBSTITUTE(SUBSTITUTE(作業１!G$10,"　","")," ",""),CHAR(10),""))))),"")</f>
        <v/>
      </c>
      <c r="AH26" s="359" t="str">
        <f>IF($AA26="01",CLEAN(DBCS(CONCATENATE(IF(作業１!F11="","",SUBSTITUTE(SUBSTITUTE(SUBSTITUTE(作業１!F11,"　","")," ",""),CHAR(10),"")),"　",IF(作業１!G11="","",SUBSTITUTE(SUBSTITUTE(SUBSTITUTE(作業１!G11,"　","")," ",""),CHAR(10),""))))),"")</f>
        <v/>
      </c>
      <c r="AI26" s="359" t="str">
        <f>IF($AA26="01",CLEAN(SUBSTITUTE(SUBSTITUTE(SUBSTITUTE(SUBSTITUTE(SUBSTITUTE(SUBSTITUTE(SUBSTITUTE(SUBSTITUTE(DBCS(IFERROR(CONCATENATE(作業２!F$63,作業２!F$15),"")),"　","")," ",""),"-","－"),"−","－"),"‐","－"),"ー","－"),"―","－"),CHAR(10),"")),"")</f>
        <v/>
      </c>
      <c r="AJ26" s="359" t="str">
        <f>IF($AA26="01",CLEAN(SUBSTITUTE(SUBSTITUTE(SUBSTITUTE(SUBSTITUTE(SUBSTITUTE(SUBSTITUTE(SUBSTITUTE(SUBSTITUTE(DBCS(CONCATENATE(作業２!F14,作業２!F16)),"　","")," ",""),"-","－"),"−","－"),"‐","－"),"ー","－"),"―","－"),CHAR(10),"")),"")</f>
        <v/>
      </c>
      <c r="AK26" s="358" t="str">
        <f>IF($AA26="01","","")</f>
        <v/>
      </c>
      <c r="AL26" s="358" t="str">
        <f>IF($AA26="01",ASC(作業２!F58),"")</f>
        <v/>
      </c>
      <c r="AM26" s="358" t="str">
        <f>IF($AA26="01",IFERROR(AJ27,""),"")</f>
        <v/>
      </c>
      <c r="AN26" s="358" t="str">
        <f>IF($AA26="01",AK27,"")</f>
        <v/>
      </c>
      <c r="AO26" s="358" t="str">
        <f>IF($AA26="01",AL27,"")</f>
        <v/>
      </c>
      <c r="AP26" s="360" t="str">
        <f t="shared" si="1"/>
        <v/>
      </c>
      <c r="AQ26" s="361"/>
      <c r="AR26" s="361"/>
      <c r="AS26" s="361"/>
      <c r="AT26" s="361"/>
      <c r="AU26" s="361"/>
      <c r="AV26" s="361"/>
      <c r="AW26" s="361"/>
      <c r="AX26" s="361"/>
      <c r="AY26" s="361"/>
      <c r="AZ26" s="361"/>
      <c r="BA26" s="361"/>
      <c r="BB26" s="361"/>
      <c r="BC26" s="361"/>
      <c r="BD26" s="361"/>
      <c r="BE26" s="361"/>
      <c r="BF26" s="361"/>
      <c r="BG26" s="361"/>
      <c r="BH26" s="361"/>
      <c r="BI26" s="362"/>
      <c r="BJ26" s="338"/>
    </row>
    <row r="27" spans="1:62" s="355" customFormat="1" ht="16.5" hidden="1" customHeight="1">
      <c r="A27" s="407" t="str">
        <f>IF(AA27="","",A26)</f>
        <v/>
      </c>
      <c r="B27" s="408" t="str">
        <f t="shared" si="12"/>
        <v/>
      </c>
      <c r="C27" s="347"/>
      <c r="D27" s="411" t="str">
        <f t="shared" ref="D27:D33" si="13">IF(B27="","",CONCATENATE(B27,F27))</f>
        <v/>
      </c>
      <c r="E27" s="411" t="str">
        <f t="shared" ref="E27:E33" si="14">IF(C27="","",CONCATENATE(C27,F27))</f>
        <v/>
      </c>
      <c r="F27" s="411" t="str">
        <f>IF(AA27="","",1012)</f>
        <v/>
      </c>
      <c r="G27" s="413"/>
      <c r="H27" s="353">
        <f t="shared" si="4"/>
        <v>0</v>
      </c>
      <c r="I27" s="353">
        <f t="shared" si="5"/>
        <v>0</v>
      </c>
      <c r="J27" s="353">
        <f t="shared" si="8"/>
        <v>0</v>
      </c>
      <c r="K27" s="353">
        <f t="shared" si="6"/>
        <v>0</v>
      </c>
      <c r="L27" s="353">
        <f t="shared" si="9"/>
        <v>0</v>
      </c>
      <c r="M27" s="354"/>
      <c r="N27" s="354"/>
      <c r="O27" s="354"/>
      <c r="P27" s="354"/>
      <c r="Q27" s="413" t="str">
        <f t="shared" si="7"/>
        <v/>
      </c>
      <c r="R27" s="347"/>
      <c r="S27" s="338"/>
      <c r="T27" s="338"/>
      <c r="Z27" s="421" t="str">
        <f>SUBSTITUTE(SUBSTITUTE(SUBSTITUTE(IF(AA27="01",CONCATENATE(作業２!F$51," ",IF(作業２!F$51="５：名称変更",CONCATENATE(作業２!F$52,作業２!F$53,".",作業２!F$54," "),""),作業２!F$55),""),"　","")," ",""),CHAR(10),"")</f>
        <v/>
      </c>
      <c r="AA27" s="363" t="str">
        <f>IF(作業２!F9="","","01")</f>
        <v/>
      </c>
      <c r="AB27" s="364"/>
      <c r="AC27" s="365" t="str">
        <f>IF($AA27="01",SUBSTITUTE(SUBSTITUTE(SUBSTITUTE(SUBSTITUTE(DBCS(作業２!F9),"　",""),作業２!F208,""),作業２!F209,""),CHAR(10),""),"")</f>
        <v/>
      </c>
      <c r="AD27" s="365" t="str">
        <f>IF($AA27="01",IF(作業２!F10="","",LEFT(作業２!F10,1)),"")</f>
        <v/>
      </c>
      <c r="AE27" s="365" t="str">
        <f>IF($AA27="01",CLEAN(DBCS(CONCATENATE(IF(作業２!F11="","",SUBSTITUTE(SUBSTITUTE(SUBSTITUTE(作業２!F11,"　","")," ",""),CHAR(10),""))," ",IF(作業２!F12="","",SUBSTITUTE(SUBSTITUTE(DBCS(作業２!F12),"　",""),CHAR(10),""))))),"")</f>
        <v/>
      </c>
      <c r="AF27" s="365" t="str">
        <f>IF($AA27="01","","")</f>
        <v/>
      </c>
      <c r="AG27" s="365" t="str">
        <f>IF($AA27="01",2,"")</f>
        <v/>
      </c>
      <c r="AH27" s="365" t="str">
        <f>IF($AA27="01",ASC(作業２!F57),"")</f>
        <v/>
      </c>
      <c r="AI27" s="365" t="str">
        <f>IF($AA27="01","","")</f>
        <v/>
      </c>
      <c r="AJ27" s="365" t="str">
        <f>IF($AA19="01",ASC(作業２!F59),"")</f>
        <v/>
      </c>
      <c r="AK27" s="365" t="str">
        <f>IF($AA19="01",ASC(作業２!F60),"")</f>
        <v/>
      </c>
      <c r="AL27" s="365" t="str">
        <f>IF($AA27="01",ASC(作業２!F61),"")</f>
        <v/>
      </c>
      <c r="AM27" s="365" t="str">
        <f>IF($AA27="01",IF(作業２!F67=1,"",IF(作業２!F22="","",IF(作業２!F22=0,"0",作業２!F22))),"")</f>
        <v/>
      </c>
      <c r="AN27" s="365" t="str">
        <f>IF($AA27="01",IF(作業２!F67=1,"",IF(作業２!F23="","",IF(作業２!F23=0,"0",作業２!F23))),"")</f>
        <v/>
      </c>
      <c r="AO27" s="365" t="str">
        <f>IF($AA27="01",IF(作業２!F67=1,"",IF(作業２!F24="","",IF(作業２!F24=0,"0",作業２!F24))),"")</f>
        <v/>
      </c>
      <c r="AP27" s="365" t="str">
        <f>IF($AA27="01",IF(作業２!F67=1,"",IF(作業２!F25="","",IF(作業２!F25=0,"0",作業２!F25))),"")</f>
        <v/>
      </c>
      <c r="AQ27" s="365" t="str">
        <f>IF($AA27="01",ASC(IF(作業２!F67=1,"",IF(作業２!F65=1,IF(作業２!F26="","",IF(作業２!F26=0,"0",作業２!F26)),""))),"")</f>
        <v/>
      </c>
      <c r="AR27" s="365" t="str">
        <f>IF($AA27="01",IF(作業２!F67=1,"",IF(作業２!F27="","",IF(作業２!F27=0,"0",作業２!F27))),"")</f>
        <v/>
      </c>
      <c r="AS27" s="365" t="str">
        <f>IF($AA27="01",ASC(LEFT(作業２!F33,1)),"")</f>
        <v/>
      </c>
      <c r="AT27" s="365" t="str">
        <f>IF($AA27="01",ASC(IF(作業２!F67=4,作業２!F67,IF(作業２!F67=2,作業２!F67,IF(作業２!F67=1,作業２!F67,"")))),"")</f>
        <v/>
      </c>
      <c r="AU27" s="365" t="str">
        <f>IF($AA27="01",CONCATENATE(IF(AT27="","",LEFT(作業２!F52,1)),IF(AT27="","",IF((作業２!F53)&gt;9,作業２!F53,CONCATENATE("0",作業２!F53))),IF(AT27="","",IF(作業２!F54&gt;9,作業２!F54,CONCATENATE("0",作業２!F54)))),"")</f>
        <v/>
      </c>
      <c r="AV27" s="365" t="str">
        <f>IF($AA27="01",IFERROR(ASC(IF(作業２!F65=1,IF((VALUE(LEFT(作業２!F36,1)))&gt;4,"",LEFT(作業２!F36,1)),"")),""),"")</f>
        <v/>
      </c>
      <c r="AW27" s="365" t="str">
        <f>IF($AA27="01",ASC(IF(作業２!F65=15,IF(作業２!F37="","",LEFT(作業２!F37,1)),"")),"")</f>
        <v/>
      </c>
      <c r="AX27" s="389" t="str">
        <f>IF($AA27="01",IF(IFERROR(SEARCH("01",作業２!$F$45,1),0)&gt;0,"○",""),"")</f>
        <v/>
      </c>
      <c r="AY27" s="389" t="str">
        <f>IF($AA27="01",IF(IFERROR(SEARCH("02",作業２!$F$45,1),0)&gt;0,"○",""),"")</f>
        <v/>
      </c>
      <c r="AZ27" s="389" t="str">
        <f>IF($AA27="01",IF(IFERROR(SEARCH("03",作業２!$F$45,1),0)&gt;0,"○",""),"")</f>
        <v/>
      </c>
      <c r="BA27" s="389" t="str">
        <f>IF($AA27="01",IF(IFERROR(SEARCH("04",作業２!$F$45,1),0)&gt;0,"○",""),"")</f>
        <v/>
      </c>
      <c r="BB27" s="389" t="str">
        <f>IF($AA27="01",IF(IFERROR(SEARCH("05",作業２!$F$45,1),0)&gt;0,"○",""),"")</f>
        <v/>
      </c>
      <c r="BC27" s="389" t="str">
        <f>IF($AA27="01",IF(IFERROR(SEARCH("06",作業２!$F$45,1),0)&gt;0,"○",""),"")</f>
        <v/>
      </c>
      <c r="BD27" s="389" t="str">
        <f>IF($AA27="01",IF(IFERROR(SEARCH("07",作業２!$F$45,1),0)&gt;0,"○",""),"")</f>
        <v/>
      </c>
      <c r="BE27" s="389" t="str">
        <f>IF($AA27="01",IF(IFERROR(SEARCH("08",作業２!$F$45,1),0)&gt;0,"○",""),"")</f>
        <v/>
      </c>
      <c r="BF27" s="366"/>
      <c r="BG27" s="366"/>
      <c r="BH27" s="366"/>
      <c r="BI27" s="367"/>
      <c r="BJ27" s="338"/>
    </row>
    <row r="28" spans="1:62" s="355" customFormat="1" ht="16.5" hidden="1" customHeight="1">
      <c r="A28" s="407" t="str">
        <f>IF(AA28="","",A26)</f>
        <v/>
      </c>
      <c r="B28" s="408" t="str">
        <f t="shared" si="12"/>
        <v/>
      </c>
      <c r="C28" s="347"/>
      <c r="D28" s="411" t="str">
        <f t="shared" si="13"/>
        <v/>
      </c>
      <c r="E28" s="411" t="str">
        <f t="shared" si="14"/>
        <v/>
      </c>
      <c r="F28" s="411" t="str">
        <f>IF(AA28="","",2011)</f>
        <v/>
      </c>
      <c r="G28" s="413"/>
      <c r="H28" s="353">
        <f t="shared" si="4"/>
        <v>0</v>
      </c>
      <c r="I28" s="353">
        <f t="shared" si="5"/>
        <v>0</v>
      </c>
      <c r="J28" s="353">
        <f t="shared" si="8"/>
        <v>0</v>
      </c>
      <c r="K28" s="353">
        <f t="shared" si="6"/>
        <v>0</v>
      </c>
      <c r="L28" s="353">
        <f t="shared" si="9"/>
        <v>0</v>
      </c>
      <c r="M28" s="354"/>
      <c r="N28" s="354"/>
      <c r="O28" s="354"/>
      <c r="P28" s="354"/>
      <c r="Q28" s="413" t="str">
        <f t="shared" si="7"/>
        <v/>
      </c>
      <c r="R28" s="347"/>
      <c r="S28" s="338"/>
      <c r="T28" s="338"/>
      <c r="AA28" s="363" t="str">
        <f>IF(作業２!F9="","","02")</f>
        <v/>
      </c>
      <c r="AB28" s="364"/>
      <c r="AC28" s="368" t="str">
        <f>IF($AA28="02","000","")</f>
        <v/>
      </c>
      <c r="AD28" s="368" t="str">
        <f>IF($AA28="02","","")</f>
        <v/>
      </c>
      <c r="AE28" s="368" t="str">
        <f>IF($AA28="02",作業３!G19,"")</f>
        <v/>
      </c>
      <c r="AF28" s="368" t="str">
        <f>IF($AA28="02",作業３!G20,"")</f>
        <v/>
      </c>
      <c r="AG28" s="368" t="str">
        <f>IF($AA28="02",作業３!G21,"")</f>
        <v/>
      </c>
      <c r="AH28" s="368" t="str">
        <f>IF($AA28="02",作業３!G22,"")</f>
        <v/>
      </c>
      <c r="AI28" s="368" t="str">
        <f>IF($AA28="02",作業３!G23,"")</f>
        <v/>
      </c>
      <c r="AJ28" s="368" t="str">
        <f>IF($AA28="02",作業３!G24,"")</f>
        <v/>
      </c>
      <c r="AK28" s="368" t="str">
        <f>IF($AA28="02",作業３!G25,"")</f>
        <v/>
      </c>
      <c r="AL28" s="368" t="str">
        <f>IF($AA28="02",作業３!G26,"")</f>
        <v/>
      </c>
      <c r="AM28" s="368" t="str">
        <f>IF($AA28="02",作業３!G27,"")</f>
        <v/>
      </c>
      <c r="AN28" s="368" t="str">
        <f>IF($AA28="02",作業３!G28,"")</f>
        <v/>
      </c>
      <c r="AO28" s="368" t="str">
        <f>IF($AA28="02",作業３!G29,"")</f>
        <v/>
      </c>
      <c r="AP28" s="368" t="str">
        <f>IF($AA28="02",作業３!G30,"")</f>
        <v/>
      </c>
      <c r="AQ28" s="368" t="str">
        <f>IF($AA28="02",作業３!G31,"")</f>
        <v/>
      </c>
      <c r="AR28" s="368" t="str">
        <f>IF($AA28="02",作業３!G32,"")</f>
        <v/>
      </c>
      <c r="AS28" s="368" t="str">
        <f>IF($AA28="02",作業３!G33,"")</f>
        <v/>
      </c>
      <c r="AT28" s="368" t="str">
        <f>IF($AA28="02",作業３!G34,"")</f>
        <v/>
      </c>
      <c r="AU28" s="368" t="str">
        <f>IF($AA28="02",作業３!G35,"")</f>
        <v/>
      </c>
      <c r="AV28" s="368" t="str">
        <f>IF($AA28="02",作業３!G36,"")</f>
        <v/>
      </c>
      <c r="AW28" s="368" t="str">
        <f>IF($AA28="02",作業３!G37,"")</f>
        <v/>
      </c>
      <c r="AX28" s="368" t="str">
        <f>IF($AA28="02",作業３!G38,"")</f>
        <v/>
      </c>
      <c r="AY28" s="368" t="str">
        <f>IF($AA28="02",作業３!G39,"")</f>
        <v/>
      </c>
      <c r="AZ28" s="368" t="str">
        <f>IF($AA28="02",作業３!G40,"")</f>
        <v/>
      </c>
      <c r="BA28" s="368" t="str">
        <f>IF($AA28="02",作業３!G41,"")</f>
        <v/>
      </c>
      <c r="BB28" s="368" t="str">
        <f>IF($AA28="02",作業３!G42,"")</f>
        <v/>
      </c>
      <c r="BC28" s="368" t="str">
        <f>IF($AA28="02",作業３!G43,"")</f>
        <v/>
      </c>
      <c r="BD28" s="368" t="str">
        <f>IF($AA28="02",作業３!G44,"")</f>
        <v/>
      </c>
      <c r="BE28" s="368" t="str">
        <f>IF($AA28="02",作業３!G45,"")</f>
        <v/>
      </c>
      <c r="BF28" s="368" t="str">
        <f>IF($AA28="02",作業３!G46,"")</f>
        <v/>
      </c>
      <c r="BG28" s="368" t="str">
        <f>IF($AA28="02",作業３!G47,"")</f>
        <v/>
      </c>
      <c r="BH28" s="366"/>
      <c r="BI28" s="367"/>
      <c r="BJ28" s="338"/>
    </row>
    <row r="29" spans="1:62" s="355" customFormat="1" ht="16.5" hidden="1" customHeight="1">
      <c r="A29" s="407" t="str">
        <f>IF(AA29="","",A26)</f>
        <v/>
      </c>
      <c r="B29" s="408" t="str">
        <f t="shared" si="12"/>
        <v/>
      </c>
      <c r="C29" s="347"/>
      <c r="D29" s="411" t="str">
        <f t="shared" si="13"/>
        <v/>
      </c>
      <c r="E29" s="411" t="str">
        <f t="shared" si="14"/>
        <v/>
      </c>
      <c r="F29" s="411" t="str">
        <f>IF(AA29="","",2012)</f>
        <v/>
      </c>
      <c r="G29" s="413"/>
      <c r="H29" s="353">
        <f t="shared" si="4"/>
        <v>0</v>
      </c>
      <c r="I29" s="353">
        <f t="shared" si="5"/>
        <v>0</v>
      </c>
      <c r="J29" s="353">
        <f t="shared" si="8"/>
        <v>0</v>
      </c>
      <c r="K29" s="353">
        <f t="shared" si="6"/>
        <v>0</v>
      </c>
      <c r="L29" s="353">
        <f t="shared" si="9"/>
        <v>0</v>
      </c>
      <c r="M29" s="354"/>
      <c r="N29" s="354"/>
      <c r="O29" s="354"/>
      <c r="P29" s="354"/>
      <c r="Q29" s="413" t="str">
        <f t="shared" si="7"/>
        <v/>
      </c>
      <c r="R29" s="347"/>
      <c r="S29" s="338"/>
      <c r="T29" s="338"/>
      <c r="AA29" s="363" t="str">
        <f>IF(作業２!F9="","","02")</f>
        <v/>
      </c>
      <c r="AB29" s="364"/>
      <c r="AC29" s="368" t="str">
        <f>IF($AA29="02","Y00","")</f>
        <v/>
      </c>
      <c r="AD29" s="366"/>
      <c r="AE29" s="366"/>
      <c r="AF29" s="366"/>
      <c r="AG29" s="366"/>
      <c r="AH29" s="366"/>
      <c r="AI29" s="366"/>
      <c r="AJ29" s="366"/>
      <c r="AK29" s="366"/>
      <c r="AL29" s="366"/>
      <c r="AM29" s="366"/>
      <c r="AN29" s="366"/>
      <c r="AO29" s="366"/>
      <c r="AP29" s="366"/>
      <c r="AQ29" s="366"/>
      <c r="AR29" s="366"/>
      <c r="AS29" s="366"/>
      <c r="AT29" s="366"/>
      <c r="AU29" s="366"/>
      <c r="AV29" s="366"/>
      <c r="AW29" s="366"/>
      <c r="AX29" s="366"/>
      <c r="AY29" s="366"/>
      <c r="AZ29" s="366"/>
      <c r="BA29" s="366"/>
      <c r="BB29" s="366"/>
      <c r="BC29" s="366"/>
      <c r="BD29" s="366"/>
      <c r="BE29" s="366"/>
      <c r="BF29" s="366"/>
      <c r="BG29" s="366"/>
      <c r="BH29" s="366"/>
      <c r="BI29" s="367"/>
      <c r="BJ29" s="338"/>
    </row>
    <row r="30" spans="1:62" s="355" customFormat="1" ht="16.5" hidden="1" customHeight="1">
      <c r="A30" s="407" t="str">
        <f>IF(AA30="","",A26)</f>
        <v/>
      </c>
      <c r="B30" s="408" t="str">
        <f t="shared" si="12"/>
        <v/>
      </c>
      <c r="C30" s="347"/>
      <c r="D30" s="411" t="str">
        <f t="shared" si="13"/>
        <v/>
      </c>
      <c r="E30" s="411" t="str">
        <f t="shared" si="14"/>
        <v/>
      </c>
      <c r="F30" s="411" t="str">
        <f>IF(AA30="","",2013)</f>
        <v/>
      </c>
      <c r="G30" s="413"/>
      <c r="H30" s="353">
        <f t="shared" si="4"/>
        <v>0</v>
      </c>
      <c r="I30" s="353">
        <f t="shared" si="5"/>
        <v>0</v>
      </c>
      <c r="J30" s="353">
        <f t="shared" si="8"/>
        <v>0</v>
      </c>
      <c r="K30" s="353">
        <f t="shared" si="6"/>
        <v>0</v>
      </c>
      <c r="L30" s="353">
        <f t="shared" si="9"/>
        <v>0</v>
      </c>
      <c r="M30" s="354"/>
      <c r="N30" s="354"/>
      <c r="O30" s="354"/>
      <c r="P30" s="354"/>
      <c r="Q30" s="413" t="str">
        <f t="shared" si="7"/>
        <v/>
      </c>
      <c r="R30" s="347"/>
      <c r="S30" s="338"/>
      <c r="T30" s="338"/>
      <c r="AA30" s="363" t="str">
        <f>IF(作業２!F9="","","02")</f>
        <v/>
      </c>
      <c r="AB30" s="364"/>
      <c r="AC30" s="368" t="str">
        <f>IF($AA30="02","","")</f>
        <v/>
      </c>
      <c r="AD30" s="368" t="str">
        <f>IF($AA30="02",AC27,"")</f>
        <v/>
      </c>
      <c r="AE30" s="368" t="str">
        <f t="shared" ref="AE30:BG30" si="15">IF($AA30="02",IF(AE28="","",AE28),"")</f>
        <v/>
      </c>
      <c r="AF30" s="368" t="str">
        <f t="shared" si="15"/>
        <v/>
      </c>
      <c r="AG30" s="368" t="str">
        <f t="shared" si="15"/>
        <v/>
      </c>
      <c r="AH30" s="368" t="str">
        <f t="shared" si="15"/>
        <v/>
      </c>
      <c r="AI30" s="368" t="str">
        <f t="shared" si="15"/>
        <v/>
      </c>
      <c r="AJ30" s="368" t="str">
        <f t="shared" si="15"/>
        <v/>
      </c>
      <c r="AK30" s="368" t="str">
        <f t="shared" si="15"/>
        <v/>
      </c>
      <c r="AL30" s="368" t="str">
        <f t="shared" si="15"/>
        <v/>
      </c>
      <c r="AM30" s="368" t="str">
        <f t="shared" si="15"/>
        <v/>
      </c>
      <c r="AN30" s="368" t="str">
        <f t="shared" si="15"/>
        <v/>
      </c>
      <c r="AO30" s="368" t="str">
        <f t="shared" si="15"/>
        <v/>
      </c>
      <c r="AP30" s="368" t="str">
        <f t="shared" si="15"/>
        <v/>
      </c>
      <c r="AQ30" s="368" t="str">
        <f t="shared" si="15"/>
        <v/>
      </c>
      <c r="AR30" s="368" t="str">
        <f t="shared" si="15"/>
        <v/>
      </c>
      <c r="AS30" s="368" t="str">
        <f t="shared" si="15"/>
        <v/>
      </c>
      <c r="AT30" s="368" t="str">
        <f t="shared" si="15"/>
        <v/>
      </c>
      <c r="AU30" s="368" t="str">
        <f t="shared" si="15"/>
        <v/>
      </c>
      <c r="AV30" s="368" t="str">
        <f t="shared" si="15"/>
        <v/>
      </c>
      <c r="AW30" s="368" t="str">
        <f t="shared" si="15"/>
        <v/>
      </c>
      <c r="AX30" s="368" t="str">
        <f t="shared" si="15"/>
        <v/>
      </c>
      <c r="AY30" s="368" t="str">
        <f t="shared" si="15"/>
        <v/>
      </c>
      <c r="AZ30" s="368" t="str">
        <f t="shared" si="15"/>
        <v/>
      </c>
      <c r="BA30" s="368" t="str">
        <f t="shared" si="15"/>
        <v/>
      </c>
      <c r="BB30" s="368" t="str">
        <f t="shared" si="15"/>
        <v/>
      </c>
      <c r="BC30" s="368" t="str">
        <f t="shared" si="15"/>
        <v/>
      </c>
      <c r="BD30" s="368" t="str">
        <f t="shared" si="15"/>
        <v/>
      </c>
      <c r="BE30" s="368" t="str">
        <f t="shared" si="15"/>
        <v/>
      </c>
      <c r="BF30" s="368" t="str">
        <f t="shared" si="15"/>
        <v/>
      </c>
      <c r="BG30" s="368" t="str">
        <f t="shared" si="15"/>
        <v/>
      </c>
      <c r="BH30" s="366"/>
      <c r="BI30" s="367"/>
      <c r="BJ30" s="338"/>
    </row>
    <row r="31" spans="1:62" s="355" customFormat="1" ht="16.5" hidden="1" customHeight="1">
      <c r="A31" s="407" t="str">
        <f>IF(AA31="","",A26)</f>
        <v/>
      </c>
      <c r="B31" s="408" t="str">
        <f t="shared" si="12"/>
        <v/>
      </c>
      <c r="C31" s="347"/>
      <c r="D31" s="411" t="str">
        <f t="shared" si="13"/>
        <v/>
      </c>
      <c r="E31" s="411" t="str">
        <f t="shared" si="14"/>
        <v/>
      </c>
      <c r="F31" s="411" t="str">
        <f>IF(AA31="","",3011)</f>
        <v/>
      </c>
      <c r="G31" s="413"/>
      <c r="H31" s="353">
        <f t="shared" si="4"/>
        <v>0</v>
      </c>
      <c r="I31" s="353">
        <f t="shared" si="5"/>
        <v>0</v>
      </c>
      <c r="J31" s="353">
        <f t="shared" si="8"/>
        <v>0</v>
      </c>
      <c r="K31" s="353">
        <f t="shared" si="6"/>
        <v>0</v>
      </c>
      <c r="L31" s="353">
        <f t="shared" si="9"/>
        <v>0</v>
      </c>
      <c r="M31" s="354"/>
      <c r="N31" s="354"/>
      <c r="O31" s="354"/>
      <c r="P31" s="354"/>
      <c r="Q31" s="413" t="str">
        <f t="shared" si="7"/>
        <v/>
      </c>
      <c r="R31" s="347"/>
      <c r="S31" s="338"/>
      <c r="T31" s="338"/>
      <c r="AA31" s="363" t="str">
        <f>IF(作業２!F9="","","03")</f>
        <v/>
      </c>
      <c r="AB31" s="364"/>
      <c r="AC31" s="369" t="str">
        <f>IF($AA31="03","000","")</f>
        <v/>
      </c>
      <c r="AD31" s="370" t="str">
        <f>IF($AA31=3,"","")</f>
        <v/>
      </c>
      <c r="AE31" s="369" t="str">
        <f>IF($AA31="03",作業３!G55,"")</f>
        <v/>
      </c>
      <c r="AF31" s="370" t="str">
        <f>IF($AA31="03",作業３!$G56,"")</f>
        <v/>
      </c>
      <c r="AG31" s="370" t="str">
        <f>IF($AA31="03",作業３!$G57,"")</f>
        <v/>
      </c>
      <c r="AH31" s="370" t="str">
        <f>IF($AA31="03",作業３!$G58,"")</f>
        <v/>
      </c>
      <c r="AI31" s="370" t="str">
        <f>IF($AA31="03",作業３!$G59,"")</f>
        <v/>
      </c>
      <c r="AJ31" s="369" t="str">
        <f>IF($AA31="03",作業３!$G60,"")</f>
        <v/>
      </c>
      <c r="AK31" s="369" t="str">
        <f>IF($AA31="03",作業３!$G61,"")</f>
        <v/>
      </c>
      <c r="AL31" s="369" t="str">
        <f>IF($AA31="03",作業３!$G62,"")</f>
        <v/>
      </c>
      <c r="AM31" s="369" t="str">
        <f>IF($AA31="03",作業３!$G63,"")</f>
        <v/>
      </c>
      <c r="AN31" s="369" t="str">
        <f>IF($AA31="03",作業３!$G64,"")</f>
        <v/>
      </c>
      <c r="AO31" s="369" t="str">
        <f>IF($AA31="03",作業３!$G65,"")</f>
        <v/>
      </c>
      <c r="AP31" s="369" t="str">
        <f>IF($AA31="03",作業３!$G66,"")</f>
        <v/>
      </c>
      <c r="AQ31" s="369" t="str">
        <f>IF($AA31="03",作業３!$G67,"")</f>
        <v/>
      </c>
      <c r="AR31" s="369" t="str">
        <f>IF($AA31="03",作業３!$G68,"")</f>
        <v/>
      </c>
      <c r="AS31" s="369" t="str">
        <f>IF($AA31="03",作業３!$G69,"")</f>
        <v/>
      </c>
      <c r="AT31" s="369" t="str">
        <f>IF($AA31="03",作業３!$G70,"")</f>
        <v/>
      </c>
      <c r="AU31" s="369" t="str">
        <f>IF($AA31="03",作業３!$G71,"")</f>
        <v/>
      </c>
      <c r="AV31" s="369" t="str">
        <f>IF($AA31="03",作業３!$G72,"")</f>
        <v/>
      </c>
      <c r="AW31" s="369" t="str">
        <f>IF($AA31="03",作業３!$G73,"")</f>
        <v/>
      </c>
      <c r="AX31" s="369" t="str">
        <f>IF($AA31="03",作業３!$G74,"")</f>
        <v/>
      </c>
      <c r="AY31" s="369" t="str">
        <f>IF($AA31="03",作業３!$G75,"")</f>
        <v/>
      </c>
      <c r="AZ31" s="369" t="str">
        <f>IF($AA31="03",作業３!$G76,"")</f>
        <v/>
      </c>
      <c r="BA31" s="369" t="str">
        <f>IF($AA31="03",作業３!$G77,"")</f>
        <v/>
      </c>
      <c r="BB31" s="369" t="str">
        <f>IF($AA31="03",作業３!$G78,"")</f>
        <v/>
      </c>
      <c r="BC31" s="369" t="str">
        <f>IF($AA31="03",作業３!$G79,"")</f>
        <v/>
      </c>
      <c r="BD31" s="366"/>
      <c r="BE31" s="366"/>
      <c r="BF31" s="366"/>
      <c r="BG31" s="366"/>
      <c r="BH31" s="366"/>
      <c r="BI31" s="543" t="str">
        <f>IF($AA31="03",作業３!G85,"")</f>
        <v/>
      </c>
      <c r="BJ31" s="338"/>
    </row>
    <row r="32" spans="1:62" s="355" customFormat="1" ht="16.5" hidden="1" customHeight="1">
      <c r="A32" s="407" t="str">
        <f>IF(AA32="","",A26)</f>
        <v/>
      </c>
      <c r="B32" s="408" t="str">
        <f t="shared" si="12"/>
        <v/>
      </c>
      <c r="C32" s="347"/>
      <c r="D32" s="411" t="str">
        <f t="shared" si="13"/>
        <v/>
      </c>
      <c r="E32" s="411" t="str">
        <f t="shared" si="14"/>
        <v/>
      </c>
      <c r="F32" s="411" t="str">
        <f>IF(AA32="","",3012)</f>
        <v/>
      </c>
      <c r="G32" s="413"/>
      <c r="H32" s="353">
        <f t="shared" si="4"/>
        <v>0</v>
      </c>
      <c r="I32" s="353">
        <f t="shared" si="5"/>
        <v>0</v>
      </c>
      <c r="J32" s="353">
        <f t="shared" si="8"/>
        <v>0</v>
      </c>
      <c r="K32" s="353">
        <f t="shared" si="6"/>
        <v>0</v>
      </c>
      <c r="L32" s="353">
        <f t="shared" si="9"/>
        <v>0</v>
      </c>
      <c r="M32" s="354"/>
      <c r="N32" s="354"/>
      <c r="O32" s="354"/>
      <c r="P32" s="354"/>
      <c r="Q32" s="413" t="str">
        <f t="shared" si="7"/>
        <v/>
      </c>
      <c r="R32" s="347"/>
      <c r="S32" s="338"/>
      <c r="T32" s="338"/>
      <c r="AA32" s="363" t="str">
        <f>IF(作業２!F9="","","03")</f>
        <v/>
      </c>
      <c r="AB32" s="364"/>
      <c r="AC32" s="369" t="str">
        <f>IF($AA32="03","Y00","")</f>
        <v/>
      </c>
      <c r="AD32" s="366" t="str">
        <f>IF($AA32=3,"","")</f>
        <v/>
      </c>
      <c r="AE32" s="366"/>
      <c r="AF32" s="366"/>
      <c r="AG32" s="366"/>
      <c r="AH32" s="366"/>
      <c r="AI32" s="366"/>
      <c r="AJ32" s="366"/>
      <c r="AK32" s="366"/>
      <c r="AL32" s="366"/>
      <c r="AM32" s="366"/>
      <c r="AN32" s="366"/>
      <c r="AO32" s="366"/>
      <c r="AP32" s="366"/>
      <c r="AQ32" s="366"/>
      <c r="AR32" s="366"/>
      <c r="AS32" s="366"/>
      <c r="AT32" s="366"/>
      <c r="AU32" s="366"/>
      <c r="AV32" s="366"/>
      <c r="AW32" s="366"/>
      <c r="AX32" s="366"/>
      <c r="AY32" s="366"/>
      <c r="AZ32" s="366"/>
      <c r="BA32" s="366"/>
      <c r="BB32" s="366"/>
      <c r="BC32" s="366"/>
      <c r="BD32" s="366"/>
      <c r="BE32" s="366"/>
      <c r="BF32" s="366"/>
      <c r="BG32" s="366"/>
      <c r="BH32" s="366"/>
      <c r="BI32" s="367"/>
      <c r="BJ32" s="338"/>
    </row>
    <row r="33" spans="1:62" s="355" customFormat="1" ht="16.5" hidden="1" customHeight="1" thickBot="1">
      <c r="A33" s="442" t="str">
        <f>IF(AA33="","",A26)</f>
        <v/>
      </c>
      <c r="B33" s="408" t="str">
        <f t="shared" si="12"/>
        <v/>
      </c>
      <c r="C33" s="347"/>
      <c r="D33" s="411" t="str">
        <f t="shared" si="13"/>
        <v/>
      </c>
      <c r="E33" s="411" t="str">
        <f t="shared" si="14"/>
        <v/>
      </c>
      <c r="F33" s="411" t="str">
        <f>IF(AA33="","",3013)</f>
        <v/>
      </c>
      <c r="G33" s="413"/>
      <c r="H33" s="353">
        <f t="shared" si="4"/>
        <v>0</v>
      </c>
      <c r="I33" s="353">
        <f t="shared" si="5"/>
        <v>0</v>
      </c>
      <c r="J33" s="353">
        <f t="shared" si="8"/>
        <v>0</v>
      </c>
      <c r="K33" s="353">
        <f t="shared" si="6"/>
        <v>0</v>
      </c>
      <c r="L33" s="353">
        <f t="shared" si="9"/>
        <v>0</v>
      </c>
      <c r="M33" s="354"/>
      <c r="N33" s="354"/>
      <c r="O33" s="354"/>
      <c r="P33" s="354"/>
      <c r="Q33" s="413" t="str">
        <f t="shared" si="7"/>
        <v/>
      </c>
      <c r="R33" s="347"/>
      <c r="S33" s="338"/>
      <c r="T33" s="338"/>
      <c r="AA33" s="452" t="str">
        <f>IF(作業２!F9="","","03")</f>
        <v/>
      </c>
      <c r="AB33" s="453"/>
      <c r="AC33" s="454" t="str">
        <f>IF($AA33="03","","")</f>
        <v/>
      </c>
      <c r="AD33" s="455" t="str">
        <f>IF($AA33="03",AC27,"")</f>
        <v/>
      </c>
      <c r="AE33" s="455" t="str">
        <f t="shared" ref="AE33:BC33" si="16">IF($AA33="03",IF(AE31="","",AE31),"")</f>
        <v/>
      </c>
      <c r="AF33" s="455" t="str">
        <f t="shared" si="16"/>
        <v/>
      </c>
      <c r="AG33" s="455" t="str">
        <f t="shared" si="16"/>
        <v/>
      </c>
      <c r="AH33" s="455" t="str">
        <f t="shared" si="16"/>
        <v/>
      </c>
      <c r="AI33" s="455" t="str">
        <f t="shared" si="16"/>
        <v/>
      </c>
      <c r="AJ33" s="455" t="str">
        <f t="shared" si="16"/>
        <v/>
      </c>
      <c r="AK33" s="374" t="str">
        <f t="shared" si="16"/>
        <v/>
      </c>
      <c r="AL33" s="374" t="str">
        <f t="shared" si="16"/>
        <v/>
      </c>
      <c r="AM33" s="374" t="str">
        <f t="shared" si="16"/>
        <v/>
      </c>
      <c r="AN33" s="374" t="str">
        <f t="shared" si="16"/>
        <v/>
      </c>
      <c r="AO33" s="374" t="str">
        <f t="shared" si="16"/>
        <v/>
      </c>
      <c r="AP33" s="374" t="str">
        <f t="shared" si="16"/>
        <v/>
      </c>
      <c r="AQ33" s="374" t="str">
        <f t="shared" si="16"/>
        <v/>
      </c>
      <c r="AR33" s="374" t="str">
        <f t="shared" si="16"/>
        <v/>
      </c>
      <c r="AS33" s="374" t="str">
        <f t="shared" si="16"/>
        <v/>
      </c>
      <c r="AT33" s="374" t="str">
        <f t="shared" si="16"/>
        <v/>
      </c>
      <c r="AU33" s="374" t="str">
        <f t="shared" si="16"/>
        <v/>
      </c>
      <c r="AV33" s="374" t="str">
        <f t="shared" si="16"/>
        <v/>
      </c>
      <c r="AW33" s="374" t="str">
        <f t="shared" si="16"/>
        <v/>
      </c>
      <c r="AX33" s="374" t="str">
        <f t="shared" si="16"/>
        <v/>
      </c>
      <c r="AY33" s="374" t="str">
        <f t="shared" si="16"/>
        <v/>
      </c>
      <c r="AZ33" s="374" t="str">
        <f t="shared" si="16"/>
        <v/>
      </c>
      <c r="BA33" s="374" t="str">
        <f t="shared" si="16"/>
        <v/>
      </c>
      <c r="BB33" s="374" t="str">
        <f t="shared" si="16"/>
        <v/>
      </c>
      <c r="BC33" s="374" t="str">
        <f t="shared" si="16"/>
        <v/>
      </c>
      <c r="BD33" s="379"/>
      <c r="BE33" s="379"/>
      <c r="BF33" s="379"/>
      <c r="BG33" s="379"/>
      <c r="BH33" s="379"/>
      <c r="BI33" s="380"/>
      <c r="BJ33" s="338"/>
    </row>
    <row r="34" spans="1:62" s="355" customFormat="1" ht="16.5" hidden="1" customHeight="1" thickTop="1">
      <c r="A34" s="427" t="str">
        <f>IF(作業２!G14="","",IF(AA34="","",IF(OR(AD34=2,AD34=3),(SUBSTITUTE(SUBSTITUTE(CONCATENATE(VLOOKUP(MID(AJ34,1,3),作業２!$B$155:$C$201,2,FALSE),SUBSTITUTE(AF34,"認定こども園",""),MID(SUBSTITUTE(SUBSTITUTE(SUBSTITUTE(SUBSTITUTE(SUBSTITUTE(SUBSTITUTE(SUBSTITUTE(SUBSTITUTE(SUBSTITUTE(SUBSTITUTE(SUBSTITUTE(SUBSTITUTE(DBCS(AJ34),"－",""),"１",""),"２",""),"３",""),"４",""),"５",""),"６",""),"７",""),"８",""),"９",""),"０","")," ",""),4,8),)," ",""),"　","")),"")))</f>
        <v/>
      </c>
      <c r="B34" s="428" t="str">
        <f t="shared" si="12"/>
        <v/>
      </c>
      <c r="C34" s="429"/>
      <c r="D34" s="430" t="str">
        <f>IF(B34="","",CONCATENATE(B34,F34))</f>
        <v/>
      </c>
      <c r="E34" s="430" t="str">
        <f>IF(C34="","",CONCATENATE(C34,F34))</f>
        <v/>
      </c>
      <c r="F34" s="431" t="str">
        <f>IF(AA34="","",1011)</f>
        <v/>
      </c>
      <c r="G34" s="432" t="str">
        <f>IF(A34="","",$G$18)</f>
        <v/>
      </c>
      <c r="H34" s="433">
        <f t="shared" si="4"/>
        <v>0</v>
      </c>
      <c r="I34" s="433">
        <f t="shared" si="5"/>
        <v>0</v>
      </c>
      <c r="J34" s="433">
        <f t="shared" si="8"/>
        <v>0</v>
      </c>
      <c r="K34" s="433">
        <f t="shared" si="6"/>
        <v>0</v>
      </c>
      <c r="L34" s="433">
        <f t="shared" si="9"/>
        <v>0</v>
      </c>
      <c r="M34" s="434"/>
      <c r="N34" s="434"/>
      <c r="O34" s="434"/>
      <c r="P34" s="434"/>
      <c r="Q34" s="471" t="str">
        <f>IF(LEFT(G34,1)="0",CONCATENATE("0",(IF(H34=1,(IF(I34=1,J34,0)+IF(K34=1,L34,0)+IF(M34=1,N34,0)+IF(O34=1,P34,0))+G34,""))),(IF(H34=1,(IF(I34=1,J34,0)+IF(K34=1,L34,0)+IF(M34=1,N34,0)+IF(O34=1,P34,0))+G34,"")))</f>
        <v/>
      </c>
      <c r="R34" s="435"/>
      <c r="S34" s="436"/>
      <c r="T34" s="436"/>
      <c r="U34" s="437" t="str">
        <f>IF($AA34="01",IF(作業２!G18="","",作業２!G18),"")</f>
        <v/>
      </c>
      <c r="V34" s="437" t="str" cm="1">
        <f t="array" ref="V34">IF($AA34="01",IF(作業２!G19="","",作業２!g0),"")</f>
        <v/>
      </c>
      <c r="W34" s="437" t="str">
        <f>IF($AA34="01",IF(作業２!G20="","",作業２!G20),"")</f>
        <v/>
      </c>
      <c r="X34" s="437" t="str">
        <f>IF($AA34="01",IF(作業２!G21="","",作業２!G21),"")</f>
        <v/>
      </c>
      <c r="Y34" s="438" t="str">
        <f>IF(AA34="01",CONCATENATE(作業１!$F$7,作業１!$G$7,AH34),"")</f>
        <v/>
      </c>
      <c r="Z34" s="460">
        <f>作業１!$F$12</f>
        <v>0</v>
      </c>
      <c r="AA34" s="356" t="str">
        <f>IF(作業２!G9="","","01")</f>
        <v/>
      </c>
      <c r="AB34" s="357"/>
      <c r="AC34" s="358" t="str">
        <f>IF($AA34="01",IF(作業１!F$8="新設のため該当なし","",IF(作業１!F$22="","",作業１!F$22)),"")</f>
        <v/>
      </c>
      <c r="AD34" s="358" t="str">
        <f>IF($AA34="01",$AD$18,"")</f>
        <v/>
      </c>
      <c r="AE34" s="459" t="str">
        <f>IF($AA34="01",CLEAN(SUBSTITUTE(SUBSTITUTE(SUBSTITUTE(SUBSTITUTE(DBCS(IF(作業１!F7="個人立",IF(作業２!G8="","",作業２!G8),IF(作業１!F7="その他",(CONCATENATE(作業１!G6," ",作業２!G8)),IF(作業１!K7=1,CONCATENATE(作業１!G6," ",作業２!G8),LEFT(CONCATENATE(作業１!G18," ",作業１!G6," ",作業２!G8),50))))),"　",""),作業２!E208,""),作業２!E209,""),CHAR(10),"")),"")</f>
        <v/>
      </c>
      <c r="AF34" s="359" t="b">
        <f>IF($AA34="01",CLEAN(SUBSTITUTE(SUBSTITUTE(SUBSTITUTE(SUBSTITUTE(DBCS(IF(作業１!F7="個人立",IF(作業２!G9="","",作業２!E9),IF(作業１!F7="その他",(CONCATENATE(作業１!G7," ",作業２!G9)),IF(作業１!K7=1,CONCATENATE(作業１!G7," ",作業２!G9),(CONCATENATE(作業１!F18," ",作業１!G7," ",作業２!G9)))))),"　",""),作業２!F208,""),作業２!F209,""),CHAR(10),"")))</f>
        <v>0</v>
      </c>
      <c r="AG34" s="359" t="str">
        <f>IF($AA34="01",CLEAN(DBCS(CONCATENATE(IF(作業１!F$10="","",SUBSTITUTE(SUBSTITUTE(SUBSTITUTE(作業１!F$10,"　","")," ",""),CHAR(10),"")),"　",IF(作業１!G$10="","",SUBSTITUTE(SUBSTITUTE(SUBSTITUTE(作業１!G$10,"　","")," ",""),CHAR(10),""))))),"")</f>
        <v/>
      </c>
      <c r="AH34" s="359" t="str">
        <f>IF($AA34="01",CLEAN(DBCS(CONCATENATE(IF(作業１!F11="","",SUBSTITUTE(SUBSTITUTE(SUBSTITUTE(作業１!F11,"　","")," ",""),CHAR(10),"")),"　",IF(作業１!G11="","",SUBSTITUTE(SUBSTITUTE(SUBSTITUTE(作業１!G11,"　","")," ",""),CHAR(10),""))))),"")</f>
        <v/>
      </c>
      <c r="AI34" s="359" t="str">
        <f>IF($AA34="01",CLEAN(SUBSTITUTE(SUBSTITUTE(SUBSTITUTE(SUBSTITUTE(SUBSTITUTE(SUBSTITUTE(SUBSTITUTE(SUBSTITUTE(DBCS(IFERROR(CONCATENATE(作業２!G$63,作業２!G$15),"")),"　","")," ",""),"-","－"),"−","－"),"‐","－"),"ー","－"),"―","－"),CHAR(10),"")),"")</f>
        <v/>
      </c>
      <c r="AJ34" s="359" t="str">
        <f>IF($AA34="01",CLEAN(SUBSTITUTE(SUBSTITUTE(SUBSTITUTE(SUBSTITUTE(SUBSTITUTE(SUBSTITUTE(SUBSTITUTE(SUBSTITUTE(DBCS(CONCATENATE(作業２!G14,作業２!G16)),"　","")," ",""),"-","－"),"−","－"),"‐","－"),"ー","－"),"―","－"),CHAR(10),"")),"")</f>
        <v/>
      </c>
      <c r="AK34" s="358" t="str">
        <f>IF($AA34="01","","")</f>
        <v/>
      </c>
      <c r="AL34" s="358" t="str">
        <f>IF($AA34="01",ASC(作業２!G58),"")</f>
        <v/>
      </c>
      <c r="AM34" s="358" t="str">
        <f>IF($AA34="01",IFERROR(AJ35,""),"")</f>
        <v/>
      </c>
      <c r="AN34" s="358" t="str">
        <f>IF($AA34="01",AK35,"")</f>
        <v/>
      </c>
      <c r="AO34" s="358" t="str">
        <f>IF($AA34="01",AL35,"")</f>
        <v/>
      </c>
      <c r="AP34" s="360" t="str">
        <f t="shared" si="1"/>
        <v/>
      </c>
      <c r="AQ34" s="361"/>
      <c r="AR34" s="361"/>
      <c r="AS34" s="361"/>
      <c r="AT34" s="361"/>
      <c r="AU34" s="361"/>
      <c r="AV34" s="361"/>
      <c r="AW34" s="361"/>
      <c r="AX34" s="361"/>
      <c r="AY34" s="361"/>
      <c r="AZ34" s="361"/>
      <c r="BA34" s="361"/>
      <c r="BB34" s="361"/>
      <c r="BC34" s="361"/>
      <c r="BD34" s="361"/>
      <c r="BE34" s="361"/>
      <c r="BF34" s="361"/>
      <c r="BG34" s="361"/>
      <c r="BH34" s="361"/>
      <c r="BI34" s="362"/>
      <c r="BJ34" s="338"/>
    </row>
    <row r="35" spans="1:62" s="355" customFormat="1" ht="16.5" hidden="1" customHeight="1">
      <c r="A35" s="407" t="str">
        <f>IF(AA35="","",A34)</f>
        <v/>
      </c>
      <c r="B35" s="408" t="str">
        <f t="shared" si="12"/>
        <v/>
      </c>
      <c r="C35" s="347"/>
      <c r="D35" s="411" t="str">
        <f t="shared" ref="D35:D41" si="17">IF(B35="","",CONCATENATE(B35,F35))</f>
        <v/>
      </c>
      <c r="E35" s="411" t="str">
        <f t="shared" ref="E35:E41" si="18">IF(C35="","",CONCATENATE(C35,F35))</f>
        <v/>
      </c>
      <c r="F35" s="411" t="str">
        <f>IF(AA35="","",1012)</f>
        <v/>
      </c>
      <c r="G35" s="413"/>
      <c r="H35" s="353">
        <f t="shared" si="4"/>
        <v>0</v>
      </c>
      <c r="I35" s="353">
        <f t="shared" si="5"/>
        <v>0</v>
      </c>
      <c r="J35" s="353">
        <f t="shared" si="8"/>
        <v>0</v>
      </c>
      <c r="K35" s="353">
        <f t="shared" si="6"/>
        <v>0</v>
      </c>
      <c r="L35" s="353">
        <f t="shared" si="9"/>
        <v>0</v>
      </c>
      <c r="M35" s="354"/>
      <c r="N35" s="354"/>
      <c r="O35" s="354"/>
      <c r="P35" s="354"/>
      <c r="Q35" s="413" t="str">
        <f t="shared" si="7"/>
        <v/>
      </c>
      <c r="R35" s="347"/>
      <c r="S35" s="338"/>
      <c r="T35" s="338"/>
      <c r="Z35" s="421" t="str">
        <f>SUBSTITUTE(SUBSTITUTE(SUBSTITUTE(IF(AA35="01",CONCATENATE(作業２!G$51," ",IF(作業２!G$51="５：名称変更",CONCATENATE(作業２!G$52,作業２!G$53,".",作業２!G$54," "),""),作業２!G$55),""),"　","")," ",""),CHAR(10),"")</f>
        <v/>
      </c>
      <c r="AA35" s="363" t="str">
        <f>IF(作業２!G9="","","01")</f>
        <v/>
      </c>
      <c r="AB35" s="364"/>
      <c r="AC35" s="365" t="str">
        <f>IF($AA35="01",SUBSTITUTE(SUBSTITUTE(SUBSTITUTE(SUBSTITUTE(作業２!G9,"　",""),作業２!F208,""),作業２!F209,""),CHAR(10),""),"")</f>
        <v/>
      </c>
      <c r="AD35" s="365" t="str">
        <f>IF($AA35="01",IF(作業２!G10="","",LEFT(作業２!G10,1)),"")</f>
        <v/>
      </c>
      <c r="AE35" s="365" t="str">
        <f>IF($AA35="01",CLEAN(DBCS(CONCATENATE(IF(作業２!G11="","",SUBSTITUTE(SUBSTITUTE(DBCS(作業２!G11),"　",""),CHAR(10),""))," ",IF(作業２!G12="","",SUBSTITUTE(SUBSTITUTE(DBCS(作業２!G12),"　",""),CHAR(10),""))))),"")</f>
        <v/>
      </c>
      <c r="AF35" s="365" t="str">
        <f>IF($AA35="01","","")</f>
        <v/>
      </c>
      <c r="AG35" s="365" t="str">
        <f>IF($AA35="01",2,"")</f>
        <v/>
      </c>
      <c r="AH35" s="365" t="str">
        <f>IF($AA35="01",ASC(作業２!G57),"")</f>
        <v/>
      </c>
      <c r="AI35" s="365" t="str">
        <f>IF($AA35="01","","")</f>
        <v/>
      </c>
      <c r="AJ35" s="365" t="str">
        <f>IF($AA19="01",ASC(作業２!G59),"")</f>
        <v/>
      </c>
      <c r="AK35" s="365" t="str">
        <f>IF($AA19="01",ASC(作業２!G60),"")</f>
        <v/>
      </c>
      <c r="AL35" s="365" t="str">
        <f>IF($AA35="01",ASC(作業２!G61),"")</f>
        <v/>
      </c>
      <c r="AM35" s="365" t="str">
        <f>IF($AA35="01",IF(作業２!G67=1,"",IF(作業２!G22="","",IF(作業２!G22=0,"0",作業２!G22))),"")</f>
        <v/>
      </c>
      <c r="AN35" s="365" t="str">
        <f>IF($AA35="01",IF(作業２!G67=1,"",IF(作業２!G23="","",IF(作業２!G23=0,"0",作業２!G23))),"")</f>
        <v/>
      </c>
      <c r="AO35" s="365" t="str">
        <f>IF($AA35="01",IF(作業２!G67=1,"",IF(作業２!G24="","",IF(作業２!G24=0,"0",作業２!G24))),"")</f>
        <v/>
      </c>
      <c r="AP35" s="365" t="str">
        <f>IF($AA35="01",IF(作業２!G67=1,"",IF(作業２!G25="","",IF(作業２!G25=0,"0",作業２!G25))),"")</f>
        <v/>
      </c>
      <c r="AQ35" s="365" t="str">
        <f>IF($AA35="01",ASC(IF(作業２!G67=1,"",IF(作業２!G65=1,IF(作業２!G26="","",IF(作業２!G26=0,"0",作業２!G26)),""))),"")</f>
        <v/>
      </c>
      <c r="AR35" s="365" t="str">
        <f>IF($AA35="01",IF(作業２!G67=1,"",IF(作業２!G27="","",IF(作業２!G27=0,"0",作業２!G27))),"")</f>
        <v/>
      </c>
      <c r="AS35" s="365" t="str">
        <f>IF($AA35="01",ASC(LEFT(作業２!G33,1)),"")</f>
        <v/>
      </c>
      <c r="AT35" s="365" t="str">
        <f>IF($AA35="01",ASC(IF(作業２!G67=4,作業２!G67,IF(作業２!G67=2,作業２!G67,IF(作業２!G67=1,作業２!G67,"")))),"")</f>
        <v/>
      </c>
      <c r="AU35" s="365" t="str">
        <f>IF($AA35="01",CONCATENATE(IF(AT35="","",LEFT(作業２!G52,1)),IF(AT35="","",IF((作業２!G53)&gt;9,作業２!G53,CONCATENATE("0",作業２!G53))),IF(AT35="","",IF(作業２!G54&gt;9,作業２!G54,CONCATENATE("0",作業２!G54)))),"")</f>
        <v/>
      </c>
      <c r="AV35" s="365" t="str">
        <f>IF($AA35="01",IFERROR(ASC(IF(作業２!G65=1,IF((VALUE(LEFT(作業２!G36,1)))&gt;4,"",LEFT(作業２!G36,1)),"")),""),"")</f>
        <v/>
      </c>
      <c r="AW35" s="365" t="str">
        <f>IF($AA35="01",ASC(IF(作業２!G65=15,IF(作業２!G37="","",LEFT(作業２!G37,1)),"")),"")</f>
        <v/>
      </c>
      <c r="AX35" s="389" t="str">
        <f>IF($AA35="01",IF(IFERROR(SEARCH("01",作業２!$G$45,1),0)&gt;0,"○",""),"")</f>
        <v/>
      </c>
      <c r="AY35" s="389" t="str">
        <f>IF($AA35="01",IF(IFERROR(SEARCH("02",作業２!$G$45,1),0)&gt;0,"○",""),"")</f>
        <v/>
      </c>
      <c r="AZ35" s="389" t="str">
        <f>IF($AA35="01",IF(IFERROR(SEARCH("03",作業２!$G$45,1),0)&gt;0,"○",""),"")</f>
        <v/>
      </c>
      <c r="BA35" s="389" t="str">
        <f>IF($AA35="01",IF(IFERROR(SEARCH("04",作業２!$G$45,1),0)&gt;0,"○",""),"")</f>
        <v/>
      </c>
      <c r="BB35" s="389" t="str">
        <f>IF($AA35="01",IF(IFERROR(SEARCH("05",作業２!$G$45,1),0)&gt;0,"○",""),"")</f>
        <v/>
      </c>
      <c r="BC35" s="389" t="str">
        <f>IF($AA35="01",IF(IFERROR(SEARCH("06",作業２!$G$45,1),0)&gt;0,"○",""),"")</f>
        <v/>
      </c>
      <c r="BD35" s="389" t="str">
        <f>IF($AA35="01",IF(IFERROR(SEARCH("07",作業２!$G$45,1),0)&gt;0,"○",""),"")</f>
        <v/>
      </c>
      <c r="BE35" s="389" t="str">
        <f>IF($AA35="01",IF(IFERROR(SEARCH("08",作業２!$G$45,1),0)&gt;0,"○",""),"")</f>
        <v/>
      </c>
      <c r="BF35" s="366"/>
      <c r="BG35" s="366"/>
      <c r="BH35" s="366"/>
      <c r="BI35" s="367"/>
      <c r="BJ35" s="338"/>
    </row>
    <row r="36" spans="1:62" s="355" customFormat="1" ht="16.5" hidden="1" customHeight="1">
      <c r="A36" s="407" t="str">
        <f>IF(AA36="","",A34)</f>
        <v/>
      </c>
      <c r="B36" s="408" t="str">
        <f t="shared" si="12"/>
        <v/>
      </c>
      <c r="C36" s="347"/>
      <c r="D36" s="411" t="str">
        <f t="shared" si="17"/>
        <v/>
      </c>
      <c r="E36" s="411" t="str">
        <f t="shared" si="18"/>
        <v/>
      </c>
      <c r="F36" s="411" t="str">
        <f>IF(AA36="","",2011)</f>
        <v/>
      </c>
      <c r="G36" s="413"/>
      <c r="H36" s="353">
        <f t="shared" si="4"/>
        <v>0</v>
      </c>
      <c r="I36" s="353">
        <f t="shared" si="5"/>
        <v>0</v>
      </c>
      <c r="J36" s="353">
        <f t="shared" si="8"/>
        <v>0</v>
      </c>
      <c r="K36" s="353">
        <f t="shared" si="6"/>
        <v>0</v>
      </c>
      <c r="L36" s="353">
        <f t="shared" si="9"/>
        <v>0</v>
      </c>
      <c r="M36" s="354"/>
      <c r="N36" s="354"/>
      <c r="O36" s="354"/>
      <c r="P36" s="354"/>
      <c r="Q36" s="413" t="str">
        <f t="shared" si="7"/>
        <v/>
      </c>
      <c r="R36" s="347"/>
      <c r="S36" s="338"/>
      <c r="T36" s="338"/>
      <c r="AA36" s="363" t="str">
        <f>IF(作業２!G9="","","02")</f>
        <v/>
      </c>
      <c r="AB36" s="364"/>
      <c r="AC36" s="368" t="str">
        <f>IF($AA36="02","000","")</f>
        <v/>
      </c>
      <c r="AD36" s="368" t="str">
        <f>IF($AA36="02","","")</f>
        <v/>
      </c>
      <c r="AE36" s="368" t="str">
        <f>IF($AA36="02",作業３!H19,"")</f>
        <v/>
      </c>
      <c r="AF36" s="368" t="str">
        <f>IF($AA36="02",作業３!H20,"")</f>
        <v/>
      </c>
      <c r="AG36" s="368" t="str">
        <f>IF($AA36="02",作業３!H21,"")</f>
        <v/>
      </c>
      <c r="AH36" s="368" t="str">
        <f>IF($AA36="02",作業３!H22,"")</f>
        <v/>
      </c>
      <c r="AI36" s="368" t="str">
        <f>IF($AA36="02",作業３!H23,"")</f>
        <v/>
      </c>
      <c r="AJ36" s="368" t="str">
        <f>IF($AA36="02",作業３!H24,"")</f>
        <v/>
      </c>
      <c r="AK36" s="368" t="str">
        <f>IF($AA36="02",作業３!H25,"")</f>
        <v/>
      </c>
      <c r="AL36" s="368" t="str">
        <f>IF($AA36="02",作業３!H26,"")</f>
        <v/>
      </c>
      <c r="AM36" s="368" t="str">
        <f>IF($AA36="02",作業３!H27,"")</f>
        <v/>
      </c>
      <c r="AN36" s="368" t="str">
        <f>IF($AA36="02",作業３!H28,"")</f>
        <v/>
      </c>
      <c r="AO36" s="368" t="str">
        <f>IF($AA36="02",作業３!H29,"")</f>
        <v/>
      </c>
      <c r="AP36" s="368" t="str">
        <f>IF($AA36="02",作業３!H30,"")</f>
        <v/>
      </c>
      <c r="AQ36" s="368" t="str">
        <f>IF($AA36="02",作業３!H31,"")</f>
        <v/>
      </c>
      <c r="AR36" s="368" t="str">
        <f>IF($AA36="02",作業３!H32,"")</f>
        <v/>
      </c>
      <c r="AS36" s="368" t="str">
        <f>IF($AA36="02",作業３!H33,"")</f>
        <v/>
      </c>
      <c r="AT36" s="368" t="str">
        <f>IF($AA36="02",作業３!H34,"")</f>
        <v/>
      </c>
      <c r="AU36" s="368" t="str">
        <f>IF($AA36="02",作業３!H35,"")</f>
        <v/>
      </c>
      <c r="AV36" s="368" t="str">
        <f>IF($AA36="02",作業３!H36,"")</f>
        <v/>
      </c>
      <c r="AW36" s="368" t="str">
        <f>IF($AA36="02",作業３!H37,"")</f>
        <v/>
      </c>
      <c r="AX36" s="368" t="str">
        <f>IF($AA36="02",作業３!H38,"")</f>
        <v/>
      </c>
      <c r="AY36" s="368" t="str">
        <f>IF($AA36="02",作業３!H39,"")</f>
        <v/>
      </c>
      <c r="AZ36" s="368" t="str">
        <f>IF($AA36="02",作業３!H40,"")</f>
        <v/>
      </c>
      <c r="BA36" s="368" t="str">
        <f>IF($AA36="02",作業３!H41,"")</f>
        <v/>
      </c>
      <c r="BB36" s="368" t="str">
        <f>IF($AA36="02",作業３!H42,"")</f>
        <v/>
      </c>
      <c r="BC36" s="368" t="str">
        <f>IF($AA36="02",作業３!H43,"")</f>
        <v/>
      </c>
      <c r="BD36" s="368" t="str">
        <f>IF($AA36="02",作業３!H44,"")</f>
        <v/>
      </c>
      <c r="BE36" s="368" t="str">
        <f>IF($AA36="02",作業３!H45,"")</f>
        <v/>
      </c>
      <c r="BF36" s="368" t="str">
        <f>IF($AA36="02",作業３!H46,"")</f>
        <v/>
      </c>
      <c r="BG36" s="368" t="str">
        <f>IF($AA36="02",作業３!H47,"")</f>
        <v/>
      </c>
      <c r="BH36" s="366"/>
      <c r="BI36" s="367"/>
      <c r="BJ36" s="338"/>
    </row>
    <row r="37" spans="1:62" s="355" customFormat="1" ht="16.5" hidden="1" customHeight="1">
      <c r="A37" s="407" t="str">
        <f>IF(AA37="","",A34)</f>
        <v/>
      </c>
      <c r="B37" s="408" t="str">
        <f t="shared" si="12"/>
        <v/>
      </c>
      <c r="C37" s="347"/>
      <c r="D37" s="411" t="str">
        <f t="shared" si="17"/>
        <v/>
      </c>
      <c r="E37" s="411" t="str">
        <f t="shared" si="18"/>
        <v/>
      </c>
      <c r="F37" s="411" t="str">
        <f>IF(AA37="","",2012)</f>
        <v/>
      </c>
      <c r="G37" s="413"/>
      <c r="H37" s="353">
        <f t="shared" si="4"/>
        <v>0</v>
      </c>
      <c r="I37" s="353">
        <f t="shared" si="5"/>
        <v>0</v>
      </c>
      <c r="J37" s="353">
        <f t="shared" si="8"/>
        <v>0</v>
      </c>
      <c r="K37" s="353">
        <f t="shared" si="6"/>
        <v>0</v>
      </c>
      <c r="L37" s="353">
        <f t="shared" si="9"/>
        <v>0</v>
      </c>
      <c r="M37" s="354"/>
      <c r="N37" s="354"/>
      <c r="O37" s="354"/>
      <c r="P37" s="354"/>
      <c r="Q37" s="413" t="str">
        <f t="shared" si="7"/>
        <v/>
      </c>
      <c r="R37" s="347"/>
      <c r="S37" s="338"/>
      <c r="T37" s="338"/>
      <c r="AA37" s="363" t="str">
        <f>IF(作業２!G9="","","02")</f>
        <v/>
      </c>
      <c r="AB37" s="364"/>
      <c r="AC37" s="368" t="str">
        <f>IF($AA37="02","Y00","")</f>
        <v/>
      </c>
      <c r="AD37" s="366"/>
      <c r="AE37" s="366"/>
      <c r="AF37" s="366"/>
      <c r="AG37" s="366"/>
      <c r="AH37" s="366"/>
      <c r="AI37" s="366"/>
      <c r="AJ37" s="366"/>
      <c r="AK37" s="366"/>
      <c r="AL37" s="366"/>
      <c r="AM37" s="366"/>
      <c r="AN37" s="366"/>
      <c r="AO37" s="366"/>
      <c r="AP37" s="366"/>
      <c r="AQ37" s="366"/>
      <c r="AR37" s="366"/>
      <c r="AS37" s="366"/>
      <c r="AT37" s="366"/>
      <c r="AU37" s="366"/>
      <c r="AV37" s="366"/>
      <c r="AW37" s="366"/>
      <c r="AX37" s="366"/>
      <c r="AY37" s="366"/>
      <c r="AZ37" s="366"/>
      <c r="BA37" s="366"/>
      <c r="BB37" s="366"/>
      <c r="BC37" s="366"/>
      <c r="BD37" s="366"/>
      <c r="BE37" s="366"/>
      <c r="BF37" s="366"/>
      <c r="BG37" s="366"/>
      <c r="BH37" s="366"/>
      <c r="BI37" s="367"/>
      <c r="BJ37" s="338"/>
    </row>
    <row r="38" spans="1:62" s="355" customFormat="1" ht="16.5" hidden="1" customHeight="1">
      <c r="A38" s="407" t="str">
        <f>IF(AA38="","",A34)</f>
        <v/>
      </c>
      <c r="B38" s="408" t="str">
        <f t="shared" si="12"/>
        <v/>
      </c>
      <c r="C38" s="347"/>
      <c r="D38" s="411" t="str">
        <f t="shared" si="17"/>
        <v/>
      </c>
      <c r="E38" s="411" t="str">
        <f t="shared" si="18"/>
        <v/>
      </c>
      <c r="F38" s="411" t="str">
        <f>IF(AA38="","",2013)</f>
        <v/>
      </c>
      <c r="G38" s="413"/>
      <c r="H38" s="353">
        <f t="shared" si="4"/>
        <v>0</v>
      </c>
      <c r="I38" s="353">
        <f t="shared" si="5"/>
        <v>0</v>
      </c>
      <c r="J38" s="353">
        <f t="shared" si="8"/>
        <v>0</v>
      </c>
      <c r="K38" s="353">
        <f t="shared" si="6"/>
        <v>0</v>
      </c>
      <c r="L38" s="353">
        <f t="shared" si="9"/>
        <v>0</v>
      </c>
      <c r="M38" s="354"/>
      <c r="N38" s="354"/>
      <c r="O38" s="354"/>
      <c r="P38" s="354"/>
      <c r="Q38" s="413" t="str">
        <f t="shared" si="7"/>
        <v/>
      </c>
      <c r="R38" s="347"/>
      <c r="S38" s="338"/>
      <c r="T38" s="338"/>
      <c r="AA38" s="363" t="str">
        <f>IF(作業２!G9="","","02")</f>
        <v/>
      </c>
      <c r="AB38" s="364"/>
      <c r="AC38" s="368" t="str">
        <f>IF($AA38="02","","")</f>
        <v/>
      </c>
      <c r="AD38" s="368" t="str">
        <f>IF($AA38="02",AC35,"")</f>
        <v/>
      </c>
      <c r="AE38" s="368" t="str">
        <f t="shared" ref="AE38:BG38" si="19">IF($AA38="02",IF(AE36="","",AE36),"")</f>
        <v/>
      </c>
      <c r="AF38" s="368" t="str">
        <f t="shared" si="19"/>
        <v/>
      </c>
      <c r="AG38" s="368" t="str">
        <f t="shared" si="19"/>
        <v/>
      </c>
      <c r="AH38" s="368" t="str">
        <f t="shared" si="19"/>
        <v/>
      </c>
      <c r="AI38" s="368" t="str">
        <f t="shared" si="19"/>
        <v/>
      </c>
      <c r="AJ38" s="368" t="str">
        <f t="shared" si="19"/>
        <v/>
      </c>
      <c r="AK38" s="368" t="str">
        <f t="shared" si="19"/>
        <v/>
      </c>
      <c r="AL38" s="368" t="str">
        <f t="shared" si="19"/>
        <v/>
      </c>
      <c r="AM38" s="368" t="str">
        <f t="shared" si="19"/>
        <v/>
      </c>
      <c r="AN38" s="368" t="str">
        <f t="shared" si="19"/>
        <v/>
      </c>
      <c r="AO38" s="368" t="str">
        <f t="shared" si="19"/>
        <v/>
      </c>
      <c r="AP38" s="368" t="str">
        <f t="shared" si="19"/>
        <v/>
      </c>
      <c r="AQ38" s="368" t="str">
        <f t="shared" si="19"/>
        <v/>
      </c>
      <c r="AR38" s="368" t="str">
        <f t="shared" si="19"/>
        <v/>
      </c>
      <c r="AS38" s="368" t="str">
        <f t="shared" si="19"/>
        <v/>
      </c>
      <c r="AT38" s="368" t="str">
        <f t="shared" si="19"/>
        <v/>
      </c>
      <c r="AU38" s="368" t="str">
        <f t="shared" si="19"/>
        <v/>
      </c>
      <c r="AV38" s="368" t="str">
        <f t="shared" si="19"/>
        <v/>
      </c>
      <c r="AW38" s="368" t="str">
        <f t="shared" si="19"/>
        <v/>
      </c>
      <c r="AX38" s="368" t="str">
        <f t="shared" si="19"/>
        <v/>
      </c>
      <c r="AY38" s="368" t="str">
        <f t="shared" si="19"/>
        <v/>
      </c>
      <c r="AZ38" s="368" t="str">
        <f t="shared" si="19"/>
        <v/>
      </c>
      <c r="BA38" s="368" t="str">
        <f t="shared" si="19"/>
        <v/>
      </c>
      <c r="BB38" s="368" t="str">
        <f t="shared" si="19"/>
        <v/>
      </c>
      <c r="BC38" s="368" t="str">
        <f t="shared" si="19"/>
        <v/>
      </c>
      <c r="BD38" s="368" t="str">
        <f t="shared" si="19"/>
        <v/>
      </c>
      <c r="BE38" s="368" t="str">
        <f t="shared" si="19"/>
        <v/>
      </c>
      <c r="BF38" s="368" t="str">
        <f t="shared" si="19"/>
        <v/>
      </c>
      <c r="BG38" s="368" t="str">
        <f t="shared" si="19"/>
        <v/>
      </c>
      <c r="BH38" s="366"/>
      <c r="BI38" s="367"/>
      <c r="BJ38" s="338"/>
    </row>
    <row r="39" spans="1:62" s="355" customFormat="1" ht="16.5" hidden="1" customHeight="1">
      <c r="A39" s="407" t="str">
        <f>IF(AA39="","",A34)</f>
        <v/>
      </c>
      <c r="B39" s="408" t="str">
        <f t="shared" si="12"/>
        <v/>
      </c>
      <c r="C39" s="347"/>
      <c r="D39" s="411" t="str">
        <f t="shared" si="17"/>
        <v/>
      </c>
      <c r="E39" s="411" t="str">
        <f t="shared" si="18"/>
        <v/>
      </c>
      <c r="F39" s="411" t="str">
        <f>IF(AA39="","",3011)</f>
        <v/>
      </c>
      <c r="G39" s="413"/>
      <c r="H39" s="353">
        <f t="shared" si="4"/>
        <v>0</v>
      </c>
      <c r="I39" s="353">
        <f t="shared" si="5"/>
        <v>0</v>
      </c>
      <c r="J39" s="353">
        <f t="shared" si="8"/>
        <v>0</v>
      </c>
      <c r="K39" s="353">
        <f t="shared" si="6"/>
        <v>0</v>
      </c>
      <c r="L39" s="353">
        <f t="shared" si="9"/>
        <v>0</v>
      </c>
      <c r="M39" s="354"/>
      <c r="N39" s="354"/>
      <c r="O39" s="354"/>
      <c r="P39" s="354"/>
      <c r="Q39" s="413" t="str">
        <f t="shared" si="7"/>
        <v/>
      </c>
      <c r="R39" s="347"/>
      <c r="S39" s="338"/>
      <c r="T39" s="338"/>
      <c r="AA39" s="363" t="str">
        <f>IF(作業２!G9="","","03")</f>
        <v/>
      </c>
      <c r="AB39" s="364"/>
      <c r="AC39" s="369" t="str">
        <f>IF($AA39="03","000","")</f>
        <v/>
      </c>
      <c r="AD39" s="370" t="str">
        <f>IF($AA39=3,"","")</f>
        <v/>
      </c>
      <c r="AE39" s="369" t="str">
        <f>IF($AA39="03",作業３!H55,"")</f>
        <v/>
      </c>
      <c r="AF39" s="370" t="str">
        <f>IF($AA39="03",作業３!$H56,"")</f>
        <v/>
      </c>
      <c r="AG39" s="370" t="str">
        <f>IF($AA39="03",作業３!$H57,"")</f>
        <v/>
      </c>
      <c r="AH39" s="370" t="str">
        <f>IF($AA39="03",作業３!$H58,"")</f>
        <v/>
      </c>
      <c r="AI39" s="370" t="str">
        <f>IF($AA39="03",作業３!$H59,"")</f>
        <v/>
      </c>
      <c r="AJ39" s="369" t="str">
        <f>IF($AA39="03",作業３!$H60,"")</f>
        <v/>
      </c>
      <c r="AK39" s="369" t="str">
        <f>IF($AA39="03",作業３!$H61,"")</f>
        <v/>
      </c>
      <c r="AL39" s="369" t="str">
        <f>IF($AA39="03",作業３!$H62,"")</f>
        <v/>
      </c>
      <c r="AM39" s="369" t="str">
        <f>IF($AA39="03",作業３!$H63,"")</f>
        <v/>
      </c>
      <c r="AN39" s="369" t="str">
        <f>IF($AA39="03",作業３!$H64,"")</f>
        <v/>
      </c>
      <c r="AO39" s="369" t="str">
        <f>IF($AA39="03",作業３!$H65,"")</f>
        <v/>
      </c>
      <c r="AP39" s="369" t="str">
        <f>IF($AA39="03",作業３!$H66,"")</f>
        <v/>
      </c>
      <c r="AQ39" s="369" t="str">
        <f>IF($AA39="03",作業３!$H67,"")</f>
        <v/>
      </c>
      <c r="AR39" s="369" t="str">
        <f>IF($AA39="03",作業３!$H68,"")</f>
        <v/>
      </c>
      <c r="AS39" s="369" t="str">
        <f>IF($AA39="03",作業３!$H69,"")</f>
        <v/>
      </c>
      <c r="AT39" s="369" t="str">
        <f>IF($AA39="03",作業３!$H70,"")</f>
        <v/>
      </c>
      <c r="AU39" s="369" t="str">
        <f>IF($AA39="03",作業３!$H71,"")</f>
        <v/>
      </c>
      <c r="AV39" s="369" t="str">
        <f>IF($AA39="03",作業３!$H72,"")</f>
        <v/>
      </c>
      <c r="AW39" s="369" t="str">
        <f>IF($AA39="03",作業３!$H73,"")</f>
        <v/>
      </c>
      <c r="AX39" s="369" t="str">
        <f>IF($AA39="03",作業３!$H74,"")</f>
        <v/>
      </c>
      <c r="AY39" s="369" t="str">
        <f>IF($AA39="03",作業３!$H75,"")</f>
        <v/>
      </c>
      <c r="AZ39" s="369" t="str">
        <f>IF($AA39="03",作業３!$H76,"")</f>
        <v/>
      </c>
      <c r="BA39" s="369" t="str">
        <f>IF($AA39="03",作業３!$H77,"")</f>
        <v/>
      </c>
      <c r="BB39" s="369" t="str">
        <f>IF($AA39="03",作業３!$H78,"")</f>
        <v/>
      </c>
      <c r="BC39" s="369" t="str">
        <f>IF($AA39="03",作業３!$H79,"")</f>
        <v/>
      </c>
      <c r="BD39" s="366"/>
      <c r="BE39" s="366"/>
      <c r="BF39" s="366"/>
      <c r="BG39" s="366"/>
      <c r="BH39" s="366"/>
      <c r="BI39" s="543" t="str">
        <f>IF($AA39="03",作業３!H85,"")</f>
        <v/>
      </c>
      <c r="BJ39" s="338"/>
    </row>
    <row r="40" spans="1:62" s="355" customFormat="1" ht="16.5" hidden="1" customHeight="1">
      <c r="A40" s="407" t="str">
        <f>IF(AA40="","",A34)</f>
        <v/>
      </c>
      <c r="B40" s="408" t="str">
        <f t="shared" si="12"/>
        <v/>
      </c>
      <c r="C40" s="347"/>
      <c r="D40" s="411" t="str">
        <f t="shared" si="17"/>
        <v/>
      </c>
      <c r="E40" s="411" t="str">
        <f t="shared" si="18"/>
        <v/>
      </c>
      <c r="F40" s="411" t="str">
        <f>IF(AA40="","",3012)</f>
        <v/>
      </c>
      <c r="G40" s="413"/>
      <c r="H40" s="353">
        <f t="shared" si="4"/>
        <v>0</v>
      </c>
      <c r="I40" s="353">
        <f t="shared" si="5"/>
        <v>0</v>
      </c>
      <c r="J40" s="353">
        <f t="shared" si="8"/>
        <v>0</v>
      </c>
      <c r="K40" s="353">
        <f t="shared" si="6"/>
        <v>0</v>
      </c>
      <c r="L40" s="353">
        <f t="shared" si="9"/>
        <v>0</v>
      </c>
      <c r="M40" s="354"/>
      <c r="N40" s="354"/>
      <c r="O40" s="354"/>
      <c r="P40" s="354"/>
      <c r="Q40" s="413" t="str">
        <f t="shared" si="7"/>
        <v/>
      </c>
      <c r="R40" s="347"/>
      <c r="S40" s="338"/>
      <c r="T40" s="338"/>
      <c r="AA40" s="363" t="str">
        <f>IF(作業２!G9="","","03")</f>
        <v/>
      </c>
      <c r="AB40" s="364"/>
      <c r="AC40" s="369" t="str">
        <f>IF($AA40="03","Y00","")</f>
        <v/>
      </c>
      <c r="AD40" s="366" t="str">
        <f>IF($AA40=3,"","")</f>
        <v/>
      </c>
      <c r="AE40" s="366"/>
      <c r="AF40" s="366"/>
      <c r="AG40" s="366"/>
      <c r="AH40" s="366"/>
      <c r="AI40" s="366"/>
      <c r="AJ40" s="366"/>
      <c r="AK40" s="366"/>
      <c r="AL40" s="366"/>
      <c r="AM40" s="366"/>
      <c r="AN40" s="366"/>
      <c r="AO40" s="366"/>
      <c r="AP40" s="366"/>
      <c r="AQ40" s="366"/>
      <c r="AR40" s="366"/>
      <c r="AS40" s="366"/>
      <c r="AT40" s="366"/>
      <c r="AU40" s="366"/>
      <c r="AV40" s="366"/>
      <c r="AW40" s="366"/>
      <c r="AX40" s="366"/>
      <c r="AY40" s="366"/>
      <c r="AZ40" s="366"/>
      <c r="BA40" s="366"/>
      <c r="BB40" s="366"/>
      <c r="BC40" s="366"/>
      <c r="BD40" s="366"/>
      <c r="BE40" s="366"/>
      <c r="BF40" s="366"/>
      <c r="BG40" s="366"/>
      <c r="BH40" s="366"/>
      <c r="BI40" s="367"/>
      <c r="BJ40" s="338"/>
    </row>
    <row r="41" spans="1:62" s="355" customFormat="1" ht="16.5" hidden="1" customHeight="1" thickBot="1">
      <c r="A41" s="442" t="str">
        <f>IF(AA41="","",A34)</f>
        <v/>
      </c>
      <c r="B41" s="443" t="str">
        <f t="shared" si="12"/>
        <v/>
      </c>
      <c r="C41" s="444"/>
      <c r="D41" s="445" t="str">
        <f t="shared" si="17"/>
        <v/>
      </c>
      <c r="E41" s="445" t="str">
        <f t="shared" si="18"/>
        <v/>
      </c>
      <c r="F41" s="445" t="str">
        <f>IF(AA41="","",3013)</f>
        <v/>
      </c>
      <c r="G41" s="446"/>
      <c r="H41" s="447">
        <f t="shared" si="4"/>
        <v>0</v>
      </c>
      <c r="I41" s="447">
        <f t="shared" si="5"/>
        <v>0</v>
      </c>
      <c r="J41" s="447">
        <f t="shared" si="8"/>
        <v>0</v>
      </c>
      <c r="K41" s="447">
        <f t="shared" si="6"/>
        <v>0</v>
      </c>
      <c r="L41" s="447">
        <f t="shared" si="9"/>
        <v>0</v>
      </c>
      <c r="M41" s="448"/>
      <c r="N41" s="448"/>
      <c r="O41" s="448"/>
      <c r="P41" s="448"/>
      <c r="Q41" s="446" t="str">
        <f t="shared" si="7"/>
        <v/>
      </c>
      <c r="R41" s="444"/>
      <c r="S41" s="449"/>
      <c r="T41" s="449"/>
      <c r="U41" s="450"/>
      <c r="V41" s="450"/>
      <c r="W41" s="450"/>
      <c r="X41" s="450"/>
      <c r="Y41" s="450"/>
      <c r="Z41" s="450"/>
      <c r="AA41" s="371" t="str">
        <f>IF(作業２!G9="","","03")</f>
        <v/>
      </c>
      <c r="AB41" s="372"/>
      <c r="AC41" s="373" t="str">
        <f>IF($AA41="03","","")</f>
        <v/>
      </c>
      <c r="AD41" s="374" t="str">
        <f>IF($AA41="03",AC35,"")</f>
        <v/>
      </c>
      <c r="AE41" s="374" t="str">
        <f t="shared" ref="AE41:BC41" si="20">IF($AA41="03",IF(AE39="","",AE39),"")</f>
        <v/>
      </c>
      <c r="AF41" s="374" t="str">
        <f t="shared" si="20"/>
        <v/>
      </c>
      <c r="AG41" s="374" t="str">
        <f t="shared" si="20"/>
        <v/>
      </c>
      <c r="AH41" s="374" t="str">
        <f t="shared" si="20"/>
        <v/>
      </c>
      <c r="AI41" s="374" t="str">
        <f t="shared" si="20"/>
        <v/>
      </c>
      <c r="AJ41" s="374" t="str">
        <f t="shared" si="20"/>
        <v/>
      </c>
      <c r="AK41" s="374" t="str">
        <f t="shared" si="20"/>
        <v/>
      </c>
      <c r="AL41" s="374" t="str">
        <f t="shared" si="20"/>
        <v/>
      </c>
      <c r="AM41" s="374" t="str">
        <f t="shared" si="20"/>
        <v/>
      </c>
      <c r="AN41" s="374" t="str">
        <f t="shared" si="20"/>
        <v/>
      </c>
      <c r="AO41" s="374" t="str">
        <f t="shared" si="20"/>
        <v/>
      </c>
      <c r="AP41" s="374" t="str">
        <f t="shared" si="20"/>
        <v/>
      </c>
      <c r="AQ41" s="374" t="str">
        <f t="shared" si="20"/>
        <v/>
      </c>
      <c r="AR41" s="374" t="str">
        <f t="shared" si="20"/>
        <v/>
      </c>
      <c r="AS41" s="374" t="str">
        <f t="shared" si="20"/>
        <v/>
      </c>
      <c r="AT41" s="374" t="str">
        <f t="shared" si="20"/>
        <v/>
      </c>
      <c r="AU41" s="374" t="str">
        <f t="shared" si="20"/>
        <v/>
      </c>
      <c r="AV41" s="374" t="str">
        <f t="shared" si="20"/>
        <v/>
      </c>
      <c r="AW41" s="374" t="str">
        <f t="shared" si="20"/>
        <v/>
      </c>
      <c r="AX41" s="374" t="str">
        <f t="shared" si="20"/>
        <v/>
      </c>
      <c r="AY41" s="374" t="str">
        <f t="shared" si="20"/>
        <v/>
      </c>
      <c r="AZ41" s="374" t="str">
        <f t="shared" si="20"/>
        <v/>
      </c>
      <c r="BA41" s="374" t="str">
        <f t="shared" si="20"/>
        <v/>
      </c>
      <c r="BB41" s="374" t="str">
        <f t="shared" si="20"/>
        <v/>
      </c>
      <c r="BC41" s="374" t="str">
        <f t="shared" si="20"/>
        <v/>
      </c>
      <c r="BD41" s="379"/>
      <c r="BE41" s="379"/>
      <c r="BF41" s="379"/>
      <c r="BG41" s="379"/>
      <c r="BH41" s="379"/>
      <c r="BI41" s="380"/>
      <c r="BJ41" s="338"/>
    </row>
    <row r="42" spans="1:62" s="355" customFormat="1" ht="16.5" hidden="1" customHeight="1" thickTop="1">
      <c r="A42" s="407" t="str">
        <f>IF(作業２!H14="","",IF(AA42="","",IF(OR(AD42=2,AD42=3),(SUBSTITUTE(SUBSTITUTE(CONCATENATE(VLOOKUP(MID(AJ42,1,3),作業２!$B$155:$C$201,2,FALSE),SUBSTITUTE(AF42,"認定こども園",""),MID(SUBSTITUTE(SUBSTITUTE(SUBSTITUTE(SUBSTITUTE(SUBSTITUTE(SUBSTITUTE(SUBSTITUTE(SUBSTITUTE(SUBSTITUTE(SUBSTITUTE(SUBSTITUTE(SUBSTITUTE(DBCS(AJ42),"－",""),"１",""),"２",""),"３",""),"４",""),"５",""),"６",""),"７",""),"８",""),"９",""),"０","")," ",""),4,8),)," ",""),"　","")),"")))</f>
        <v/>
      </c>
      <c r="B42" s="408" t="str">
        <f t="shared" si="12"/>
        <v/>
      </c>
      <c r="C42" s="409"/>
      <c r="D42" s="410" t="str">
        <f>IF(B42="","",CONCATENATE(B42,F42))</f>
        <v/>
      </c>
      <c r="E42" s="410" t="str">
        <f>IF(C42="","",CONCATENATE(C42,F42))</f>
        <v/>
      </c>
      <c r="F42" s="411" t="str">
        <f>IF(AA42="","",1011)</f>
        <v/>
      </c>
      <c r="G42" s="412" t="str">
        <f>IF(A42="","",$G$18)</f>
        <v/>
      </c>
      <c r="H42" s="353">
        <f t="shared" si="4"/>
        <v>0</v>
      </c>
      <c r="I42" s="353">
        <f t="shared" si="5"/>
        <v>0</v>
      </c>
      <c r="J42" s="353">
        <f t="shared" si="8"/>
        <v>0</v>
      </c>
      <c r="K42" s="353">
        <f t="shared" si="6"/>
        <v>0</v>
      </c>
      <c r="L42" s="353">
        <f t="shared" si="9"/>
        <v>0</v>
      </c>
      <c r="M42" s="354"/>
      <c r="N42" s="354"/>
      <c r="O42" s="354"/>
      <c r="P42" s="354"/>
      <c r="Q42" s="471" t="str">
        <f>IF(LEFT(G42,1)="0",CONCATENATE("0",(IF(H42=1,(IF(I42=1,J42,0)+IF(K42=1,L42,0)+IF(M42=1,N42,0)+IF(O42=1,P42,0))+G42,""))),(IF(H42=1,(IF(I42=1,J42,0)+IF(K42=1,L42,0)+IF(M42=1,N42,0)+IF(O42=1,P42,0))+G42,"")))</f>
        <v/>
      </c>
      <c r="R42" s="347"/>
      <c r="S42" s="338"/>
      <c r="T42" s="338"/>
      <c r="U42" s="423" t="str">
        <f>IF($AA42="01",IF(作業２!H18="","",作業２!H18),"")</f>
        <v/>
      </c>
      <c r="V42" s="423" t="str">
        <f>IF($AA42="01",IF(作業２!H19="","",作業２!H19),"")</f>
        <v/>
      </c>
      <c r="W42" s="423" t="str">
        <f>IF($AA42="01",IF(作業２!H20="","",作業２!H20),"")</f>
        <v/>
      </c>
      <c r="X42" s="423" t="str">
        <f>IF($AA42="01",IF(作業２!H21="","",作業２!H21),"")</f>
        <v/>
      </c>
      <c r="Y42" s="424" t="str">
        <f>IF(AA42="01",CONCATENATE(作業１!$F$7,作業１!$G$7,AH42),"")</f>
        <v/>
      </c>
      <c r="Z42" s="422">
        <f>作業１!$F$12</f>
        <v>0</v>
      </c>
      <c r="AA42" s="456" t="str">
        <f>IF(作業２!H9="","","01")</f>
        <v/>
      </c>
      <c r="AB42" s="457"/>
      <c r="AC42" s="358" t="str">
        <f>IF($AA42="01",IF(作業１!F$8="新設のため該当なし","",IF(作業１!F$22="","",作業１!F$22)),"")</f>
        <v/>
      </c>
      <c r="AD42" s="358" t="str">
        <f>IF($AA42="01",$AD$18,"")</f>
        <v/>
      </c>
      <c r="AE42" s="459" t="str">
        <f>IF($AA42="01",CLEAN(SUBSTITUTE(SUBSTITUTE(SUBSTITUTE(SUBSTITUTE(DBCS(IF(作業１!F7="個人立",IF(作業２!H8="","",作業２!H8),IF(作業１!F7="その他",(CONCATENATE(作業１!G6," ",作業２!H8)),IF(作業１!K7=1,CONCATENATE(作業１!G6," ",作業２!H8),LEFT(CONCATENATE(作業１!G18," ",作業１!G6," ",作業２!H8),50))))),"　",""),作業２!E208,""),作業２!E209,""),CHAR(10),"")),"")</f>
        <v/>
      </c>
      <c r="AF42" s="459" t="b">
        <f>IF($AA42="01",CLEAN(SUBSTITUTE(SUBSTITUTE(SUBSTITUTE(SUBSTITUTE(DBCS(IF(作業１!F7="個人立",IF(作業２!H9="","",作業２!E9),IF(作業１!F7="その他",(CONCATENATE(作業１!G7," ",作業２!H9)),IF(作業１!K7=1,CONCATENATE(作業１!G7," ",作業２!G9),(CONCATENATE(作業１!F18," ",作業１!G7," ",作業２!H9)))))),"　",""),作業２!F208,""),作業２!F209,""),CHAR(10),"")))</f>
        <v>0</v>
      </c>
      <c r="AG42" s="459" t="str">
        <f>IF($AA42="01",CLEAN(DBCS(CONCATENATE(IF(作業１!F$10="","",SUBSTITUTE(SUBSTITUTE(SUBSTITUTE(作業１!F$10,"　","")," ",""),CHAR(10),"")),"　",IF(作業１!G$10="","",SUBSTITUTE(SUBSTITUTE(SUBSTITUTE(作業１!G$10,"　","")," ",""),CHAR(10),""))))),"")</f>
        <v/>
      </c>
      <c r="AH42" s="459" t="str">
        <f>IF($AA42="01",CLEAN(DBCS(CONCATENATE(IF(作業１!F11="","",SUBSTITUTE(SUBSTITUTE(SUBSTITUTE(作業１!F11,"　","")," ",""),CHAR(10),"")),"　",IF(作業１!G11="","",SUBSTITUTE(SUBSTITUTE(SUBSTITUTE(作業１!G11,"　","")," ",""),CHAR(10),""))))),"")</f>
        <v/>
      </c>
      <c r="AI42" s="459" t="str">
        <f>IF($AA42="01",CLEAN(SUBSTITUTE(SUBSTITUTE(SUBSTITUTE(SUBSTITUTE(SUBSTITUTE(SUBSTITUTE(SUBSTITUTE(SUBSTITUTE(DBCS(IFERROR(CONCATENATE(作業２!H$63,作業２!H$15),"")),"　","")," ",""),"-","－"),"−","－"),"‐","－"),"ー","－"),"―","－"),CHAR(10),"")),"")</f>
        <v/>
      </c>
      <c r="AJ42" s="459" t="str">
        <f>IF($AA42="01",CLEAN(SUBSTITUTE(SUBSTITUTE(SUBSTITUTE(SUBSTITUTE(SUBSTITUTE(SUBSTITUTE(SUBSTITUTE(SUBSTITUTE(DBCS(CONCATENATE(作業２!H14,作業２!H16)),"　","")," ",""),"-","－"),"−","－"),"‐","－"),"ー","－"),"―","－"),CHAR(10),"")),"")</f>
        <v/>
      </c>
      <c r="AK42" s="358" t="str">
        <f>IF($AA42="01","","")</f>
        <v/>
      </c>
      <c r="AL42" s="358" t="str">
        <f>IF($AA42="01",ASC(作業２!H58),"")</f>
        <v/>
      </c>
      <c r="AM42" s="358" t="str">
        <f>IF($AA42="01",IFERROR(AJ43,""),"")</f>
        <v/>
      </c>
      <c r="AN42" s="358" t="str">
        <f>IF($AA42="01",AK43,"")</f>
        <v/>
      </c>
      <c r="AO42" s="358" t="str">
        <f>IF($AA42="01",AL43,"")</f>
        <v/>
      </c>
      <c r="AP42" s="360" t="str">
        <f t="shared" si="1"/>
        <v/>
      </c>
      <c r="AQ42" s="361"/>
      <c r="AR42" s="361"/>
      <c r="AS42" s="361"/>
      <c r="AT42" s="361"/>
      <c r="AU42" s="361"/>
      <c r="AV42" s="361"/>
      <c r="AW42" s="361"/>
      <c r="AX42" s="361"/>
      <c r="AY42" s="361"/>
      <c r="AZ42" s="361"/>
      <c r="BA42" s="361"/>
      <c r="BB42" s="361"/>
      <c r="BC42" s="361"/>
      <c r="BD42" s="361"/>
      <c r="BE42" s="361"/>
      <c r="BF42" s="361"/>
      <c r="BG42" s="361"/>
      <c r="BH42" s="361"/>
      <c r="BI42" s="362"/>
      <c r="BJ42" s="338"/>
    </row>
    <row r="43" spans="1:62" s="355" customFormat="1" ht="16.5" hidden="1" customHeight="1">
      <c r="A43" s="407" t="str">
        <f>IF(AA43="","",A42)</f>
        <v/>
      </c>
      <c r="B43" s="408" t="str">
        <f t="shared" si="12"/>
        <v/>
      </c>
      <c r="C43" s="347"/>
      <c r="D43" s="411" t="str">
        <f t="shared" ref="D43:D49" si="21">IF(B43="","",CONCATENATE(B43,F43))</f>
        <v/>
      </c>
      <c r="E43" s="411" t="str">
        <f t="shared" ref="E43:E49" si="22">IF(C43="","",CONCATENATE(C43,F43))</f>
        <v/>
      </c>
      <c r="F43" s="411" t="str">
        <f>IF(AA43="","",1012)</f>
        <v/>
      </c>
      <c r="G43" s="413"/>
      <c r="H43" s="353">
        <f t="shared" si="4"/>
        <v>0</v>
      </c>
      <c r="I43" s="353">
        <f t="shared" si="5"/>
        <v>0</v>
      </c>
      <c r="J43" s="353">
        <f t="shared" si="8"/>
        <v>0</v>
      </c>
      <c r="K43" s="353">
        <f t="shared" si="6"/>
        <v>0</v>
      </c>
      <c r="L43" s="353">
        <f t="shared" si="9"/>
        <v>0</v>
      </c>
      <c r="M43" s="354"/>
      <c r="N43" s="354"/>
      <c r="O43" s="354"/>
      <c r="P43" s="354"/>
      <c r="Q43" s="413" t="str">
        <f t="shared" si="7"/>
        <v/>
      </c>
      <c r="R43" s="347"/>
      <c r="S43" s="338"/>
      <c r="T43" s="338"/>
      <c r="Z43" s="421" t="str">
        <f>SUBSTITUTE(SUBSTITUTE(SUBSTITUTE(IF(AA43="01",CONCATENATE(作業２!H$51," ",IF(作業２!H$51="５：名称変更",CONCATENATE(作業２!H$52,作業２!H$53,".",作業２!H$54," "),""),作業２!H$55),""),"　","")," ",""),CHAR(10),"")</f>
        <v/>
      </c>
      <c r="AA43" s="363" t="str">
        <f>IF(作業２!H9="","","01")</f>
        <v/>
      </c>
      <c r="AB43" s="364"/>
      <c r="AC43" s="365" t="str">
        <f>IF($AA43="01",SUBSTITUTE(SUBSTITUTE(SUBSTITUTE(SUBSTITUTE(DBCS(作業２!H9),"　",""),作業２!F208,""),作業２!F209,""),CHAR(10),""),"")</f>
        <v/>
      </c>
      <c r="AD43" s="365" t="str">
        <f>IF($AA43="01",IF(作業２!H10="","",LEFT(作業２!H10,1)),"")</f>
        <v/>
      </c>
      <c r="AE43" s="365" t="str">
        <f>IF($AA43="01",CLEAN(DBCS(CONCATENATE(IF(作業２!H11="","",SUBSTITUTE(SUBSTITUTE(DBCS(作業２!H11),"　",""),CHAR(10),""))," ",IF(作業２!H12="","",SUBSTITUTE(SUBSTITUTE(DBCS(作業２!H12),"　",""),CHAR(10),""))))),"")</f>
        <v/>
      </c>
      <c r="AF43" s="365" t="str">
        <f>IF($AA43="01","","")</f>
        <v/>
      </c>
      <c r="AG43" s="365" t="str">
        <f>IF($AA43="01",2,"")</f>
        <v/>
      </c>
      <c r="AH43" s="365" t="str">
        <f>IF($AA43="01",ASC(作業２!H57),"")</f>
        <v/>
      </c>
      <c r="AI43" s="365" t="str">
        <f>IF($AA43="01","","")</f>
        <v/>
      </c>
      <c r="AJ43" s="365" t="str">
        <f>IF($AA19="01",ASC(作業２!G59),"")</f>
        <v/>
      </c>
      <c r="AK43" s="365" t="str">
        <f>IF($AA19="01",ASC(作業２!H60),"")</f>
        <v/>
      </c>
      <c r="AL43" s="365" t="str">
        <f>IF($AA43="01",ASC(作業２!H61),"")</f>
        <v/>
      </c>
      <c r="AM43" s="365" t="str">
        <f>IF($AA43="01",IF(作業２!H67=1,"",IF(作業２!H22="","",IF(作業２!H22=0,"0",作業２!H22))),"")</f>
        <v/>
      </c>
      <c r="AN43" s="365" t="str">
        <f>IF($AA43="01",IF(作業２!H67=1,"",IF(作業２!H23="","",IF(作業２!H23=0,"0",作業２!H23))),"")</f>
        <v/>
      </c>
      <c r="AO43" s="365" t="str">
        <f>IF($AA43="01",IF(作業２!H67=1,"",IF(作業２!H24="","",IF(作業２!H24=0,"0",作業２!H24))),"")</f>
        <v/>
      </c>
      <c r="AP43" s="365" t="str">
        <f>IF($AA43="01",IF(作業２!H67=1,"",IF(作業２!H25="","",IF(作業２!H25=0,"0",作業２!H25))),"")</f>
        <v/>
      </c>
      <c r="AQ43" s="365" t="str">
        <f>IF($AA43="01",ASC(IF(作業２!H67=1,"",IF(作業２!H65=1,IF(作業２!H26="","",IF(作業２!H26=0,"0",作業２!H26)),""))),"")</f>
        <v/>
      </c>
      <c r="AR43" s="365" t="str">
        <f>IF($AA43="01",IF(作業２!H67=1,"",IF(作業２!H27="","",IF(作業２!H27=0,"0",作業２!H27))),"")</f>
        <v/>
      </c>
      <c r="AS43" s="365" t="str">
        <f>IF($AA43="01",ASC(LEFT(作業２!H33,1)),"")</f>
        <v/>
      </c>
      <c r="AT43" s="365" t="str">
        <f>IF($AA43="01",ASC(IF(作業２!H67=4,作業２!H67,IF(作業２!H67=2,作業２!H67,IF(作業２!H67=1,作業２!H67,"")))),"")</f>
        <v/>
      </c>
      <c r="AU43" s="365" t="str">
        <f>IF($AA43="01",CONCATENATE(IF(AT43="","",LEFT(作業２!H52,1)),IF(AT43="","",IF((作業２!H53)&gt;9,作業２!H53,CONCATENATE("0",作業２!H53))),IF(AT43="","",IF(作業２!H54&gt;9,作業２!H54,CONCATENATE("0",作業２!H54)))),"")</f>
        <v/>
      </c>
      <c r="AV43" s="365" t="str">
        <f>IF($AA43="01",IFERROR(ASC(IF(作業２!H65=1,IF((VALUE(LEFT(作業２!H36,1)))&gt;4,"",LEFT(作業２!H36,1)),"")),""),"")</f>
        <v/>
      </c>
      <c r="AW43" s="365" t="str">
        <f>IF($AA43="01",ASC(IF(作業２!H65=15,IF(作業２!H37="","",LEFT(作業２!H37,1)),"")),"")</f>
        <v/>
      </c>
      <c r="AX43" s="389" t="str">
        <f>IF($AA43="01",IF(IFERROR(SEARCH("01",作業２!$H$45,1),0)&gt;0,"○",""),"")</f>
        <v/>
      </c>
      <c r="AY43" s="389" t="str">
        <f>IF($AA43="01",IF(IFERROR(SEARCH("02",作業２!$H$45,1),0)&gt;0,"○",""),"")</f>
        <v/>
      </c>
      <c r="AZ43" s="389" t="str">
        <f>IF($AA43="01",IF(IFERROR(SEARCH("03",作業２!$H$45,1),0)&gt;0,"○",""),"")</f>
        <v/>
      </c>
      <c r="BA43" s="389" t="str">
        <f>IF($AA43="01",IF(IFERROR(SEARCH("04",作業２!$H$45,1),0)&gt;0,"○",""),"")</f>
        <v/>
      </c>
      <c r="BB43" s="389" t="str">
        <f>IF($AA43="01",IF(IFERROR(SEARCH("05",作業２!$H$45,1),0)&gt;0,"○",""),"")</f>
        <v/>
      </c>
      <c r="BC43" s="389" t="str">
        <f>IF($AA43="01",IF(IFERROR(SEARCH("06",作業２!$H$45,1),0)&gt;0,"○",""),"")</f>
        <v/>
      </c>
      <c r="BD43" s="389" t="str">
        <f>IF($AA43="01",IF(IFERROR(SEARCH("07",作業２!$H$45,1),0)&gt;0,"○",""),"")</f>
        <v/>
      </c>
      <c r="BE43" s="389" t="str">
        <f>IF($AA43="01",IF(IFERROR(SEARCH("08",作業２!$H$45,1),0)&gt;0,"○",""),"")</f>
        <v/>
      </c>
      <c r="BF43" s="366"/>
      <c r="BG43" s="366"/>
      <c r="BH43" s="366"/>
      <c r="BI43" s="367"/>
      <c r="BJ43" s="338"/>
    </row>
    <row r="44" spans="1:62" s="355" customFormat="1" ht="16.5" hidden="1" customHeight="1">
      <c r="A44" s="407" t="str">
        <f>IF(AA44="","",A42)</f>
        <v/>
      </c>
      <c r="B44" s="408" t="str">
        <f t="shared" si="12"/>
        <v/>
      </c>
      <c r="C44" s="347"/>
      <c r="D44" s="411" t="str">
        <f t="shared" si="21"/>
        <v/>
      </c>
      <c r="E44" s="411" t="str">
        <f t="shared" si="22"/>
        <v/>
      </c>
      <c r="F44" s="411" t="str">
        <f>IF(AA44="","",2011)</f>
        <v/>
      </c>
      <c r="G44" s="413"/>
      <c r="H44" s="353">
        <f t="shared" si="4"/>
        <v>0</v>
      </c>
      <c r="I44" s="353">
        <f t="shared" si="5"/>
        <v>0</v>
      </c>
      <c r="J44" s="353">
        <f t="shared" si="8"/>
        <v>0</v>
      </c>
      <c r="K44" s="353">
        <f t="shared" si="6"/>
        <v>0</v>
      </c>
      <c r="L44" s="353">
        <f t="shared" si="9"/>
        <v>0</v>
      </c>
      <c r="M44" s="354"/>
      <c r="N44" s="354"/>
      <c r="O44" s="354"/>
      <c r="P44" s="354"/>
      <c r="Q44" s="413" t="str">
        <f t="shared" si="7"/>
        <v/>
      </c>
      <c r="R44" s="347"/>
      <c r="S44" s="338"/>
      <c r="T44" s="338"/>
      <c r="AA44" s="363" t="str">
        <f>IF(作業２!H9="","","02")</f>
        <v/>
      </c>
      <c r="AB44" s="364"/>
      <c r="AC44" s="368" t="str">
        <f>IF($AA44="02","000","")</f>
        <v/>
      </c>
      <c r="AD44" s="368" t="str">
        <f>IF($AA44="02","","")</f>
        <v/>
      </c>
      <c r="AE44" s="368" t="str">
        <f>IF($AA44="02",作業３!I19,"")</f>
        <v/>
      </c>
      <c r="AF44" s="368" t="str">
        <f>IF($AA44="02",作業３!I20,"")</f>
        <v/>
      </c>
      <c r="AG44" s="368" t="str">
        <f>IF($AA44="02",作業３!I21,"")</f>
        <v/>
      </c>
      <c r="AH44" s="368" t="str">
        <f>IF($AA44="02",作業３!I22,"")</f>
        <v/>
      </c>
      <c r="AI44" s="368" t="str">
        <f>IF($AA44="02",作業３!I23,"")</f>
        <v/>
      </c>
      <c r="AJ44" s="368" t="str">
        <f>IF($AA44="02",作業３!I24,"")</f>
        <v/>
      </c>
      <c r="AK44" s="368" t="str">
        <f>IF($AA44="02",作業３!I25,"")</f>
        <v/>
      </c>
      <c r="AL44" s="368" t="str">
        <f>IF($AA44="02",作業３!I26,"")</f>
        <v/>
      </c>
      <c r="AM44" s="368" t="str">
        <f>IF($AA44="02",作業３!I27,"")</f>
        <v/>
      </c>
      <c r="AN44" s="368" t="str">
        <f>IF($AA44="02",作業３!I28,"")</f>
        <v/>
      </c>
      <c r="AO44" s="368" t="str">
        <f>IF($AA44="02",作業３!I29,"")</f>
        <v/>
      </c>
      <c r="AP44" s="368" t="str">
        <f>IF($AA44="02",作業３!I30,"")</f>
        <v/>
      </c>
      <c r="AQ44" s="368" t="str">
        <f>IF($AA44="02",作業３!I31,"")</f>
        <v/>
      </c>
      <c r="AR44" s="368" t="str">
        <f>IF($AA44="02",作業３!I32,"")</f>
        <v/>
      </c>
      <c r="AS44" s="368" t="str">
        <f>IF($AA44="02",作業３!I33,"")</f>
        <v/>
      </c>
      <c r="AT44" s="368" t="str">
        <f>IF($AA44="02",作業３!I34,"")</f>
        <v/>
      </c>
      <c r="AU44" s="368" t="str">
        <f>IF($AA44="02",作業３!I35,"")</f>
        <v/>
      </c>
      <c r="AV44" s="368" t="str">
        <f>IF($AA44="02",作業３!I36,"")</f>
        <v/>
      </c>
      <c r="AW44" s="368" t="str">
        <f>IF($AA44="02",作業３!I37,"")</f>
        <v/>
      </c>
      <c r="AX44" s="368" t="str">
        <f>IF($AA44="02",作業３!I38,"")</f>
        <v/>
      </c>
      <c r="AY44" s="368" t="str">
        <f>IF($AA44="02",作業３!I39,"")</f>
        <v/>
      </c>
      <c r="AZ44" s="368" t="str">
        <f>IF($AA44="02",作業３!I40,"")</f>
        <v/>
      </c>
      <c r="BA44" s="368" t="str">
        <f>IF($AA44="02",作業３!I41,"")</f>
        <v/>
      </c>
      <c r="BB44" s="368" t="str">
        <f>IF($AA44="02",作業３!I42,"")</f>
        <v/>
      </c>
      <c r="BC44" s="368" t="str">
        <f>IF($AA44="02",作業３!I43,"")</f>
        <v/>
      </c>
      <c r="BD44" s="368" t="str">
        <f>IF($AA44="02",作業３!I44,"")</f>
        <v/>
      </c>
      <c r="BE44" s="368" t="str">
        <f>IF($AA44="02",作業３!I45,"")</f>
        <v/>
      </c>
      <c r="BF44" s="368" t="str">
        <f>IF($AA44="02",作業３!I46,"")</f>
        <v/>
      </c>
      <c r="BG44" s="368" t="str">
        <f>IF($AA44="02",作業３!I47,"")</f>
        <v/>
      </c>
      <c r="BH44" s="366"/>
      <c r="BI44" s="367"/>
      <c r="BJ44" s="338"/>
    </row>
    <row r="45" spans="1:62" s="355" customFormat="1" ht="16.5" hidden="1" customHeight="1">
      <c r="A45" s="407" t="str">
        <f>IF(AA45="","",A42)</f>
        <v/>
      </c>
      <c r="B45" s="408" t="str">
        <f t="shared" si="12"/>
        <v/>
      </c>
      <c r="C45" s="347"/>
      <c r="D45" s="411" t="str">
        <f t="shared" si="21"/>
        <v/>
      </c>
      <c r="E45" s="411" t="str">
        <f t="shared" si="22"/>
        <v/>
      </c>
      <c r="F45" s="411" t="str">
        <f>IF(AA45="","",2012)</f>
        <v/>
      </c>
      <c r="G45" s="413"/>
      <c r="H45" s="353">
        <f t="shared" si="4"/>
        <v>0</v>
      </c>
      <c r="I45" s="353">
        <f t="shared" si="5"/>
        <v>0</v>
      </c>
      <c r="J45" s="353">
        <f t="shared" si="8"/>
        <v>0</v>
      </c>
      <c r="K45" s="353">
        <f t="shared" si="6"/>
        <v>0</v>
      </c>
      <c r="L45" s="353">
        <f t="shared" si="9"/>
        <v>0</v>
      </c>
      <c r="M45" s="354"/>
      <c r="N45" s="354"/>
      <c r="O45" s="354"/>
      <c r="P45" s="354"/>
      <c r="Q45" s="413" t="str">
        <f t="shared" si="7"/>
        <v/>
      </c>
      <c r="R45" s="347"/>
      <c r="S45" s="338"/>
      <c r="T45" s="338"/>
      <c r="AA45" s="363" t="str">
        <f>IF(作業２!H9="","","02")</f>
        <v/>
      </c>
      <c r="AB45" s="364"/>
      <c r="AC45" s="368" t="str">
        <f>IF($AA45="02","Y00","")</f>
        <v/>
      </c>
      <c r="AD45" s="366"/>
      <c r="AE45" s="366"/>
      <c r="AF45" s="366"/>
      <c r="AG45" s="366"/>
      <c r="AH45" s="366"/>
      <c r="AI45" s="366"/>
      <c r="AJ45" s="366"/>
      <c r="AK45" s="366"/>
      <c r="AL45" s="366"/>
      <c r="AM45" s="366"/>
      <c r="AN45" s="366"/>
      <c r="AO45" s="366"/>
      <c r="AP45" s="366"/>
      <c r="AQ45" s="366"/>
      <c r="AR45" s="366"/>
      <c r="AS45" s="366"/>
      <c r="AT45" s="366"/>
      <c r="AU45" s="366"/>
      <c r="AV45" s="366"/>
      <c r="AW45" s="366"/>
      <c r="AX45" s="366"/>
      <c r="AY45" s="366"/>
      <c r="AZ45" s="366"/>
      <c r="BA45" s="366"/>
      <c r="BB45" s="366"/>
      <c r="BC45" s="366"/>
      <c r="BD45" s="366"/>
      <c r="BE45" s="366"/>
      <c r="BF45" s="366"/>
      <c r="BG45" s="366"/>
      <c r="BH45" s="366"/>
      <c r="BI45" s="367"/>
      <c r="BJ45" s="338"/>
    </row>
    <row r="46" spans="1:62" s="355" customFormat="1" ht="16.5" hidden="1" customHeight="1">
      <c r="A46" s="407" t="str">
        <f>IF(AA46="","",A42)</f>
        <v/>
      </c>
      <c r="B46" s="408" t="str">
        <f t="shared" si="12"/>
        <v/>
      </c>
      <c r="C46" s="347"/>
      <c r="D46" s="411" t="str">
        <f t="shared" si="21"/>
        <v/>
      </c>
      <c r="E46" s="411" t="str">
        <f t="shared" si="22"/>
        <v/>
      </c>
      <c r="F46" s="411" t="str">
        <f>IF(AA46="","",2013)</f>
        <v/>
      </c>
      <c r="G46" s="413"/>
      <c r="H46" s="353">
        <f t="shared" si="4"/>
        <v>0</v>
      </c>
      <c r="I46" s="353">
        <f t="shared" si="5"/>
        <v>0</v>
      </c>
      <c r="J46" s="353">
        <f t="shared" si="8"/>
        <v>0</v>
      </c>
      <c r="K46" s="353">
        <f t="shared" si="6"/>
        <v>0</v>
      </c>
      <c r="L46" s="353">
        <f t="shared" si="9"/>
        <v>0</v>
      </c>
      <c r="M46" s="354"/>
      <c r="N46" s="354"/>
      <c r="O46" s="354"/>
      <c r="P46" s="354"/>
      <c r="Q46" s="413" t="str">
        <f t="shared" si="7"/>
        <v/>
      </c>
      <c r="R46" s="347"/>
      <c r="S46" s="338"/>
      <c r="T46" s="338"/>
      <c r="AA46" s="363" t="str">
        <f>IF(作業２!H9="","","02")</f>
        <v/>
      </c>
      <c r="AB46" s="364"/>
      <c r="AC46" s="368" t="str">
        <f>IF($AA46="02","","")</f>
        <v/>
      </c>
      <c r="AD46" s="368" t="str">
        <f>IF($AA46="02",AC43,"")</f>
        <v/>
      </c>
      <c r="AE46" s="368" t="str">
        <f t="shared" ref="AE46:BG46" si="23">IF($AA46="02",IF(AE44="","",AE44),"")</f>
        <v/>
      </c>
      <c r="AF46" s="368" t="str">
        <f t="shared" si="23"/>
        <v/>
      </c>
      <c r="AG46" s="368" t="str">
        <f t="shared" si="23"/>
        <v/>
      </c>
      <c r="AH46" s="368" t="str">
        <f t="shared" si="23"/>
        <v/>
      </c>
      <c r="AI46" s="368" t="str">
        <f t="shared" si="23"/>
        <v/>
      </c>
      <c r="AJ46" s="368" t="str">
        <f t="shared" si="23"/>
        <v/>
      </c>
      <c r="AK46" s="368" t="str">
        <f t="shared" si="23"/>
        <v/>
      </c>
      <c r="AL46" s="368" t="str">
        <f t="shared" si="23"/>
        <v/>
      </c>
      <c r="AM46" s="368" t="str">
        <f t="shared" si="23"/>
        <v/>
      </c>
      <c r="AN46" s="368" t="str">
        <f t="shared" si="23"/>
        <v/>
      </c>
      <c r="AO46" s="368" t="str">
        <f t="shared" si="23"/>
        <v/>
      </c>
      <c r="AP46" s="368" t="str">
        <f t="shared" si="23"/>
        <v/>
      </c>
      <c r="AQ46" s="368" t="str">
        <f t="shared" si="23"/>
        <v/>
      </c>
      <c r="AR46" s="368" t="str">
        <f t="shared" si="23"/>
        <v/>
      </c>
      <c r="AS46" s="368" t="str">
        <f t="shared" si="23"/>
        <v/>
      </c>
      <c r="AT46" s="368" t="str">
        <f t="shared" si="23"/>
        <v/>
      </c>
      <c r="AU46" s="368" t="str">
        <f t="shared" si="23"/>
        <v/>
      </c>
      <c r="AV46" s="368" t="str">
        <f t="shared" si="23"/>
        <v/>
      </c>
      <c r="AW46" s="368" t="str">
        <f t="shared" si="23"/>
        <v/>
      </c>
      <c r="AX46" s="368" t="str">
        <f t="shared" si="23"/>
        <v/>
      </c>
      <c r="AY46" s="368" t="str">
        <f t="shared" si="23"/>
        <v/>
      </c>
      <c r="AZ46" s="368" t="str">
        <f t="shared" si="23"/>
        <v/>
      </c>
      <c r="BA46" s="368" t="str">
        <f t="shared" si="23"/>
        <v/>
      </c>
      <c r="BB46" s="368" t="str">
        <f t="shared" si="23"/>
        <v/>
      </c>
      <c r="BC46" s="368" t="str">
        <f t="shared" si="23"/>
        <v/>
      </c>
      <c r="BD46" s="368" t="str">
        <f t="shared" si="23"/>
        <v/>
      </c>
      <c r="BE46" s="368" t="str">
        <f t="shared" si="23"/>
        <v/>
      </c>
      <c r="BF46" s="368" t="str">
        <f t="shared" si="23"/>
        <v/>
      </c>
      <c r="BG46" s="368" t="str">
        <f t="shared" si="23"/>
        <v/>
      </c>
      <c r="BH46" s="366"/>
      <c r="BI46" s="367"/>
      <c r="BJ46" s="338"/>
    </row>
    <row r="47" spans="1:62" s="355" customFormat="1" ht="16.5" hidden="1" customHeight="1">
      <c r="A47" s="407" t="str">
        <f>IF(AA47="","",A42)</f>
        <v/>
      </c>
      <c r="B47" s="408" t="str">
        <f t="shared" si="12"/>
        <v/>
      </c>
      <c r="C47" s="347"/>
      <c r="D47" s="411" t="str">
        <f t="shared" si="21"/>
        <v/>
      </c>
      <c r="E47" s="411" t="str">
        <f t="shared" si="22"/>
        <v/>
      </c>
      <c r="F47" s="411" t="str">
        <f>IF(AA47="","",3011)</f>
        <v/>
      </c>
      <c r="G47" s="413"/>
      <c r="H47" s="353">
        <f t="shared" si="4"/>
        <v>0</v>
      </c>
      <c r="I47" s="353">
        <f t="shared" si="5"/>
        <v>0</v>
      </c>
      <c r="J47" s="353">
        <f t="shared" si="8"/>
        <v>0</v>
      </c>
      <c r="K47" s="353">
        <f t="shared" si="6"/>
        <v>0</v>
      </c>
      <c r="L47" s="353">
        <f t="shared" si="9"/>
        <v>0</v>
      </c>
      <c r="M47" s="354"/>
      <c r="N47" s="354"/>
      <c r="O47" s="354"/>
      <c r="P47" s="354"/>
      <c r="Q47" s="413" t="str">
        <f t="shared" si="7"/>
        <v/>
      </c>
      <c r="R47" s="347"/>
      <c r="S47" s="338"/>
      <c r="T47" s="338"/>
      <c r="AA47" s="363" t="str">
        <f>IF(作業２!H9="","","03")</f>
        <v/>
      </c>
      <c r="AB47" s="364"/>
      <c r="AC47" s="369" t="str">
        <f>IF($AA47="03","000","")</f>
        <v/>
      </c>
      <c r="AD47" s="370" t="str">
        <f>IF($AA47=3,"","")</f>
        <v/>
      </c>
      <c r="AE47" s="369" t="str">
        <f>IF($AA47="03",作業３!I55,"")</f>
        <v/>
      </c>
      <c r="AF47" s="370" t="str">
        <f>IF($AA47="03",作業３!$I56,"")</f>
        <v/>
      </c>
      <c r="AG47" s="370" t="str">
        <f>IF($AA47="03",作業３!$I57,"")</f>
        <v/>
      </c>
      <c r="AH47" s="370" t="str">
        <f>IF($AA47="03",作業３!$I58,"")</f>
        <v/>
      </c>
      <c r="AI47" s="370" t="str">
        <f>IF($AA47="03",作業３!$I59,"")</f>
        <v/>
      </c>
      <c r="AJ47" s="369" t="str">
        <f>IF($AA47="03",作業３!$I60,"")</f>
        <v/>
      </c>
      <c r="AK47" s="369" t="str">
        <f>IF($AA47="03",作業３!$I61,"")</f>
        <v/>
      </c>
      <c r="AL47" s="369" t="str">
        <f>IF($AA47="03",作業３!$I62,"")</f>
        <v/>
      </c>
      <c r="AM47" s="369" t="str">
        <f>IF($AA47="03",作業３!$I63,"")</f>
        <v/>
      </c>
      <c r="AN47" s="369" t="str">
        <f>IF($AA47="03",作業３!$I64,"")</f>
        <v/>
      </c>
      <c r="AO47" s="369" t="str">
        <f>IF($AA47="03",作業３!$I65,"")</f>
        <v/>
      </c>
      <c r="AP47" s="369" t="str">
        <f>IF($AA47="03",作業３!$I66,"")</f>
        <v/>
      </c>
      <c r="AQ47" s="369" t="str">
        <f>IF($AA47="03",作業３!$I67,"")</f>
        <v/>
      </c>
      <c r="AR47" s="369" t="str">
        <f>IF($AA47="03",作業３!$I68,"")</f>
        <v/>
      </c>
      <c r="AS47" s="369" t="str">
        <f>IF($AA47="03",作業３!$I69,"")</f>
        <v/>
      </c>
      <c r="AT47" s="369" t="str">
        <f>IF($AA47="03",作業３!$I70,"")</f>
        <v/>
      </c>
      <c r="AU47" s="369" t="str">
        <f>IF($AA47="03",作業３!$I71,"")</f>
        <v/>
      </c>
      <c r="AV47" s="369" t="str">
        <f>IF($AA47="03",作業３!$I72,"")</f>
        <v/>
      </c>
      <c r="AW47" s="369" t="str">
        <f>IF($AA47="03",作業３!$I73,"")</f>
        <v/>
      </c>
      <c r="AX47" s="369" t="str">
        <f>IF($AA47="03",作業３!$I74,"")</f>
        <v/>
      </c>
      <c r="AY47" s="369" t="str">
        <f>IF($AA47="03",作業３!$I75,"")</f>
        <v/>
      </c>
      <c r="AZ47" s="369" t="str">
        <f>IF($AA47="03",作業３!$I76,"")</f>
        <v/>
      </c>
      <c r="BA47" s="369" t="str">
        <f>IF($AA47="03",作業３!$I77,"")</f>
        <v/>
      </c>
      <c r="BB47" s="369" t="str">
        <f>IF($AA47="03",作業３!$I78,"")</f>
        <v/>
      </c>
      <c r="BC47" s="369" t="str">
        <f>IF($AA47="03",作業３!$I79,"")</f>
        <v/>
      </c>
      <c r="BD47" s="366"/>
      <c r="BE47" s="366"/>
      <c r="BF47" s="366"/>
      <c r="BG47" s="366"/>
      <c r="BH47" s="366"/>
      <c r="BI47" s="543" t="str">
        <f>IF($AA47="03",作業３!I85,"")</f>
        <v/>
      </c>
      <c r="BJ47" s="338"/>
    </row>
    <row r="48" spans="1:62" s="355" customFormat="1" ht="16.5" hidden="1" customHeight="1">
      <c r="A48" s="407" t="str">
        <f>IF(AA48="","",A42)</f>
        <v/>
      </c>
      <c r="B48" s="408" t="str">
        <f t="shared" si="12"/>
        <v/>
      </c>
      <c r="C48" s="347"/>
      <c r="D48" s="411" t="str">
        <f t="shared" si="21"/>
        <v/>
      </c>
      <c r="E48" s="411" t="str">
        <f t="shared" si="22"/>
        <v/>
      </c>
      <c r="F48" s="411" t="str">
        <f>IF(AA48="","",3012)</f>
        <v/>
      </c>
      <c r="G48" s="413"/>
      <c r="H48" s="353">
        <f t="shared" si="4"/>
        <v>0</v>
      </c>
      <c r="I48" s="353">
        <f t="shared" si="5"/>
        <v>0</v>
      </c>
      <c r="J48" s="353">
        <f t="shared" si="8"/>
        <v>0</v>
      </c>
      <c r="K48" s="353">
        <f t="shared" si="6"/>
        <v>0</v>
      </c>
      <c r="L48" s="353">
        <f t="shared" si="9"/>
        <v>0</v>
      </c>
      <c r="M48" s="354"/>
      <c r="N48" s="354"/>
      <c r="O48" s="354"/>
      <c r="P48" s="354"/>
      <c r="Q48" s="413" t="str">
        <f t="shared" si="7"/>
        <v/>
      </c>
      <c r="R48" s="347"/>
      <c r="S48" s="338"/>
      <c r="T48" s="338"/>
      <c r="AA48" s="363" t="str">
        <f>IF(作業２!H9="","","03")</f>
        <v/>
      </c>
      <c r="AB48" s="364"/>
      <c r="AC48" s="369" t="str">
        <f>IF($AA48="03","Y00","")</f>
        <v/>
      </c>
      <c r="AD48" s="366" t="str">
        <f>IF($AA48=3,"","")</f>
        <v/>
      </c>
      <c r="AE48" s="366"/>
      <c r="AF48" s="366"/>
      <c r="AG48" s="366"/>
      <c r="AH48" s="366"/>
      <c r="AI48" s="366"/>
      <c r="AJ48" s="366"/>
      <c r="AK48" s="366"/>
      <c r="AL48" s="366"/>
      <c r="AM48" s="366"/>
      <c r="AN48" s="366"/>
      <c r="AO48" s="366"/>
      <c r="AP48" s="366"/>
      <c r="AQ48" s="366"/>
      <c r="AR48" s="366"/>
      <c r="AS48" s="366"/>
      <c r="AT48" s="366"/>
      <c r="AU48" s="366"/>
      <c r="AV48" s="366"/>
      <c r="AW48" s="366"/>
      <c r="AX48" s="366"/>
      <c r="AY48" s="366"/>
      <c r="AZ48" s="366"/>
      <c r="BA48" s="366"/>
      <c r="BB48" s="366"/>
      <c r="BC48" s="366"/>
      <c r="BD48" s="366"/>
      <c r="BE48" s="366"/>
      <c r="BF48" s="366"/>
      <c r="BG48" s="366"/>
      <c r="BH48" s="366"/>
      <c r="BI48" s="367"/>
      <c r="BJ48" s="338"/>
    </row>
    <row r="49" spans="1:62" s="355" customFormat="1" ht="16.5" hidden="1" customHeight="1" thickBot="1">
      <c r="A49" s="442" t="str">
        <f>IF(AA49="","",A42)</f>
        <v/>
      </c>
      <c r="B49" s="414" t="str">
        <f t="shared" si="12"/>
        <v/>
      </c>
      <c r="C49" s="404"/>
      <c r="D49" s="415" t="str">
        <f t="shared" si="21"/>
        <v/>
      </c>
      <c r="E49" s="415" t="str">
        <f t="shared" si="22"/>
        <v/>
      </c>
      <c r="F49" s="415" t="str">
        <f>IF(AA49="","",3013)</f>
        <v/>
      </c>
      <c r="G49" s="405"/>
      <c r="H49" s="353">
        <f t="shared" si="4"/>
        <v>0</v>
      </c>
      <c r="I49" s="353">
        <f t="shared" si="5"/>
        <v>0</v>
      </c>
      <c r="J49" s="353">
        <f t="shared" si="8"/>
        <v>0</v>
      </c>
      <c r="K49" s="353">
        <f t="shared" si="6"/>
        <v>0</v>
      </c>
      <c r="L49" s="353">
        <f t="shared" si="9"/>
        <v>0</v>
      </c>
      <c r="M49" s="354"/>
      <c r="N49" s="354"/>
      <c r="O49" s="354"/>
      <c r="P49" s="354"/>
      <c r="Q49" s="405" t="str">
        <f t="shared" si="7"/>
        <v/>
      </c>
      <c r="R49" s="347"/>
      <c r="S49" s="338"/>
      <c r="T49" s="338"/>
      <c r="AA49" s="371" t="str">
        <f>IF(作業２!H9="","","03")</f>
        <v/>
      </c>
      <c r="AB49" s="372"/>
      <c r="AC49" s="373" t="str">
        <f>IF($AA49="03","","")</f>
        <v/>
      </c>
      <c r="AD49" s="374" t="str">
        <f>IF($AA49="03",AC43,"")</f>
        <v/>
      </c>
      <c r="AE49" s="374" t="str">
        <f t="shared" ref="AE49:BC49" si="24">IF($AA49="03",IF(AE47="","",AE47),"")</f>
        <v/>
      </c>
      <c r="AF49" s="374" t="str">
        <f t="shared" si="24"/>
        <v/>
      </c>
      <c r="AG49" s="374" t="str">
        <f t="shared" si="24"/>
        <v/>
      </c>
      <c r="AH49" s="374" t="str">
        <f t="shared" si="24"/>
        <v/>
      </c>
      <c r="AI49" s="374" t="str">
        <f t="shared" si="24"/>
        <v/>
      </c>
      <c r="AJ49" s="374" t="str">
        <f t="shared" si="24"/>
        <v/>
      </c>
      <c r="AK49" s="374" t="str">
        <f t="shared" si="24"/>
        <v/>
      </c>
      <c r="AL49" s="374" t="str">
        <f t="shared" si="24"/>
        <v/>
      </c>
      <c r="AM49" s="374" t="str">
        <f t="shared" si="24"/>
        <v/>
      </c>
      <c r="AN49" s="374" t="str">
        <f t="shared" si="24"/>
        <v/>
      </c>
      <c r="AO49" s="374" t="str">
        <f t="shared" si="24"/>
        <v/>
      </c>
      <c r="AP49" s="374" t="str">
        <f t="shared" si="24"/>
        <v/>
      </c>
      <c r="AQ49" s="374" t="str">
        <f t="shared" si="24"/>
        <v/>
      </c>
      <c r="AR49" s="374" t="str">
        <f t="shared" si="24"/>
        <v/>
      </c>
      <c r="AS49" s="374" t="str">
        <f t="shared" si="24"/>
        <v/>
      </c>
      <c r="AT49" s="374" t="str">
        <f t="shared" si="24"/>
        <v/>
      </c>
      <c r="AU49" s="374" t="str">
        <f t="shared" si="24"/>
        <v/>
      </c>
      <c r="AV49" s="374" t="str">
        <f t="shared" si="24"/>
        <v/>
      </c>
      <c r="AW49" s="374" t="str">
        <f t="shared" si="24"/>
        <v/>
      </c>
      <c r="AX49" s="374" t="str">
        <f t="shared" si="24"/>
        <v/>
      </c>
      <c r="AY49" s="374" t="str">
        <f t="shared" si="24"/>
        <v/>
      </c>
      <c r="AZ49" s="374" t="str">
        <f t="shared" si="24"/>
        <v/>
      </c>
      <c r="BA49" s="374" t="str">
        <f t="shared" si="24"/>
        <v/>
      </c>
      <c r="BB49" s="374" t="str">
        <f t="shared" si="24"/>
        <v/>
      </c>
      <c r="BC49" s="374" t="str">
        <f t="shared" si="24"/>
        <v/>
      </c>
      <c r="BD49" s="379"/>
      <c r="BE49" s="379"/>
      <c r="BF49" s="379"/>
      <c r="BG49" s="379"/>
      <c r="BH49" s="379"/>
      <c r="BI49" s="380"/>
      <c r="BJ49" s="338"/>
    </row>
    <row r="50" spans="1:62" ht="16.5" hidden="1" customHeight="1" thickTop="1">
      <c r="B50" s="375"/>
      <c r="C50" s="375"/>
      <c r="D50" s="375"/>
      <c r="E50" s="375"/>
      <c r="F50" s="375"/>
      <c r="G50" s="375"/>
      <c r="H50" s="375"/>
      <c r="I50" s="375"/>
      <c r="J50" s="375"/>
      <c r="K50" s="375"/>
      <c r="L50" s="375"/>
      <c r="M50" s="375"/>
      <c r="N50" s="375"/>
      <c r="O50" s="375"/>
      <c r="P50" s="375"/>
      <c r="Q50" s="375"/>
      <c r="R50" s="375"/>
      <c r="S50" s="375"/>
      <c r="T50" s="375"/>
      <c r="BJ50" s="338"/>
    </row>
    <row r="51" spans="1:62" ht="16.5" hidden="1" customHeight="1"/>
    <row r="52" spans="1:62" ht="16.5" hidden="1" customHeight="1"/>
    <row r="53" spans="1:62" ht="16.5" hidden="1" customHeight="1"/>
    <row r="54" spans="1:62" ht="16.5" hidden="1" customHeight="1"/>
    <row r="55" spans="1:62" ht="16.5" hidden="1" customHeight="1"/>
    <row r="56" spans="1:62" ht="16.5" hidden="1" customHeight="1">
      <c r="AQ56" s="375"/>
      <c r="AR56" s="375"/>
      <c r="AS56" s="375"/>
      <c r="AT56" s="375"/>
      <c r="AU56" s="375"/>
      <c r="AV56" s="375"/>
      <c r="AW56" s="375"/>
      <c r="AX56" s="375"/>
    </row>
    <row r="57" spans="1:62" ht="16.5" hidden="1" customHeight="1"/>
    <row r="58" spans="1:62" ht="16.5" hidden="1" customHeight="1"/>
    <row r="59" spans="1:62" ht="16.5" hidden="1" customHeight="1">
      <c r="AC59" s="376"/>
      <c r="AD59" t="s">
        <v>463</v>
      </c>
    </row>
    <row r="60" spans="1:62" ht="16.5" hidden="1" customHeight="1">
      <c r="AC60" s="461" t="str">
        <f t="shared" ref="AC60" si="25">IF($AA60=1,,"")</f>
        <v/>
      </c>
      <c r="AD60" t="s">
        <v>464</v>
      </c>
    </row>
    <row r="61" spans="1:62" ht="16.5" hidden="1" customHeight="1">
      <c r="AC61" s="462"/>
      <c r="AD61" t="s">
        <v>565</v>
      </c>
    </row>
    <row r="62" spans="1:62" ht="16.5" hidden="1" customHeight="1">
      <c r="AC62" s="365"/>
      <c r="AD62" t="s">
        <v>465</v>
      </c>
    </row>
    <row r="63" spans="1:62" ht="16.5" hidden="1" customHeight="1">
      <c r="AC63" s="368"/>
      <c r="AD63" t="s">
        <v>465</v>
      </c>
    </row>
    <row r="64" spans="1:62" ht="16.5" hidden="1" customHeight="1">
      <c r="AC64" s="369"/>
      <c r="AD64" t="s">
        <v>465</v>
      </c>
    </row>
    <row r="65" spans="26:61" hidden="1">
      <c r="AC65" s="463"/>
      <c r="AD65" t="s">
        <v>466</v>
      </c>
    </row>
    <row r="66" spans="26:61" hidden="1">
      <c r="AC66" s="377"/>
      <c r="AD66" t="s">
        <v>467</v>
      </c>
    </row>
    <row r="67" spans="26:61" hidden="1">
      <c r="AC67" s="378"/>
      <c r="AD67" t="s">
        <v>467</v>
      </c>
    </row>
    <row r="68" spans="26:61" hidden="1">
      <c r="AC68" s="464"/>
      <c r="AD68" t="s">
        <v>564</v>
      </c>
    </row>
    <row r="69" spans="26:61" hidden="1">
      <c r="AC69" s="370"/>
      <c r="AD69" t="s">
        <v>467</v>
      </c>
    </row>
    <row r="70" spans="26:61" hidden="1">
      <c r="AC70" s="465"/>
      <c r="AD70" t="s">
        <v>566</v>
      </c>
    </row>
    <row r="71" spans="26:61" ht="16.5" hidden="1">
      <c r="AC71" s="466"/>
      <c r="AD71" t="s">
        <v>566</v>
      </c>
    </row>
    <row r="72" spans="26:61" hidden="1"/>
    <row r="73" spans="26:61" ht="18" hidden="1" thickBot="1">
      <c r="Z73" s="311" t="s">
        <v>567</v>
      </c>
    </row>
    <row r="74" spans="26:61" ht="24.95" hidden="1" customHeight="1" thickTop="1">
      <c r="AA74" s="363">
        <f>IF(AND(作業２!$E$9=作業２!$F$9,作業２!$F$9=作業２!$G$9,作業２!$G$9=作業２!$H$9),4,IF(AND(作業２!$E$9=作業２!$F$9,作業２!$F$9=作業２!$G$9),3,IF(作業２!$E$9=作業２!$F$9,2,"全相違")))</f>
        <v>4</v>
      </c>
      <c r="AB74" s="457"/>
      <c r="AC74" s="358" t="str">
        <f>IF($AA74=4,IF(AND(AC42=AC34,AC34=AC26,AC26=AC18),"OK","OUT"),IF($AA74=3,IF(AND(AC34=AC26,AC26=AC18),"OK","OUT"),IF($AA74=2,IF(AC26=AC18,"OK","OUT"),"")))</f>
        <v>OK</v>
      </c>
      <c r="AD74" s="458" t="str">
        <f t="shared" ref="AD74:BG74" si="26">IF($AA74=4,IF(AND(AD42=AD34,AD34=AD26,AD26=AD18),"OK","OUT"),IF($AA74=3,IF(AND(AD34=AD26,AD26=AD18),"OK","OUT"),IF($AA74=2,IF(AD26=AD18,"OK","OUT"),"")))</f>
        <v>OUT</v>
      </c>
      <c r="AE74" s="470" t="str">
        <f t="shared" si="26"/>
        <v>OK</v>
      </c>
      <c r="AF74" s="459" t="str">
        <f t="shared" si="26"/>
        <v>OUT</v>
      </c>
      <c r="AG74" s="459" t="str">
        <f t="shared" si="26"/>
        <v>OK</v>
      </c>
      <c r="AH74" s="459" t="str">
        <f t="shared" si="26"/>
        <v>OK</v>
      </c>
      <c r="AI74" s="459" t="str">
        <f t="shared" si="26"/>
        <v>OK</v>
      </c>
      <c r="AJ74" s="459" t="str">
        <f t="shared" si="26"/>
        <v>OK</v>
      </c>
      <c r="AK74" s="358" t="str">
        <f t="shared" si="26"/>
        <v>OK</v>
      </c>
      <c r="AL74" s="358" t="str">
        <f t="shared" si="26"/>
        <v>OK</v>
      </c>
      <c r="AM74" s="358" t="str">
        <f t="shared" si="26"/>
        <v>OK</v>
      </c>
      <c r="AN74" s="358" t="str">
        <f t="shared" si="26"/>
        <v>OK</v>
      </c>
      <c r="AO74" s="358" t="str">
        <f t="shared" si="26"/>
        <v>OK</v>
      </c>
      <c r="AP74" s="360" t="str">
        <f t="shared" si="26"/>
        <v>OK</v>
      </c>
      <c r="AQ74" s="361" t="str">
        <f t="shared" si="26"/>
        <v>OK</v>
      </c>
      <c r="AR74" s="361" t="str">
        <f t="shared" si="26"/>
        <v>OK</v>
      </c>
      <c r="AS74" s="361" t="str">
        <f t="shared" si="26"/>
        <v>OK</v>
      </c>
      <c r="AT74" s="361" t="str">
        <f t="shared" si="26"/>
        <v>OK</v>
      </c>
      <c r="AU74" s="361" t="str">
        <f t="shared" si="26"/>
        <v>OK</v>
      </c>
      <c r="AV74" s="361" t="str">
        <f t="shared" si="26"/>
        <v>OK</v>
      </c>
      <c r="AW74" s="361" t="str">
        <f t="shared" si="26"/>
        <v>OK</v>
      </c>
      <c r="AX74" s="361" t="str">
        <f t="shared" si="26"/>
        <v>OK</v>
      </c>
      <c r="AY74" s="361" t="str">
        <f t="shared" si="26"/>
        <v>OK</v>
      </c>
      <c r="AZ74" s="361" t="str">
        <f t="shared" si="26"/>
        <v>OK</v>
      </c>
      <c r="BA74" s="361" t="str">
        <f t="shared" si="26"/>
        <v>OUT</v>
      </c>
      <c r="BB74" s="361" t="str">
        <f t="shared" si="26"/>
        <v>OK</v>
      </c>
      <c r="BC74" s="361" t="str">
        <f t="shared" si="26"/>
        <v>OK</v>
      </c>
      <c r="BD74" s="361" t="str">
        <f t="shared" si="26"/>
        <v>OK</v>
      </c>
      <c r="BE74" s="361" t="str">
        <f t="shared" si="26"/>
        <v>OK</v>
      </c>
      <c r="BF74" s="361" t="str">
        <f t="shared" si="26"/>
        <v>OK</v>
      </c>
      <c r="BG74" s="361" t="str">
        <f t="shared" si="26"/>
        <v>OK</v>
      </c>
      <c r="BH74" s="361"/>
      <c r="BI74" s="362"/>
    </row>
    <row r="75" spans="26:61" ht="24.95" hidden="1" customHeight="1">
      <c r="AA75" s="363">
        <f>IF(AND(作業２!$E$9=作業２!$F$9,作業２!$F$9=作業２!$G$9,作業２!$G$9=作業２!$H$9),4,IF(AND(作業２!$E$9=作業２!$F$9,作業２!$F$9=作業２!$G$9),3,IF(作業２!$E$9=作業２!$F$9,2,"全相違")))</f>
        <v>4</v>
      </c>
      <c r="AB75" s="364"/>
      <c r="AC75" s="365" t="str">
        <f t="shared" ref="AC75:BG75" si="27">IF($AA75=4,IF(AND(AC43=AC35,AC35=AC27,AC27=AC19),"OK","OUT"),IF($AA75=3,IF(AND(AC35=AC27,AC27=AC19),"OK","OUT"),IF($AA75=2,IF(AC27=AC19,"OK","OUT"),"")))</f>
        <v>OK</v>
      </c>
      <c r="AD75" s="365" t="str">
        <f t="shared" si="27"/>
        <v>OK</v>
      </c>
      <c r="AE75" s="365" t="str">
        <f t="shared" si="27"/>
        <v>OK</v>
      </c>
      <c r="AF75" s="468" t="str">
        <f t="shared" si="27"/>
        <v>OK</v>
      </c>
      <c r="AG75" s="365" t="str">
        <f t="shared" si="27"/>
        <v>OK</v>
      </c>
      <c r="AH75" s="365" t="str">
        <f t="shared" si="27"/>
        <v>OK</v>
      </c>
      <c r="AI75" s="468" t="str">
        <f t="shared" si="27"/>
        <v>OK</v>
      </c>
      <c r="AJ75" s="365" t="str">
        <f t="shared" si="27"/>
        <v>OK</v>
      </c>
      <c r="AK75" s="365" t="str">
        <f t="shared" si="27"/>
        <v>OK</v>
      </c>
      <c r="AL75" s="365" t="str">
        <f t="shared" si="27"/>
        <v>OK</v>
      </c>
      <c r="AM75" s="365" t="str">
        <f t="shared" si="27"/>
        <v>OK</v>
      </c>
      <c r="AN75" s="365" t="str">
        <f t="shared" si="27"/>
        <v>OK</v>
      </c>
      <c r="AO75" s="365" t="str">
        <f t="shared" si="27"/>
        <v>OK</v>
      </c>
      <c r="AP75" s="365" t="str">
        <f t="shared" si="27"/>
        <v>OK</v>
      </c>
      <c r="AQ75" s="365" t="str">
        <f t="shared" si="27"/>
        <v>OK</v>
      </c>
      <c r="AR75" s="365" t="str">
        <f t="shared" si="27"/>
        <v>OK</v>
      </c>
      <c r="AS75" s="365" t="str">
        <f t="shared" si="27"/>
        <v>OK</v>
      </c>
      <c r="AT75" s="365" t="str">
        <f t="shared" si="27"/>
        <v>OK</v>
      </c>
      <c r="AU75" s="365" t="str">
        <f t="shared" si="27"/>
        <v>OK</v>
      </c>
      <c r="AV75" s="365" t="str">
        <f t="shared" si="27"/>
        <v>OK</v>
      </c>
      <c r="AW75" s="365" t="str">
        <f t="shared" si="27"/>
        <v>OK</v>
      </c>
      <c r="AX75" s="389" t="str">
        <f t="shared" si="27"/>
        <v>OK</v>
      </c>
      <c r="AY75" s="389" t="str">
        <f t="shared" si="27"/>
        <v>OK</v>
      </c>
      <c r="AZ75" s="389" t="str">
        <f t="shared" si="27"/>
        <v>OK</v>
      </c>
      <c r="BA75" s="389" t="str">
        <f t="shared" si="27"/>
        <v>OK</v>
      </c>
      <c r="BB75" s="389" t="str">
        <f t="shared" si="27"/>
        <v>OK</v>
      </c>
      <c r="BC75" s="389" t="str">
        <f t="shared" si="27"/>
        <v>OK</v>
      </c>
      <c r="BD75" s="389" t="str">
        <f t="shared" si="27"/>
        <v>OK</v>
      </c>
      <c r="BE75" s="389" t="str">
        <f t="shared" si="27"/>
        <v>OK</v>
      </c>
      <c r="BF75" s="366" t="str">
        <f t="shared" si="27"/>
        <v>OK</v>
      </c>
      <c r="BG75" s="366" t="str">
        <f t="shared" si="27"/>
        <v>OK</v>
      </c>
      <c r="BH75" s="366"/>
      <c r="BI75" s="367"/>
    </row>
    <row r="76" spans="26:61" ht="24.95" hidden="1" customHeight="1">
      <c r="AA76" s="363">
        <f>IF(AND(作業２!$E$9=作業２!$F$9,作業２!$F$9=作業２!$G$9,作業２!$G$9=作業２!$H$9),4,IF(AND(作業２!$E$9=作業２!$F$9,作業２!$F$9=作業２!$G$9),3,IF(作業２!$E$9=作業２!$F$9,2,"全相違")))</f>
        <v>4</v>
      </c>
      <c r="AB76" s="364"/>
      <c r="AC76" s="368" t="str">
        <f t="shared" ref="AC76:BG76" si="28">IF($AA76=4,IF(AND(AC44=AC36,AC36=AC28,AC28=AC20),"OK","OUT"),IF($AA76=3,IF(AND(AC36=AC28,AC28=AC20),"OK","OUT"),IF($AA76=2,IF(AC28=AC20,"OK","OUT"),"")))</f>
        <v>OK</v>
      </c>
      <c r="AD76" s="368" t="str">
        <f t="shared" si="28"/>
        <v>OK</v>
      </c>
      <c r="AE76" s="368" t="str">
        <f t="shared" si="28"/>
        <v>OK</v>
      </c>
      <c r="AF76" s="368" t="str">
        <f t="shared" si="28"/>
        <v>OK</v>
      </c>
      <c r="AG76" s="368" t="str">
        <f t="shared" si="28"/>
        <v>OK</v>
      </c>
      <c r="AH76" s="368" t="str">
        <f t="shared" si="28"/>
        <v>OK</v>
      </c>
      <c r="AI76" s="368" t="str">
        <f t="shared" si="28"/>
        <v>OK</v>
      </c>
      <c r="AJ76" s="368" t="str">
        <f t="shared" si="28"/>
        <v>OK</v>
      </c>
      <c r="AK76" s="368" t="str">
        <f t="shared" si="28"/>
        <v>OK</v>
      </c>
      <c r="AL76" s="368" t="str">
        <f t="shared" si="28"/>
        <v>OK</v>
      </c>
      <c r="AM76" s="368" t="str">
        <f t="shared" si="28"/>
        <v>OK</v>
      </c>
      <c r="AN76" s="368" t="str">
        <f t="shared" si="28"/>
        <v>OK</v>
      </c>
      <c r="AO76" s="368" t="str">
        <f t="shared" si="28"/>
        <v>OK</v>
      </c>
      <c r="AP76" s="368" t="str">
        <f t="shared" si="28"/>
        <v>OK</v>
      </c>
      <c r="AQ76" s="368" t="str">
        <f t="shared" si="28"/>
        <v>OK</v>
      </c>
      <c r="AR76" s="368" t="str">
        <f t="shared" si="28"/>
        <v>OK</v>
      </c>
      <c r="AS76" s="368" t="str">
        <f t="shared" si="28"/>
        <v>OK</v>
      </c>
      <c r="AT76" s="368" t="str">
        <f t="shared" si="28"/>
        <v>OK</v>
      </c>
      <c r="AU76" s="368" t="str">
        <f t="shared" si="28"/>
        <v>OK</v>
      </c>
      <c r="AV76" s="368" t="str">
        <f t="shared" si="28"/>
        <v>OK</v>
      </c>
      <c r="AW76" s="368" t="str">
        <f t="shared" si="28"/>
        <v>OK</v>
      </c>
      <c r="AX76" s="368" t="str">
        <f t="shared" si="28"/>
        <v>OK</v>
      </c>
      <c r="AY76" s="368" t="str">
        <f t="shared" si="28"/>
        <v>OK</v>
      </c>
      <c r="AZ76" s="368" t="str">
        <f t="shared" si="28"/>
        <v>OK</v>
      </c>
      <c r="BA76" s="368" t="str">
        <f t="shared" si="28"/>
        <v>OK</v>
      </c>
      <c r="BB76" s="368" t="str">
        <f t="shared" si="28"/>
        <v>OK</v>
      </c>
      <c r="BC76" s="368" t="str">
        <f t="shared" si="28"/>
        <v>OK</v>
      </c>
      <c r="BD76" s="368" t="str">
        <f t="shared" si="28"/>
        <v>OK</v>
      </c>
      <c r="BE76" s="368" t="str">
        <f t="shared" si="28"/>
        <v>OK</v>
      </c>
      <c r="BF76" s="469" t="str">
        <f t="shared" si="28"/>
        <v>OK</v>
      </c>
      <c r="BG76" s="368" t="str">
        <f t="shared" si="28"/>
        <v>OK</v>
      </c>
      <c r="BH76" s="366"/>
      <c r="BI76" s="367"/>
    </row>
    <row r="77" spans="26:61" ht="24.95" hidden="1" customHeight="1">
      <c r="AA77" s="363">
        <f>IF(AND(作業２!$E$9=作業２!$F$9,作業２!$F$9=作業２!$G$9,作業２!$G$9=作業２!$H$9),4,IF(AND(作業２!$E$9=作業２!$F$9,作業２!$F$9=作業２!$G$9),3,IF(作業２!$E$9=作業２!$F$9,2,"全相違")))</f>
        <v>4</v>
      </c>
      <c r="AB77" s="364"/>
      <c r="AC77" s="368" t="str">
        <f t="shared" ref="AC77:BG77" si="29">IF($AA77=4,IF(AND(AC45=AC37,AC37=AC29,AC29=AC21),"OK","OUT"),IF($AA77=3,IF(AND(AC37=AC29,AC29=AC21),"OK","OUT"),IF($AA77=2,IF(AC29=AC21,"OK","OUT"),"")))</f>
        <v>OK</v>
      </c>
      <c r="AD77" s="366" t="str">
        <f t="shared" si="29"/>
        <v>OK</v>
      </c>
      <c r="AE77" s="366" t="str">
        <f t="shared" si="29"/>
        <v>OK</v>
      </c>
      <c r="AF77" s="366" t="str">
        <f t="shared" si="29"/>
        <v>OK</v>
      </c>
      <c r="AG77" s="366" t="str">
        <f t="shared" si="29"/>
        <v>OK</v>
      </c>
      <c r="AH77" s="366" t="str">
        <f t="shared" si="29"/>
        <v>OK</v>
      </c>
      <c r="AI77" s="366" t="str">
        <f t="shared" si="29"/>
        <v>OK</v>
      </c>
      <c r="AJ77" s="366" t="str">
        <f t="shared" si="29"/>
        <v>OK</v>
      </c>
      <c r="AK77" s="366" t="str">
        <f t="shared" si="29"/>
        <v>OK</v>
      </c>
      <c r="AL77" s="366" t="str">
        <f t="shared" si="29"/>
        <v>OK</v>
      </c>
      <c r="AM77" s="366" t="str">
        <f t="shared" si="29"/>
        <v>OK</v>
      </c>
      <c r="AN77" s="366" t="str">
        <f t="shared" si="29"/>
        <v>OK</v>
      </c>
      <c r="AO77" s="366" t="str">
        <f t="shared" si="29"/>
        <v>OK</v>
      </c>
      <c r="AP77" s="366" t="str">
        <f t="shared" si="29"/>
        <v>OK</v>
      </c>
      <c r="AQ77" s="366" t="str">
        <f t="shared" si="29"/>
        <v>OK</v>
      </c>
      <c r="AR77" s="366" t="str">
        <f t="shared" si="29"/>
        <v>OK</v>
      </c>
      <c r="AS77" s="366" t="str">
        <f t="shared" si="29"/>
        <v>OK</v>
      </c>
      <c r="AT77" s="366" t="str">
        <f t="shared" si="29"/>
        <v>OK</v>
      </c>
      <c r="AU77" s="366" t="str">
        <f t="shared" si="29"/>
        <v>OK</v>
      </c>
      <c r="AV77" s="366" t="str">
        <f t="shared" si="29"/>
        <v>OK</v>
      </c>
      <c r="AW77" s="366" t="str">
        <f t="shared" si="29"/>
        <v>OK</v>
      </c>
      <c r="AX77" s="366" t="str">
        <f t="shared" si="29"/>
        <v>OK</v>
      </c>
      <c r="AY77" s="366" t="str">
        <f t="shared" si="29"/>
        <v>OK</v>
      </c>
      <c r="AZ77" s="366" t="str">
        <f t="shared" si="29"/>
        <v>OK</v>
      </c>
      <c r="BA77" s="366" t="str">
        <f t="shared" si="29"/>
        <v>OK</v>
      </c>
      <c r="BB77" s="366" t="str">
        <f t="shared" si="29"/>
        <v>OK</v>
      </c>
      <c r="BC77" s="366" t="str">
        <f t="shared" si="29"/>
        <v>OK</v>
      </c>
      <c r="BD77" s="366" t="str">
        <f t="shared" si="29"/>
        <v>OK</v>
      </c>
      <c r="BE77" s="366" t="str">
        <f t="shared" si="29"/>
        <v>OK</v>
      </c>
      <c r="BF77" s="366" t="str">
        <f t="shared" si="29"/>
        <v>OK</v>
      </c>
      <c r="BG77" s="366" t="str">
        <f t="shared" si="29"/>
        <v>OK</v>
      </c>
      <c r="BH77" s="366"/>
      <c r="BI77" s="367"/>
    </row>
    <row r="78" spans="26:61" ht="24.95" hidden="1" customHeight="1">
      <c r="AA78" s="363">
        <f>IF(AND(作業２!$E$9=作業２!$F$9,作業２!$F$9=作業２!$G$9,作業２!$G$9=作業２!$H$9),4,IF(AND(作業２!$E$9=作業２!$F$9,作業２!$F$9=作業２!$G$9),3,IF(作業２!$E$9=作業２!$F$9,2,"全相違")))</f>
        <v>4</v>
      </c>
      <c r="AB78" s="364"/>
      <c r="AC78" s="368" t="str">
        <f t="shared" ref="AC78:BG78" si="30">IF($AA78=4,IF(AND(AC46=AC38,AC38=AC30,AC30=AC22),"OK","OUT"),IF($AA78=3,IF(AND(AC38=AC30,AC30=AC22),"OK","OUT"),IF($AA78=2,IF(AC30=AC22,"OK","OUT"),"")))</f>
        <v>OK</v>
      </c>
      <c r="AD78" s="368" t="str">
        <f t="shared" si="30"/>
        <v>OK</v>
      </c>
      <c r="AE78" s="368" t="str">
        <f t="shared" si="30"/>
        <v>OK</v>
      </c>
      <c r="AF78" s="368" t="str">
        <f t="shared" si="30"/>
        <v>OK</v>
      </c>
      <c r="AG78" s="368" t="str">
        <f t="shared" si="30"/>
        <v>OK</v>
      </c>
      <c r="AH78" s="368" t="str">
        <f t="shared" si="30"/>
        <v>OK</v>
      </c>
      <c r="AI78" s="368" t="str">
        <f t="shared" si="30"/>
        <v>OK</v>
      </c>
      <c r="AJ78" s="368" t="str">
        <f t="shared" si="30"/>
        <v>OK</v>
      </c>
      <c r="AK78" s="368" t="str">
        <f t="shared" si="30"/>
        <v>OK</v>
      </c>
      <c r="AL78" s="368" t="str">
        <f t="shared" si="30"/>
        <v>OK</v>
      </c>
      <c r="AM78" s="368" t="str">
        <f t="shared" si="30"/>
        <v>OK</v>
      </c>
      <c r="AN78" s="368" t="str">
        <f t="shared" si="30"/>
        <v>OK</v>
      </c>
      <c r="AO78" s="368" t="str">
        <f t="shared" si="30"/>
        <v>OK</v>
      </c>
      <c r="AP78" s="368" t="str">
        <f t="shared" si="30"/>
        <v>OK</v>
      </c>
      <c r="AQ78" s="368" t="str">
        <f t="shared" si="30"/>
        <v>OK</v>
      </c>
      <c r="AR78" s="368" t="str">
        <f t="shared" si="30"/>
        <v>OK</v>
      </c>
      <c r="AS78" s="368" t="str">
        <f t="shared" si="30"/>
        <v>OK</v>
      </c>
      <c r="AT78" s="368" t="str">
        <f t="shared" si="30"/>
        <v>OK</v>
      </c>
      <c r="AU78" s="368" t="str">
        <f t="shared" si="30"/>
        <v>OK</v>
      </c>
      <c r="AV78" s="368" t="str">
        <f t="shared" si="30"/>
        <v>OK</v>
      </c>
      <c r="AW78" s="368" t="str">
        <f t="shared" si="30"/>
        <v>OK</v>
      </c>
      <c r="AX78" s="368" t="str">
        <f t="shared" si="30"/>
        <v>OK</v>
      </c>
      <c r="AY78" s="368" t="str">
        <f t="shared" si="30"/>
        <v>OK</v>
      </c>
      <c r="AZ78" s="368" t="str">
        <f t="shared" si="30"/>
        <v>OK</v>
      </c>
      <c r="BA78" s="368" t="str">
        <f t="shared" si="30"/>
        <v>OK</v>
      </c>
      <c r="BB78" s="368" t="str">
        <f t="shared" si="30"/>
        <v>OK</v>
      </c>
      <c r="BC78" s="368" t="str">
        <f t="shared" si="30"/>
        <v>OK</v>
      </c>
      <c r="BD78" s="368" t="str">
        <f t="shared" si="30"/>
        <v>OK</v>
      </c>
      <c r="BE78" s="368" t="str">
        <f t="shared" si="30"/>
        <v>OK</v>
      </c>
      <c r="BF78" s="469" t="str">
        <f t="shared" si="30"/>
        <v>OK</v>
      </c>
      <c r="BG78" s="368" t="str">
        <f t="shared" si="30"/>
        <v>OK</v>
      </c>
      <c r="BH78" s="366"/>
      <c r="BI78" s="367"/>
    </row>
    <row r="79" spans="26:61" ht="24.95" hidden="1" customHeight="1">
      <c r="AA79" s="363">
        <f>IF(AND(作業２!$E$9=作業２!$F$9,作業２!$F$9=作業２!$G$9,作業２!$G$9=作業２!$H$9),4,IF(AND(作業２!$E$9=作業２!$F$9,作業２!$F$9=作業２!$G$9),3,IF(作業２!$E$9=作業２!$F$9,2,"全相違")))</f>
        <v>4</v>
      </c>
      <c r="AB79" s="364"/>
      <c r="AC79" s="369" t="str">
        <f t="shared" ref="AC79:BG79" si="31">IF($AA79=4,IF(AND(AC47=AC39,AC39=AC31,AC31=AC23),"OK","OUT"),IF($AA79=3,IF(AND(AC39=AC31,AC31=AC23),"OK","OUT"),IF($AA79=2,IF(AC31=AC23,"OK","OUT"),"")))</f>
        <v>OK</v>
      </c>
      <c r="AD79" s="370" t="str">
        <f t="shared" si="31"/>
        <v>OK</v>
      </c>
      <c r="AE79" s="369" t="str">
        <f t="shared" si="31"/>
        <v>OK</v>
      </c>
      <c r="AF79" s="370" t="str">
        <f t="shared" si="31"/>
        <v>OK</v>
      </c>
      <c r="AG79" s="370" t="str">
        <f t="shared" si="31"/>
        <v>OK</v>
      </c>
      <c r="AH79" s="370" t="str">
        <f t="shared" si="31"/>
        <v>OK</v>
      </c>
      <c r="AI79" s="370" t="str">
        <f t="shared" si="31"/>
        <v>OK</v>
      </c>
      <c r="AJ79" s="369" t="str">
        <f t="shared" si="31"/>
        <v>OK</v>
      </c>
      <c r="AK79" s="369" t="str">
        <f t="shared" si="31"/>
        <v>OK</v>
      </c>
      <c r="AL79" s="369" t="str">
        <f t="shared" si="31"/>
        <v>OK</v>
      </c>
      <c r="AM79" s="369" t="str">
        <f t="shared" si="31"/>
        <v>OK</v>
      </c>
      <c r="AN79" s="369" t="str">
        <f t="shared" si="31"/>
        <v>OK</v>
      </c>
      <c r="AO79" s="369" t="str">
        <f t="shared" si="31"/>
        <v>OK</v>
      </c>
      <c r="AP79" s="369" t="str">
        <f t="shared" si="31"/>
        <v>OK</v>
      </c>
      <c r="AQ79" s="369" t="str">
        <f t="shared" si="31"/>
        <v>OK</v>
      </c>
      <c r="AR79" s="369" t="str">
        <f t="shared" si="31"/>
        <v>OK</v>
      </c>
      <c r="AS79" s="369" t="str">
        <f t="shared" si="31"/>
        <v>OK</v>
      </c>
      <c r="AT79" s="369" t="str">
        <f t="shared" si="31"/>
        <v>OK</v>
      </c>
      <c r="AU79" s="369" t="str">
        <f t="shared" si="31"/>
        <v>OK</v>
      </c>
      <c r="AV79" s="369" t="str">
        <f t="shared" si="31"/>
        <v>OK</v>
      </c>
      <c r="AW79" s="369" t="str">
        <f t="shared" si="31"/>
        <v>OK</v>
      </c>
      <c r="AX79" s="369" t="str">
        <f t="shared" si="31"/>
        <v>OK</v>
      </c>
      <c r="AY79" s="369" t="str">
        <f t="shared" si="31"/>
        <v>OK</v>
      </c>
      <c r="AZ79" s="369" t="str">
        <f t="shared" si="31"/>
        <v>OK</v>
      </c>
      <c r="BA79" s="369" t="str">
        <f t="shared" si="31"/>
        <v>OK</v>
      </c>
      <c r="BB79" s="369" t="str">
        <f t="shared" si="31"/>
        <v>OK</v>
      </c>
      <c r="BC79" s="369" t="str">
        <f t="shared" si="31"/>
        <v>OK</v>
      </c>
      <c r="BD79" s="366" t="str">
        <f t="shared" si="31"/>
        <v>OK</v>
      </c>
      <c r="BE79" s="366" t="str">
        <f t="shared" si="31"/>
        <v>OK</v>
      </c>
      <c r="BF79" s="366" t="str">
        <f t="shared" si="31"/>
        <v>OK</v>
      </c>
      <c r="BG79" s="366" t="str">
        <f t="shared" si="31"/>
        <v>OK</v>
      </c>
      <c r="BH79" s="366"/>
      <c r="BI79" s="367"/>
    </row>
    <row r="80" spans="26:61" ht="24.95" hidden="1" customHeight="1">
      <c r="AA80" s="363">
        <f>IF(AND(作業２!$E$9=作業２!$F$9,作業２!$F$9=作業２!$G$9,作業２!$G$9=作業２!$H$9),4,IF(AND(作業２!$E$9=作業２!$F$9,作業２!$F$9=作業２!$G$9),3,IF(作業２!$E$9=作業２!$F$9,2,"全相違")))</f>
        <v>4</v>
      </c>
      <c r="AB80" s="364"/>
      <c r="AC80" s="369" t="str">
        <f t="shared" ref="AC80:BG80" si="32">IF($AA80=4,IF(AND(AC48=AC40,AC40=AC32,AC32=AC24),"OK","OUT"),IF($AA80=3,IF(AND(AC40=AC32,AC32=AC24),"OK","OUT"),IF($AA80=2,IF(AC32=AC24,"OK","OUT"),"")))</f>
        <v>OK</v>
      </c>
      <c r="AD80" s="366" t="str">
        <f t="shared" si="32"/>
        <v>OK</v>
      </c>
      <c r="AE80" s="366" t="str">
        <f t="shared" si="32"/>
        <v>OK</v>
      </c>
      <c r="AF80" s="366" t="str">
        <f t="shared" si="32"/>
        <v>OK</v>
      </c>
      <c r="AG80" s="366" t="str">
        <f t="shared" si="32"/>
        <v>OK</v>
      </c>
      <c r="AH80" s="366" t="str">
        <f t="shared" si="32"/>
        <v>OK</v>
      </c>
      <c r="AI80" s="366" t="str">
        <f t="shared" si="32"/>
        <v>OK</v>
      </c>
      <c r="AJ80" s="366" t="str">
        <f t="shared" si="32"/>
        <v>OK</v>
      </c>
      <c r="AK80" s="366" t="str">
        <f t="shared" si="32"/>
        <v>OK</v>
      </c>
      <c r="AL80" s="366" t="str">
        <f t="shared" si="32"/>
        <v>OK</v>
      </c>
      <c r="AM80" s="366" t="str">
        <f t="shared" si="32"/>
        <v>OK</v>
      </c>
      <c r="AN80" s="366" t="str">
        <f t="shared" si="32"/>
        <v>OK</v>
      </c>
      <c r="AO80" s="366" t="str">
        <f t="shared" si="32"/>
        <v>OK</v>
      </c>
      <c r="AP80" s="366" t="str">
        <f t="shared" si="32"/>
        <v>OK</v>
      </c>
      <c r="AQ80" s="366" t="str">
        <f t="shared" si="32"/>
        <v>OK</v>
      </c>
      <c r="AR80" s="366" t="str">
        <f t="shared" si="32"/>
        <v>OK</v>
      </c>
      <c r="AS80" s="366" t="str">
        <f t="shared" si="32"/>
        <v>OK</v>
      </c>
      <c r="AT80" s="366" t="str">
        <f t="shared" si="32"/>
        <v>OK</v>
      </c>
      <c r="AU80" s="366" t="str">
        <f t="shared" si="32"/>
        <v>OK</v>
      </c>
      <c r="AV80" s="366" t="str">
        <f t="shared" si="32"/>
        <v>OK</v>
      </c>
      <c r="AW80" s="366" t="str">
        <f t="shared" si="32"/>
        <v>OK</v>
      </c>
      <c r="AX80" s="366" t="str">
        <f t="shared" si="32"/>
        <v>OK</v>
      </c>
      <c r="AY80" s="366" t="str">
        <f t="shared" si="32"/>
        <v>OK</v>
      </c>
      <c r="AZ80" s="366" t="str">
        <f t="shared" si="32"/>
        <v>OK</v>
      </c>
      <c r="BA80" s="366" t="str">
        <f t="shared" si="32"/>
        <v>OK</v>
      </c>
      <c r="BB80" s="366" t="str">
        <f t="shared" si="32"/>
        <v>OK</v>
      </c>
      <c r="BC80" s="366" t="str">
        <f t="shared" si="32"/>
        <v>OK</v>
      </c>
      <c r="BD80" s="366" t="str">
        <f t="shared" si="32"/>
        <v>OK</v>
      </c>
      <c r="BE80" s="366" t="str">
        <f t="shared" si="32"/>
        <v>OK</v>
      </c>
      <c r="BF80" s="366" t="str">
        <f t="shared" si="32"/>
        <v>OK</v>
      </c>
      <c r="BG80" s="366" t="str">
        <f t="shared" si="32"/>
        <v>OK</v>
      </c>
      <c r="BH80" s="366"/>
      <c r="BI80" s="367"/>
    </row>
    <row r="81" spans="27:62" ht="24.95" hidden="1" customHeight="1" thickBot="1">
      <c r="AA81" s="363">
        <f>IF(AND(作業２!$E$9=作業２!$F$9,作業２!$F$9=作業２!$G$9,作業２!$G$9=作業２!$H$9),4,IF(AND(作業２!$E$9=作業２!$F$9,作業２!$F$9=作業２!$G$9),3,IF(作業２!$E$9=作業２!$F$9,2,"全相違")))</f>
        <v>4</v>
      </c>
      <c r="AB81" s="372"/>
      <c r="AC81" s="373" t="str">
        <f t="shared" ref="AC81:BG81" si="33">IF($AA81=4,IF(AND(AC49=AC41,AC41=AC33,AC33=AC25),"OK","OUT"),IF($AA81=3,IF(AND(AC41=AC33,AC33=AC25),"OK","OUT"),IF($AA81=2,IF(AC33=AC25,"OK","OUT"),"")))</f>
        <v>OK</v>
      </c>
      <c r="AD81" s="374" t="str">
        <f t="shared" si="33"/>
        <v>OK</v>
      </c>
      <c r="AE81" s="374" t="str">
        <f t="shared" si="33"/>
        <v>OK</v>
      </c>
      <c r="AF81" s="374" t="str">
        <f t="shared" si="33"/>
        <v>OK</v>
      </c>
      <c r="AG81" s="374" t="str">
        <f t="shared" si="33"/>
        <v>OK</v>
      </c>
      <c r="AH81" s="374" t="str">
        <f t="shared" si="33"/>
        <v>OK</v>
      </c>
      <c r="AI81" s="374" t="str">
        <f t="shared" si="33"/>
        <v>OK</v>
      </c>
      <c r="AJ81" s="374" t="str">
        <f t="shared" si="33"/>
        <v>OK</v>
      </c>
      <c r="AK81" s="374" t="str">
        <f t="shared" si="33"/>
        <v>OK</v>
      </c>
      <c r="AL81" s="374" t="str">
        <f t="shared" si="33"/>
        <v>OK</v>
      </c>
      <c r="AM81" s="374" t="str">
        <f t="shared" si="33"/>
        <v>OK</v>
      </c>
      <c r="AN81" s="374" t="str">
        <f t="shared" si="33"/>
        <v>OK</v>
      </c>
      <c r="AO81" s="374" t="str">
        <f t="shared" si="33"/>
        <v>OK</v>
      </c>
      <c r="AP81" s="374" t="str">
        <f t="shared" si="33"/>
        <v>OK</v>
      </c>
      <c r="AQ81" s="374" t="str">
        <f t="shared" si="33"/>
        <v>OK</v>
      </c>
      <c r="AR81" s="374" t="str">
        <f t="shared" si="33"/>
        <v>OK</v>
      </c>
      <c r="AS81" s="374" t="str">
        <f t="shared" si="33"/>
        <v>OK</v>
      </c>
      <c r="AT81" s="374" t="str">
        <f t="shared" si="33"/>
        <v>OK</v>
      </c>
      <c r="AU81" s="374" t="str">
        <f t="shared" si="33"/>
        <v>OK</v>
      </c>
      <c r="AV81" s="374" t="str">
        <f t="shared" si="33"/>
        <v>OK</v>
      </c>
      <c r="AW81" s="374" t="str">
        <f t="shared" si="33"/>
        <v>OK</v>
      </c>
      <c r="AX81" s="374" t="str">
        <f t="shared" si="33"/>
        <v>OK</v>
      </c>
      <c r="AY81" s="374" t="str">
        <f t="shared" si="33"/>
        <v>OK</v>
      </c>
      <c r="AZ81" s="374" t="str">
        <f t="shared" si="33"/>
        <v>OK</v>
      </c>
      <c r="BA81" s="374" t="str">
        <f t="shared" si="33"/>
        <v>OK</v>
      </c>
      <c r="BB81" s="374" t="str">
        <f t="shared" si="33"/>
        <v>OK</v>
      </c>
      <c r="BC81" s="374" t="str">
        <f t="shared" si="33"/>
        <v>OK</v>
      </c>
      <c r="BD81" s="379" t="str">
        <f t="shared" si="33"/>
        <v>OK</v>
      </c>
      <c r="BE81" s="379" t="str">
        <f t="shared" si="33"/>
        <v>OK</v>
      </c>
      <c r="BF81" s="379" t="str">
        <f t="shared" si="33"/>
        <v>OK</v>
      </c>
      <c r="BG81" s="379" t="str">
        <f t="shared" si="33"/>
        <v>OK</v>
      </c>
      <c r="BH81" s="379"/>
      <c r="BI81" s="380"/>
    </row>
    <row r="82" spans="27:62">
      <c r="AA82" s="467"/>
      <c r="AB82" s="467"/>
      <c r="AC82" s="467"/>
      <c r="AD82" s="467"/>
      <c r="AE82" s="467"/>
      <c r="AF82" s="467"/>
      <c r="AG82" s="467"/>
      <c r="AH82" s="467"/>
      <c r="AI82" s="467"/>
      <c r="AJ82" s="467"/>
      <c r="AK82" s="467"/>
      <c r="AL82" s="467"/>
      <c r="AM82" s="467"/>
      <c r="AN82" s="467"/>
      <c r="AO82" s="467"/>
      <c r="AP82" s="467"/>
      <c r="AQ82" s="467"/>
      <c r="AR82" s="467"/>
      <c r="AS82" s="467"/>
      <c r="AT82" s="467"/>
      <c r="AU82" s="467"/>
      <c r="AV82" s="467"/>
      <c r="AW82" s="467"/>
      <c r="AX82" s="467"/>
      <c r="AY82" s="467"/>
      <c r="AZ82" s="467"/>
      <c r="BA82" s="467"/>
      <c r="BB82" s="467"/>
      <c r="BC82" s="467"/>
      <c r="BD82" s="467"/>
      <c r="BE82" s="467"/>
      <c r="BF82" s="467"/>
      <c r="BG82" s="467"/>
      <c r="BH82" s="467"/>
      <c r="BI82" s="467"/>
      <c r="BJ82" s="467"/>
    </row>
    <row r="83" spans="27:62">
      <c r="AA83" s="467"/>
    </row>
  </sheetData>
  <sheetProtection algorithmName="SHA-512" hashValue="spq31Ql1I5KM3koLtNWdbVSih4oOgkWlxCRj1fZapntdoIcfPUt4L9aFUTgQ7Fe2YvGSWcvFVw+b7bYo6dytAg==" saltValue="OpCx9QXORdefP/RTO2FcJA==" spinCount="100000" sheet="1" objects="1" scenarios="1" selectLockedCells="1" selectUnlockedCells="1"/>
  <phoneticPr fontId="7"/>
  <pageMargins left="0.7" right="0.7" top="0.75" bottom="0.75" header="0.3" footer="0.3"/>
  <pageSetup paperSize="9" orientation="portrait"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使用方法</vt:lpstr>
      <vt:lpstr>作業１</vt:lpstr>
      <vt:lpstr>作業２</vt:lpstr>
      <vt:lpstr>作業３</vt:lpstr>
      <vt:lpstr>S007</vt:lpstr>
      <vt:lpstr>作業１!Print_Area</vt:lpstr>
      <vt:lpstr>作業２!Print_Area</vt:lpstr>
      <vt:lpstr>作業３!Print_Area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2023-04-03T13:43:14Z</dcterms:created>
  <dcterms:modified xsi:type="dcterms:W3CDTF">2026-06-07T23:58:56Z</dcterms:modified>
</cp:coreProperties>
</file>