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filterPrivacy="1" codeName="ThisWorkbook"/>
  <xr:revisionPtr revIDLastSave="0" documentId="13_ncr:1_{1B44DD8F-0589-4783-A14E-CA3FDCC5C903}" xr6:coauthVersionLast="47" xr6:coauthVersionMax="47" xr10:uidLastSave="{00000000-0000-0000-0000-000000000000}"/>
  <bookViews>
    <workbookView xWindow="-120" yWindow="-120" windowWidth="29040" windowHeight="15720" xr2:uid="{BE8441A3-1E55-4829-B214-20C5CA64F2D0}"/>
  </bookViews>
  <sheets>
    <sheet name="使用方法" sheetId="41" r:id="rId1"/>
    <sheet name="作業１" sheetId="34" r:id="rId2"/>
    <sheet name="作業２" sheetId="35" r:id="rId3"/>
    <sheet name="作業3-1" sheetId="45" r:id="rId4"/>
    <sheet name="作業3-2" sheetId="48" r:id="rId5"/>
    <sheet name="作業3-3" sheetId="49" r:id="rId6"/>
    <sheet name="作業４" sheetId="46" r:id="rId7"/>
    <sheet name="S007" sheetId="47" r:id="rId8"/>
  </sheets>
  <definedNames>
    <definedName name="_xlnm.Print_Area" localSheetId="1">作業１!$B$5:$K$23</definedName>
    <definedName name="_xlnm.Print_Area" localSheetId="2">作業２!$D$7:$U$68</definedName>
    <definedName name="_xlnm.Print_Area" localSheetId="3">'作業3-1'!$B$12:$X$55</definedName>
    <definedName name="_xlnm.Print_Area" localSheetId="4">'作業3-2'!$B$12:$X$46</definedName>
    <definedName name="_xlnm.Print_Area" localSheetId="5">'作業3-3'!$B$12:$X$51</definedName>
    <definedName name="_xlnm.Print_Area" localSheetId="6">作業４!$B$9:$M$33</definedName>
    <definedName name="_xlnm.Print_Titles" localSheetId="2">作業２!$D:$F,作業２!$7:$7</definedName>
    <definedName name="_xlnm.Print_Titles" localSheetId="3">'作業3-1'!$B:$E,'作業3-1'!$12:$13</definedName>
    <definedName name="_xlnm.Print_Titles" localSheetId="4">'作業3-2'!$B:$E,'作業3-2'!$12:$13</definedName>
    <definedName name="_xlnm.Print_Titles" localSheetId="5">'作業3-3'!$B:$E,'作業3-3'!$12:$13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U8" i="35" l="1"/>
  <c r="T8" i="35"/>
  <c r="S8" i="35"/>
  <c r="R8" i="35"/>
  <c r="Q8" i="35"/>
  <c r="P8" i="35"/>
  <c r="O8" i="35"/>
  <c r="N8" i="35"/>
  <c r="M8" i="35"/>
  <c r="L8" i="35"/>
  <c r="K8" i="35"/>
  <c r="J8" i="35"/>
  <c r="I8" i="35"/>
  <c r="G8" i="35"/>
  <c r="H8" i="35"/>
  <c r="F36" i="46"/>
  <c r="I51" i="49" s="1"/>
  <c r="F34" i="46"/>
  <c r="AJ24" i="35" l="1"/>
  <c r="AI24" i="35"/>
  <c r="AH24" i="35"/>
  <c r="AG24" i="35"/>
  <c r="AF24" i="35"/>
  <c r="AE24" i="35"/>
  <c r="AD24" i="35"/>
  <c r="AC24" i="35"/>
  <c r="AB24" i="35"/>
  <c r="AA24" i="35"/>
  <c r="Z24" i="35"/>
  <c r="Y24" i="35"/>
  <c r="X24" i="35"/>
  <c r="W24" i="35"/>
  <c r="V24" i="35"/>
  <c r="U24" i="35"/>
  <c r="T24" i="35"/>
  <c r="S24" i="35"/>
  <c r="R24" i="35"/>
  <c r="Q24" i="35"/>
  <c r="P24" i="35"/>
  <c r="O24" i="35"/>
  <c r="N24" i="35"/>
  <c r="M24" i="35"/>
  <c r="L24" i="35"/>
  <c r="K24" i="35"/>
  <c r="J24" i="35"/>
  <c r="I24" i="35"/>
  <c r="AJ49" i="35" l="1"/>
  <c r="AI49" i="35"/>
  <c r="AH49" i="35"/>
  <c r="AG49" i="35"/>
  <c r="AF49" i="35"/>
  <c r="AE49" i="35"/>
  <c r="AD49" i="35"/>
  <c r="AC49" i="35"/>
  <c r="AB49" i="35"/>
  <c r="AA49" i="35"/>
  <c r="Z49" i="35"/>
  <c r="Y49" i="35"/>
  <c r="X49" i="35"/>
  <c r="W49" i="35"/>
  <c r="V49" i="35"/>
  <c r="U49" i="35"/>
  <c r="T49" i="35"/>
  <c r="S49" i="35"/>
  <c r="R49" i="35"/>
  <c r="Q49" i="35"/>
  <c r="P49" i="35"/>
  <c r="O49" i="35"/>
  <c r="N49" i="35"/>
  <c r="M49" i="35"/>
  <c r="L49" i="35"/>
  <c r="K49" i="35"/>
  <c r="J49" i="35"/>
  <c r="I49" i="35"/>
  <c r="H49" i="35"/>
  <c r="G49" i="35"/>
  <c r="AJ8" i="35" l="1"/>
  <c r="AI8" i="35"/>
  <c r="AH8" i="35"/>
  <c r="AG8" i="35"/>
  <c r="AF8" i="35"/>
  <c r="AE8" i="35"/>
  <c r="AD8" i="35"/>
  <c r="AC8" i="35"/>
  <c r="AB8" i="35"/>
  <c r="AA8" i="35"/>
  <c r="Z8" i="35"/>
  <c r="Y8" i="35"/>
  <c r="X8" i="35"/>
  <c r="W8" i="35"/>
  <c r="V8" i="35"/>
  <c r="I45" i="48"/>
  <c r="E16" i="35"/>
  <c r="J15" i="34"/>
  <c r="K13" i="34" s="1"/>
  <c r="H10" i="34" l="1"/>
  <c r="AJ44" i="35"/>
  <c r="AI44" i="35"/>
  <c r="AH44" i="35"/>
  <c r="AG44" i="35"/>
  <c r="AF44" i="35"/>
  <c r="AE44" i="35"/>
  <c r="AD44" i="35"/>
  <c r="AC44" i="35"/>
  <c r="AB44" i="35"/>
  <c r="AA44" i="35"/>
  <c r="Z44" i="35"/>
  <c r="Y44" i="35"/>
  <c r="X44" i="35"/>
  <c r="W44" i="35"/>
  <c r="V44" i="35"/>
  <c r="U44" i="35"/>
  <c r="T44" i="35"/>
  <c r="S44" i="35"/>
  <c r="R44" i="35"/>
  <c r="Q44" i="35"/>
  <c r="P44" i="35"/>
  <c r="O44" i="35"/>
  <c r="N44" i="35"/>
  <c r="M44" i="35"/>
  <c r="G77" i="35" l="1"/>
  <c r="AJ38" i="35"/>
  <c r="AI38" i="35"/>
  <c r="AH38" i="35"/>
  <c r="AG38" i="35"/>
  <c r="AF38" i="35"/>
  <c r="AE38" i="35"/>
  <c r="AD38" i="35"/>
  <c r="AC38" i="35"/>
  <c r="AB38" i="35"/>
  <c r="AA38" i="35"/>
  <c r="Z38" i="35"/>
  <c r="Y38" i="35"/>
  <c r="X38" i="35"/>
  <c r="W38" i="35"/>
  <c r="V38" i="35"/>
  <c r="U38" i="35"/>
  <c r="T38" i="35"/>
  <c r="S38" i="35"/>
  <c r="R38" i="35"/>
  <c r="Q38" i="35"/>
  <c r="P38" i="35"/>
  <c r="O38" i="35"/>
  <c r="N38" i="35"/>
  <c r="M38" i="35"/>
  <c r="L38" i="35"/>
  <c r="K38" i="35"/>
  <c r="J38" i="35"/>
  <c r="I38" i="35"/>
  <c r="H38" i="35"/>
  <c r="G38" i="35"/>
  <c r="B13" i="34" l="1"/>
  <c r="L12" i="34"/>
  <c r="N12" i="34" s="1" a="1"/>
  <c r="N12" i="34" s="1"/>
  <c r="F11" i="34"/>
  <c r="H9" i="34" a="1"/>
  <c r="H9" i="34" s="1"/>
  <c r="B9" i="34"/>
  <c r="K4" i="34" a="1"/>
  <c r="K4" i="34" s="1"/>
  <c r="AE53" i="47"/>
  <c r="BI69" i="47"/>
  <c r="BE69" i="47"/>
  <c r="BD69" i="47"/>
  <c r="BB69" i="47"/>
  <c r="BA69" i="47"/>
  <c r="AZ69" i="47"/>
  <c r="AY69" i="47"/>
  <c r="AV69" i="47"/>
  <c r="AU69" i="47"/>
  <c r="AS69" i="47"/>
  <c r="AR69" i="47"/>
  <c r="AO69" i="47"/>
  <c r="AN69" i="47"/>
  <c r="AM69" i="47"/>
  <c r="AL69" i="47"/>
  <c r="AJ69" i="47"/>
  <c r="AI69" i="47"/>
  <c r="AH69" i="47"/>
  <c r="AG69" i="47"/>
  <c r="AF69" i="47"/>
  <c r="AE69" i="47"/>
  <c r="BI68" i="47"/>
  <c r="BE68" i="47"/>
  <c r="BD68" i="47"/>
  <c r="BB68" i="47"/>
  <c r="BA68" i="47"/>
  <c r="AZ68" i="47"/>
  <c r="AY68" i="47"/>
  <c r="AV68" i="47"/>
  <c r="AU68" i="47"/>
  <c r="AS68" i="47"/>
  <c r="AR68" i="47"/>
  <c r="AO68" i="47"/>
  <c r="AN68" i="47"/>
  <c r="AM68" i="47"/>
  <c r="AL68" i="47"/>
  <c r="AJ68" i="47"/>
  <c r="AI68" i="47"/>
  <c r="AH68" i="47"/>
  <c r="AG68" i="47"/>
  <c r="AF68" i="47"/>
  <c r="AE68" i="47"/>
  <c r="BI67" i="47"/>
  <c r="BE67" i="47"/>
  <c r="BD67" i="47"/>
  <c r="BB67" i="47"/>
  <c r="BA67" i="47"/>
  <c r="AZ67" i="47"/>
  <c r="AY67" i="47"/>
  <c r="AV67" i="47"/>
  <c r="AU67" i="47"/>
  <c r="AS67" i="47"/>
  <c r="AR67" i="47"/>
  <c r="AO67" i="47"/>
  <c r="AN67" i="47"/>
  <c r="AM67" i="47"/>
  <c r="AL67" i="47"/>
  <c r="AJ67" i="47"/>
  <c r="AI67" i="47"/>
  <c r="AH67" i="47"/>
  <c r="AG67" i="47"/>
  <c r="AF67" i="47"/>
  <c r="AE67" i="47"/>
  <c r="BI66" i="47"/>
  <c r="BE66" i="47"/>
  <c r="BD66" i="47"/>
  <c r="BB66" i="47"/>
  <c r="BA66" i="47"/>
  <c r="AZ66" i="47"/>
  <c r="AY66" i="47"/>
  <c r="AV66" i="47"/>
  <c r="AU66" i="47"/>
  <c r="AS66" i="47"/>
  <c r="AR66" i="47"/>
  <c r="AO66" i="47"/>
  <c r="AN66" i="47"/>
  <c r="AM66" i="47"/>
  <c r="AL66" i="47"/>
  <c r="AJ66" i="47"/>
  <c r="AI66" i="47"/>
  <c r="AH66" i="47"/>
  <c r="AG66" i="47"/>
  <c r="AF66" i="47"/>
  <c r="AE66" i="47"/>
  <c r="BI65" i="47"/>
  <c r="BE65" i="47"/>
  <c r="BD65" i="47"/>
  <c r="BB65" i="47"/>
  <c r="BA65" i="47"/>
  <c r="AZ65" i="47"/>
  <c r="AY65" i="47"/>
  <c r="AV65" i="47"/>
  <c r="AU65" i="47"/>
  <c r="AS65" i="47"/>
  <c r="AR65" i="47"/>
  <c r="AO65" i="47"/>
  <c r="AN65" i="47"/>
  <c r="AM65" i="47"/>
  <c r="AL65" i="47"/>
  <c r="AJ65" i="47"/>
  <c r="AI65" i="47"/>
  <c r="AH65" i="47"/>
  <c r="AG65" i="47"/>
  <c r="AF65" i="47"/>
  <c r="AE65" i="47"/>
  <c r="BI64" i="47"/>
  <c r="BE64" i="47"/>
  <c r="BD64" i="47"/>
  <c r="BB64" i="47"/>
  <c r="BA64" i="47"/>
  <c r="AZ64" i="47"/>
  <c r="AY64" i="47"/>
  <c r="AV64" i="47"/>
  <c r="AU64" i="47"/>
  <c r="AS64" i="47"/>
  <c r="AR64" i="47"/>
  <c r="AO64" i="47"/>
  <c r="AN64" i="47"/>
  <c r="AM64" i="47"/>
  <c r="AL64" i="47"/>
  <c r="AJ64" i="47"/>
  <c r="AI64" i="47"/>
  <c r="AH64" i="47"/>
  <c r="AG64" i="47"/>
  <c r="AF64" i="47"/>
  <c r="AE64" i="47"/>
  <c r="BI63" i="47"/>
  <c r="BE63" i="47"/>
  <c r="BD63" i="47"/>
  <c r="BB63" i="47"/>
  <c r="BA63" i="47"/>
  <c r="AZ63" i="47"/>
  <c r="AY63" i="47"/>
  <c r="AV63" i="47"/>
  <c r="AU63" i="47"/>
  <c r="AS63" i="47"/>
  <c r="AR63" i="47"/>
  <c r="AO63" i="47"/>
  <c r="AN63" i="47"/>
  <c r="AM63" i="47"/>
  <c r="AL63" i="47"/>
  <c r="AJ63" i="47"/>
  <c r="AI63" i="47"/>
  <c r="AH63" i="47"/>
  <c r="AG63" i="47"/>
  <c r="AF63" i="47"/>
  <c r="AE63" i="47"/>
  <c r="BI62" i="47"/>
  <c r="BE62" i="47"/>
  <c r="BD62" i="47"/>
  <c r="BB62" i="47"/>
  <c r="BA62" i="47"/>
  <c r="AZ62" i="47"/>
  <c r="AY62" i="47"/>
  <c r="AV62" i="47"/>
  <c r="AU62" i="47"/>
  <c r="AS62" i="47"/>
  <c r="AR62" i="47"/>
  <c r="AO62" i="47"/>
  <c r="AN62" i="47"/>
  <c r="AM62" i="47"/>
  <c r="AL62" i="47"/>
  <c r="AJ62" i="47"/>
  <c r="AI62" i="47"/>
  <c r="AH62" i="47"/>
  <c r="AG62" i="47"/>
  <c r="AF62" i="47"/>
  <c r="AE62" i="47"/>
  <c r="BI61" i="47"/>
  <c r="BE61" i="47"/>
  <c r="BD61" i="47"/>
  <c r="BB61" i="47"/>
  <c r="BA61" i="47"/>
  <c r="AZ61" i="47"/>
  <c r="AY61" i="47"/>
  <c r="AV61" i="47"/>
  <c r="AU61" i="47"/>
  <c r="AS61" i="47"/>
  <c r="AR61" i="47"/>
  <c r="AO61" i="47"/>
  <c r="AN61" i="47"/>
  <c r="AM61" i="47"/>
  <c r="AL61" i="47"/>
  <c r="AJ61" i="47"/>
  <c r="AI61" i="47"/>
  <c r="AH61" i="47"/>
  <c r="AG61" i="47"/>
  <c r="AF61" i="47"/>
  <c r="AE61" i="47"/>
  <c r="BI60" i="47"/>
  <c r="BE60" i="47"/>
  <c r="BD60" i="47"/>
  <c r="BB60" i="47"/>
  <c r="BA60" i="47"/>
  <c r="AZ60" i="47"/>
  <c r="AY60" i="47"/>
  <c r="AV60" i="47"/>
  <c r="AU60" i="47"/>
  <c r="AS60" i="47"/>
  <c r="AR60" i="47"/>
  <c r="AO60" i="47"/>
  <c r="AN60" i="47"/>
  <c r="AM60" i="47"/>
  <c r="AL60" i="47"/>
  <c r="AJ60" i="47"/>
  <c r="AI60" i="47"/>
  <c r="AH60" i="47"/>
  <c r="AG60" i="47"/>
  <c r="AF60" i="47"/>
  <c r="AE60" i="47"/>
  <c r="BI59" i="47"/>
  <c r="BE59" i="47"/>
  <c r="BD59" i="47"/>
  <c r="BB59" i="47"/>
  <c r="BA59" i="47"/>
  <c r="AZ59" i="47"/>
  <c r="AY59" i="47"/>
  <c r="AV59" i="47"/>
  <c r="AU59" i="47"/>
  <c r="AS59" i="47"/>
  <c r="AR59" i="47"/>
  <c r="AO59" i="47"/>
  <c r="AN59" i="47"/>
  <c r="AM59" i="47"/>
  <c r="AL59" i="47"/>
  <c r="AJ59" i="47"/>
  <c r="AI59" i="47"/>
  <c r="AH59" i="47"/>
  <c r="AG59" i="47"/>
  <c r="AF59" i="47"/>
  <c r="AE59" i="47"/>
  <c r="BI58" i="47"/>
  <c r="BE58" i="47"/>
  <c r="BD58" i="47"/>
  <c r="BB58" i="47"/>
  <c r="BA58" i="47"/>
  <c r="AZ58" i="47"/>
  <c r="AY58" i="47"/>
  <c r="AV58" i="47"/>
  <c r="AU58" i="47"/>
  <c r="AS58" i="47"/>
  <c r="AR58" i="47"/>
  <c r="AO58" i="47"/>
  <c r="AN58" i="47"/>
  <c r="AM58" i="47"/>
  <c r="AL58" i="47"/>
  <c r="AJ58" i="47"/>
  <c r="AI58" i="47"/>
  <c r="AH58" i="47"/>
  <c r="AG58" i="47"/>
  <c r="AF58" i="47"/>
  <c r="AE58" i="47"/>
  <c r="BI57" i="47"/>
  <c r="BE57" i="47"/>
  <c r="BD57" i="47"/>
  <c r="BB57" i="47"/>
  <c r="BA57" i="47"/>
  <c r="AZ57" i="47"/>
  <c r="AY57" i="47"/>
  <c r="AV57" i="47"/>
  <c r="AU57" i="47"/>
  <c r="AS57" i="47"/>
  <c r="AR57" i="47"/>
  <c r="AO57" i="47"/>
  <c r="AN57" i="47"/>
  <c r="AM57" i="47"/>
  <c r="AL57" i="47"/>
  <c r="AJ57" i="47"/>
  <c r="AI57" i="47"/>
  <c r="AH57" i="47"/>
  <c r="AG57" i="47"/>
  <c r="AF57" i="47"/>
  <c r="AE57" i="47"/>
  <c r="BI56" i="47"/>
  <c r="BE56" i="47"/>
  <c r="BD56" i="47"/>
  <c r="BB56" i="47"/>
  <c r="BA56" i="47"/>
  <c r="AZ56" i="47"/>
  <c r="AY56" i="47"/>
  <c r="AV56" i="47"/>
  <c r="AU56" i="47"/>
  <c r="AS56" i="47"/>
  <c r="AR56" i="47"/>
  <c r="AO56" i="47"/>
  <c r="AN56" i="47"/>
  <c r="AM56" i="47"/>
  <c r="AL56" i="47"/>
  <c r="AJ56" i="47"/>
  <c r="AI56" i="47"/>
  <c r="AH56" i="47"/>
  <c r="AG56" i="47"/>
  <c r="AF56" i="47"/>
  <c r="AE56" i="47"/>
  <c r="BI55" i="47"/>
  <c r="BE55" i="47"/>
  <c r="BD55" i="47"/>
  <c r="BB55" i="47"/>
  <c r="BA55" i="47"/>
  <c r="AZ55" i="47"/>
  <c r="AY55" i="47"/>
  <c r="AV55" i="47"/>
  <c r="AU55" i="47"/>
  <c r="AS55" i="47"/>
  <c r="AR55" i="47"/>
  <c r="AO55" i="47"/>
  <c r="AN55" i="47"/>
  <c r="AM55" i="47"/>
  <c r="AL55" i="47"/>
  <c r="AJ55" i="47"/>
  <c r="AI55" i="47"/>
  <c r="AH55" i="47"/>
  <c r="AG55" i="47"/>
  <c r="AF55" i="47"/>
  <c r="AE55" i="47"/>
  <c r="BI54" i="47"/>
  <c r="BE54" i="47"/>
  <c r="BD54" i="47"/>
  <c r="BB54" i="47"/>
  <c r="BA54" i="47"/>
  <c r="AZ54" i="47"/>
  <c r="AY54" i="47"/>
  <c r="AV54" i="47"/>
  <c r="AU54" i="47"/>
  <c r="AS54" i="47"/>
  <c r="AR54" i="47"/>
  <c r="AO54" i="47"/>
  <c r="AN54" i="47"/>
  <c r="AM54" i="47"/>
  <c r="AL54" i="47"/>
  <c r="AJ54" i="47"/>
  <c r="AI54" i="47"/>
  <c r="AH54" i="47"/>
  <c r="AG54" i="47"/>
  <c r="AF54" i="47"/>
  <c r="AE54" i="47"/>
  <c r="BL53" i="47"/>
  <c r="BK53" i="47"/>
  <c r="BI53" i="47"/>
  <c r="BE53" i="47"/>
  <c r="BD53" i="47"/>
  <c r="BB53" i="47"/>
  <c r="BA53" i="47"/>
  <c r="AZ53" i="47"/>
  <c r="AY53" i="47"/>
  <c r="AV53" i="47"/>
  <c r="AU53" i="47"/>
  <c r="AS53" i="47"/>
  <c r="AR53" i="47"/>
  <c r="AO53" i="47"/>
  <c r="AN53" i="47"/>
  <c r="AM53" i="47"/>
  <c r="AL53" i="47"/>
  <c r="AJ53" i="47"/>
  <c r="AI53" i="47"/>
  <c r="AH53" i="47"/>
  <c r="AG53" i="47"/>
  <c r="AF53" i="47"/>
  <c r="BB52" i="47"/>
  <c r="BA52" i="47"/>
  <c r="AZ52" i="47"/>
  <c r="AX52" i="47"/>
  <c r="AW52" i="47"/>
  <c r="AV52" i="47"/>
  <c r="AU52" i="47"/>
  <c r="AS52" i="47"/>
  <c r="AR52" i="47"/>
  <c r="AQ52" i="47"/>
  <c r="AP52" i="47"/>
  <c r="AO52" i="47"/>
  <c r="AN52" i="47"/>
  <c r="AM52" i="47"/>
  <c r="AL52" i="47"/>
  <c r="AK52" i="47"/>
  <c r="AI52" i="47"/>
  <c r="AH52" i="47"/>
  <c r="AG52" i="47"/>
  <c r="BB51" i="47"/>
  <c r="BA51" i="47"/>
  <c r="AZ51" i="47"/>
  <c r="AX51" i="47"/>
  <c r="AW51" i="47"/>
  <c r="AV51" i="47"/>
  <c r="AU51" i="47"/>
  <c r="AS51" i="47"/>
  <c r="AR51" i="47"/>
  <c r="AQ51" i="47"/>
  <c r="AP51" i="47"/>
  <c r="AO51" i="47"/>
  <c r="AN51" i="47"/>
  <c r="AM51" i="47"/>
  <c r="AL51" i="47"/>
  <c r="AK51" i="47"/>
  <c r="AI51" i="47"/>
  <c r="AH51" i="47"/>
  <c r="AG51" i="47"/>
  <c r="BB50" i="47"/>
  <c r="BA50" i="47"/>
  <c r="AZ50" i="47"/>
  <c r="AX50" i="47"/>
  <c r="AW50" i="47"/>
  <c r="AV50" i="47"/>
  <c r="AU50" i="47"/>
  <c r="AS50" i="47"/>
  <c r="AR50" i="47"/>
  <c r="AQ50" i="47"/>
  <c r="AP50" i="47"/>
  <c r="AO50" i="47"/>
  <c r="AN50" i="47"/>
  <c r="AM50" i="47"/>
  <c r="AL50" i="47"/>
  <c r="AK50" i="47"/>
  <c r="AI50" i="47"/>
  <c r="AH50" i="47"/>
  <c r="AG50" i="47"/>
  <c r="BB49" i="47"/>
  <c r="BA49" i="47"/>
  <c r="AZ49" i="47"/>
  <c r="AX49" i="47"/>
  <c r="AW49" i="47"/>
  <c r="AV49" i="47"/>
  <c r="AU49" i="47"/>
  <c r="AS49" i="47"/>
  <c r="AR49" i="47"/>
  <c r="AQ49" i="47"/>
  <c r="AP49" i="47"/>
  <c r="AO49" i="47"/>
  <c r="AN49" i="47"/>
  <c r="AM49" i="47"/>
  <c r="AL49" i="47"/>
  <c r="AK49" i="47"/>
  <c r="AI49" i="47"/>
  <c r="AH49" i="47"/>
  <c r="AG49" i="47"/>
  <c r="BB48" i="47"/>
  <c r="BA48" i="47"/>
  <c r="AZ48" i="47"/>
  <c r="AX48" i="47"/>
  <c r="AW48" i="47"/>
  <c r="AV48" i="47"/>
  <c r="AU48" i="47"/>
  <c r="AS48" i="47"/>
  <c r="AR48" i="47"/>
  <c r="AQ48" i="47"/>
  <c r="AP48" i="47"/>
  <c r="AO48" i="47"/>
  <c r="AN48" i="47"/>
  <c r="AM48" i="47"/>
  <c r="AL48" i="47"/>
  <c r="AK48" i="47"/>
  <c r="AI48" i="47"/>
  <c r="AH48" i="47"/>
  <c r="AG48" i="47"/>
  <c r="BB47" i="47"/>
  <c r="BA47" i="47"/>
  <c r="AZ47" i="47"/>
  <c r="AX47" i="47"/>
  <c r="AW47" i="47"/>
  <c r="AV47" i="47"/>
  <c r="AU47" i="47"/>
  <c r="AS47" i="47"/>
  <c r="AR47" i="47"/>
  <c r="AQ47" i="47"/>
  <c r="AP47" i="47"/>
  <c r="AO47" i="47"/>
  <c r="AN47" i="47"/>
  <c r="AM47" i="47"/>
  <c r="AL47" i="47"/>
  <c r="AK47" i="47"/>
  <c r="AI47" i="47"/>
  <c r="AH47" i="47"/>
  <c r="AG47" i="47"/>
  <c r="BB46" i="47"/>
  <c r="BA46" i="47"/>
  <c r="AZ46" i="47"/>
  <c r="AX46" i="47"/>
  <c r="AW46" i="47"/>
  <c r="AV46" i="47"/>
  <c r="AU46" i="47"/>
  <c r="AS46" i="47"/>
  <c r="AR46" i="47"/>
  <c r="AQ46" i="47"/>
  <c r="AP46" i="47"/>
  <c r="AO46" i="47"/>
  <c r="AN46" i="47"/>
  <c r="AM46" i="47"/>
  <c r="AL46" i="47"/>
  <c r="AK46" i="47"/>
  <c r="AI46" i="47"/>
  <c r="AH46" i="47"/>
  <c r="AG46" i="47"/>
  <c r="BB45" i="47"/>
  <c r="BA45" i="47"/>
  <c r="AZ45" i="47"/>
  <c r="AX45" i="47"/>
  <c r="AW45" i="47"/>
  <c r="AV45" i="47"/>
  <c r="AU45" i="47"/>
  <c r="AS45" i="47"/>
  <c r="AR45" i="47"/>
  <c r="AQ45" i="47"/>
  <c r="AP45" i="47"/>
  <c r="AO45" i="47"/>
  <c r="AN45" i="47"/>
  <c r="AM45" i="47"/>
  <c r="AL45" i="47"/>
  <c r="AK45" i="47"/>
  <c r="AI45" i="47"/>
  <c r="AH45" i="47"/>
  <c r="AG45" i="47"/>
  <c r="BB44" i="47"/>
  <c r="BA44" i="47"/>
  <c r="AZ44" i="47"/>
  <c r="AX44" i="47"/>
  <c r="AW44" i="47"/>
  <c r="AV44" i="47"/>
  <c r="AU44" i="47"/>
  <c r="AS44" i="47"/>
  <c r="AR44" i="47"/>
  <c r="AQ44" i="47"/>
  <c r="AP44" i="47"/>
  <c r="AO44" i="47"/>
  <c r="AN44" i="47"/>
  <c r="AM44" i="47"/>
  <c r="AL44" i="47"/>
  <c r="AK44" i="47"/>
  <c r="AI44" i="47"/>
  <c r="AH44" i="47"/>
  <c r="AG44" i="47"/>
  <c r="BB43" i="47"/>
  <c r="BA43" i="47"/>
  <c r="AZ43" i="47"/>
  <c r="AX43" i="47"/>
  <c r="AW43" i="47"/>
  <c r="AV43" i="47"/>
  <c r="AU43" i="47"/>
  <c r="AS43" i="47"/>
  <c r="AR43" i="47"/>
  <c r="AQ43" i="47"/>
  <c r="AP43" i="47"/>
  <c r="AO43" i="47"/>
  <c r="AN43" i="47"/>
  <c r="AM43" i="47"/>
  <c r="AL43" i="47"/>
  <c r="AK43" i="47"/>
  <c r="AI43" i="47"/>
  <c r="AH43" i="47"/>
  <c r="AG43" i="47"/>
  <c r="BB42" i="47"/>
  <c r="BA42" i="47"/>
  <c r="AZ42" i="47"/>
  <c r="AX42" i="47"/>
  <c r="AW42" i="47"/>
  <c r="AV42" i="47"/>
  <c r="AU42" i="47"/>
  <c r="AS42" i="47"/>
  <c r="AR42" i="47"/>
  <c r="AQ42" i="47"/>
  <c r="AP42" i="47"/>
  <c r="AO42" i="47"/>
  <c r="AN42" i="47"/>
  <c r="AM42" i="47"/>
  <c r="AL42" i="47"/>
  <c r="AK42" i="47"/>
  <c r="AI42" i="47"/>
  <c r="AH42" i="47"/>
  <c r="AG42" i="47"/>
  <c r="BB41" i="47"/>
  <c r="BA41" i="47"/>
  <c r="AZ41" i="47"/>
  <c r="AX41" i="47"/>
  <c r="AW41" i="47"/>
  <c r="AV41" i="47"/>
  <c r="AU41" i="47"/>
  <c r="AS41" i="47"/>
  <c r="AR41" i="47"/>
  <c r="AQ41" i="47"/>
  <c r="AP41" i="47"/>
  <c r="AO41" i="47"/>
  <c r="AN41" i="47"/>
  <c r="AM41" i="47"/>
  <c r="AL41" i="47"/>
  <c r="AK41" i="47"/>
  <c r="AI41" i="47"/>
  <c r="AH41" i="47"/>
  <c r="AG41" i="47"/>
  <c r="BB40" i="47"/>
  <c r="BA40" i="47"/>
  <c r="AZ40" i="47"/>
  <c r="AX40" i="47"/>
  <c r="AW40" i="47"/>
  <c r="AV40" i="47"/>
  <c r="AU40" i="47"/>
  <c r="AS40" i="47"/>
  <c r="AR40" i="47"/>
  <c r="AQ40" i="47"/>
  <c r="AP40" i="47"/>
  <c r="AO40" i="47"/>
  <c r="AN40" i="47"/>
  <c r="AM40" i="47"/>
  <c r="AL40" i="47"/>
  <c r="AK40" i="47"/>
  <c r="AI40" i="47"/>
  <c r="AH40" i="47"/>
  <c r="AG40" i="47"/>
  <c r="BB39" i="47"/>
  <c r="BA39" i="47"/>
  <c r="AZ39" i="47"/>
  <c r="AX39" i="47"/>
  <c r="AW39" i="47"/>
  <c r="AV39" i="47"/>
  <c r="AU39" i="47"/>
  <c r="AS39" i="47"/>
  <c r="AR39" i="47"/>
  <c r="AQ39" i="47"/>
  <c r="AP39" i="47"/>
  <c r="AO39" i="47"/>
  <c r="AN39" i="47"/>
  <c r="AM39" i="47"/>
  <c r="AL39" i="47"/>
  <c r="AK39" i="47"/>
  <c r="AI39" i="47"/>
  <c r="AH39" i="47"/>
  <c r="AG39" i="47"/>
  <c r="BB38" i="47"/>
  <c r="BA38" i="47"/>
  <c r="AZ38" i="47"/>
  <c r="AX38" i="47"/>
  <c r="AW38" i="47"/>
  <c r="AV38" i="47"/>
  <c r="AU38" i="47"/>
  <c r="AS38" i="47"/>
  <c r="AR38" i="47"/>
  <c r="AQ38" i="47"/>
  <c r="AP38" i="47"/>
  <c r="AO38" i="47"/>
  <c r="AN38" i="47"/>
  <c r="AM38" i="47"/>
  <c r="AL38" i="47"/>
  <c r="AK38" i="47"/>
  <c r="AI38" i="47"/>
  <c r="AH38" i="47"/>
  <c r="AG38" i="47"/>
  <c r="BB37" i="47"/>
  <c r="BA37" i="47"/>
  <c r="AZ37" i="47"/>
  <c r="AX37" i="47"/>
  <c r="AW37" i="47"/>
  <c r="AV37" i="47"/>
  <c r="AU37" i="47"/>
  <c r="AS37" i="47"/>
  <c r="AR37" i="47"/>
  <c r="AQ37" i="47"/>
  <c r="AP37" i="47"/>
  <c r="AO37" i="47"/>
  <c r="AN37" i="47"/>
  <c r="AM37" i="47"/>
  <c r="AL37" i="47"/>
  <c r="AK37" i="47"/>
  <c r="AI37" i="47"/>
  <c r="AH37" i="47"/>
  <c r="AG37" i="47"/>
  <c r="BG36" i="47"/>
  <c r="BE36" i="47"/>
  <c r="BD36" i="47"/>
  <c r="BB36" i="47"/>
  <c r="BA36" i="47"/>
  <c r="AZ36" i="47"/>
  <c r="AX36" i="47"/>
  <c r="AW36" i="47"/>
  <c r="AV36" i="47"/>
  <c r="AU36" i="47"/>
  <c r="AS36" i="47"/>
  <c r="AR36" i="47"/>
  <c r="AQ36" i="47"/>
  <c r="AP36" i="47"/>
  <c r="AO36" i="47"/>
  <c r="AN36" i="47"/>
  <c r="AM36" i="47"/>
  <c r="AL36" i="47"/>
  <c r="AK36" i="47"/>
  <c r="AI36" i="47"/>
  <c r="AH36" i="47"/>
  <c r="AG36" i="47"/>
  <c r="BF35" i="47"/>
  <c r="BE35" i="47"/>
  <c r="BD35" i="47"/>
  <c r="BB35" i="47"/>
  <c r="BA35" i="47"/>
  <c r="AZ35" i="47"/>
  <c r="AY35" i="47"/>
  <c r="AW35" i="47"/>
  <c r="AV35" i="47"/>
  <c r="AU35" i="47"/>
  <c r="AT35" i="47"/>
  <c r="AS35" i="47"/>
  <c r="AQ35" i="47"/>
  <c r="AO35" i="47"/>
  <c r="AN35" i="47"/>
  <c r="AM35" i="47"/>
  <c r="AK35" i="47"/>
  <c r="AJ35" i="47"/>
  <c r="AI35" i="47"/>
  <c r="AH35" i="47"/>
  <c r="AG35" i="47"/>
  <c r="AF35" i="47"/>
  <c r="BF34" i="47"/>
  <c r="BE34" i="47"/>
  <c r="BD34" i="47"/>
  <c r="BB34" i="47"/>
  <c r="BA34" i="47"/>
  <c r="AZ34" i="47"/>
  <c r="AY34" i="47"/>
  <c r="AW34" i="47"/>
  <c r="AV34" i="47"/>
  <c r="AU34" i="47"/>
  <c r="AT34" i="47"/>
  <c r="AS34" i="47"/>
  <c r="AQ34" i="47"/>
  <c r="AO34" i="47"/>
  <c r="AN34" i="47"/>
  <c r="AM34" i="47"/>
  <c r="AK34" i="47"/>
  <c r="AJ34" i="47"/>
  <c r="AI34" i="47"/>
  <c r="AH34" i="47"/>
  <c r="AG34" i="47"/>
  <c r="AF34" i="47"/>
  <c r="BF33" i="47"/>
  <c r="BE33" i="47"/>
  <c r="BD33" i="47"/>
  <c r="BB33" i="47"/>
  <c r="BA33" i="47"/>
  <c r="AZ33" i="47"/>
  <c r="AY33" i="47"/>
  <c r="AW33" i="47"/>
  <c r="AV33" i="47"/>
  <c r="AU33" i="47"/>
  <c r="AT33" i="47"/>
  <c r="AS33" i="47"/>
  <c r="AQ33" i="47"/>
  <c r="AO33" i="47"/>
  <c r="AN33" i="47"/>
  <c r="AM33" i="47"/>
  <c r="AK33" i="47"/>
  <c r="AJ33" i="47"/>
  <c r="AI33" i="47"/>
  <c r="AH33" i="47"/>
  <c r="AG33" i="47"/>
  <c r="AF33" i="47"/>
  <c r="BF32" i="47"/>
  <c r="BE32" i="47"/>
  <c r="BD32" i="47"/>
  <c r="BB32" i="47"/>
  <c r="BA32" i="47"/>
  <c r="AZ32" i="47"/>
  <c r="AY32" i="47"/>
  <c r="AW32" i="47"/>
  <c r="AV32" i="47"/>
  <c r="AU32" i="47"/>
  <c r="AT32" i="47"/>
  <c r="AS32" i="47"/>
  <c r="AQ32" i="47"/>
  <c r="AO32" i="47"/>
  <c r="AN32" i="47"/>
  <c r="AM32" i="47"/>
  <c r="AK32" i="47"/>
  <c r="AJ32" i="47"/>
  <c r="AI32" i="47"/>
  <c r="AH32" i="47"/>
  <c r="AG32" i="47"/>
  <c r="AF32" i="47"/>
  <c r="BF31" i="47"/>
  <c r="BE31" i="47"/>
  <c r="BD31" i="47"/>
  <c r="BB31" i="47"/>
  <c r="BA31" i="47"/>
  <c r="AZ31" i="47"/>
  <c r="AY31" i="47"/>
  <c r="AW31" i="47"/>
  <c r="AV31" i="47"/>
  <c r="AU31" i="47"/>
  <c r="AT31" i="47"/>
  <c r="AS31" i="47"/>
  <c r="AQ31" i="47"/>
  <c r="AO31" i="47"/>
  <c r="AN31" i="47"/>
  <c r="AM31" i="47"/>
  <c r="AK31" i="47"/>
  <c r="AJ31" i="47"/>
  <c r="AI31" i="47"/>
  <c r="AH31" i="47"/>
  <c r="AG31" i="47"/>
  <c r="AF31" i="47"/>
  <c r="BF30" i="47"/>
  <c r="BE30" i="47"/>
  <c r="BD30" i="47"/>
  <c r="BB30" i="47"/>
  <c r="BA30" i="47"/>
  <c r="AZ30" i="47"/>
  <c r="AY30" i="47"/>
  <c r="AW30" i="47"/>
  <c r="AV30" i="47"/>
  <c r="AU30" i="47"/>
  <c r="AT30" i="47"/>
  <c r="AS30" i="47"/>
  <c r="AQ30" i="47"/>
  <c r="AO30" i="47"/>
  <c r="AN30" i="47"/>
  <c r="AM30" i="47"/>
  <c r="AK30" i="47"/>
  <c r="AJ30" i="47"/>
  <c r="AI30" i="47"/>
  <c r="AH30" i="47"/>
  <c r="AG30" i="47"/>
  <c r="AF30" i="47"/>
  <c r="BF29" i="47"/>
  <c r="BE29" i="47"/>
  <c r="BD29" i="47"/>
  <c r="BB29" i="47"/>
  <c r="BA29" i="47"/>
  <c r="AZ29" i="47"/>
  <c r="AY29" i="47"/>
  <c r="AW29" i="47"/>
  <c r="AV29" i="47"/>
  <c r="AU29" i="47"/>
  <c r="AT29" i="47"/>
  <c r="AS29" i="47"/>
  <c r="AQ29" i="47"/>
  <c r="AO29" i="47"/>
  <c r="AN29" i="47"/>
  <c r="AM29" i="47"/>
  <c r="AK29" i="47"/>
  <c r="AJ29" i="47"/>
  <c r="AI29" i="47"/>
  <c r="AH29" i="47"/>
  <c r="AG29" i="47"/>
  <c r="AF29" i="47"/>
  <c r="BF28" i="47"/>
  <c r="BE28" i="47"/>
  <c r="BD28" i="47"/>
  <c r="BB28" i="47"/>
  <c r="BA28" i="47"/>
  <c r="AZ28" i="47"/>
  <c r="AY28" i="47"/>
  <c r="AW28" i="47"/>
  <c r="AV28" i="47"/>
  <c r="AU28" i="47"/>
  <c r="AT28" i="47"/>
  <c r="AS28" i="47"/>
  <c r="AQ28" i="47"/>
  <c r="AO28" i="47"/>
  <c r="AN28" i="47"/>
  <c r="AM28" i="47"/>
  <c r="AK28" i="47"/>
  <c r="AJ28" i="47"/>
  <c r="AI28" i="47"/>
  <c r="AH28" i="47"/>
  <c r="AG28" i="47"/>
  <c r="AF28" i="47"/>
  <c r="BF27" i="47"/>
  <c r="BE27" i="47"/>
  <c r="BD27" i="47"/>
  <c r="BB27" i="47"/>
  <c r="BA27" i="47"/>
  <c r="AZ27" i="47"/>
  <c r="AY27" i="47"/>
  <c r="AW27" i="47"/>
  <c r="AV27" i="47"/>
  <c r="AU27" i="47"/>
  <c r="AT27" i="47"/>
  <c r="AS27" i="47"/>
  <c r="AQ27" i="47"/>
  <c r="AO27" i="47"/>
  <c r="AN27" i="47"/>
  <c r="AM27" i="47"/>
  <c r="AK27" i="47"/>
  <c r="AJ27" i="47"/>
  <c r="AI27" i="47"/>
  <c r="AH27" i="47"/>
  <c r="AG27" i="47"/>
  <c r="AF27" i="47"/>
  <c r="BF26" i="47"/>
  <c r="BE26" i="47"/>
  <c r="BD26" i="47"/>
  <c r="BB26" i="47"/>
  <c r="BA26" i="47"/>
  <c r="AZ26" i="47"/>
  <c r="AY26" i="47"/>
  <c r="AW26" i="47"/>
  <c r="AV26" i="47"/>
  <c r="AU26" i="47"/>
  <c r="AT26" i="47"/>
  <c r="AS26" i="47"/>
  <c r="AQ26" i="47"/>
  <c r="AO26" i="47"/>
  <c r="AN26" i="47"/>
  <c r="AM26" i="47"/>
  <c r="AK26" i="47"/>
  <c r="AJ26" i="47"/>
  <c r="AI26" i="47"/>
  <c r="AH26" i="47"/>
  <c r="AG26" i="47"/>
  <c r="AF26" i="47"/>
  <c r="BF25" i="47"/>
  <c r="BE25" i="47"/>
  <c r="BD25" i="47"/>
  <c r="BB25" i="47"/>
  <c r="BA25" i="47"/>
  <c r="AZ25" i="47"/>
  <c r="AY25" i="47"/>
  <c r="AW25" i="47"/>
  <c r="AV25" i="47"/>
  <c r="AU25" i="47"/>
  <c r="AT25" i="47"/>
  <c r="AS25" i="47"/>
  <c r="AQ25" i="47"/>
  <c r="AO25" i="47"/>
  <c r="AN25" i="47"/>
  <c r="AM25" i="47"/>
  <c r="AK25" i="47"/>
  <c r="AJ25" i="47"/>
  <c r="AI25" i="47"/>
  <c r="AH25" i="47"/>
  <c r="AG25" i="47"/>
  <c r="AF25" i="47"/>
  <c r="BF24" i="47"/>
  <c r="BE24" i="47"/>
  <c r="BD24" i="47"/>
  <c r="BB24" i="47"/>
  <c r="BA24" i="47"/>
  <c r="AZ24" i="47"/>
  <c r="AY24" i="47"/>
  <c r="AW24" i="47"/>
  <c r="AV24" i="47"/>
  <c r="AU24" i="47"/>
  <c r="AT24" i="47"/>
  <c r="AS24" i="47"/>
  <c r="AQ24" i="47"/>
  <c r="AO24" i="47"/>
  <c r="AN24" i="47"/>
  <c r="AM24" i="47"/>
  <c r="AK24" i="47"/>
  <c r="AJ24" i="47"/>
  <c r="AI24" i="47"/>
  <c r="AH24" i="47"/>
  <c r="AG24" i="47"/>
  <c r="AF24" i="47"/>
  <c r="BF23" i="47"/>
  <c r="BE23" i="47"/>
  <c r="BD23" i="47"/>
  <c r="BB23" i="47"/>
  <c r="BA23" i="47"/>
  <c r="AZ23" i="47"/>
  <c r="AY23" i="47"/>
  <c r="AW23" i="47"/>
  <c r="AV23" i="47"/>
  <c r="AU23" i="47"/>
  <c r="AT23" i="47"/>
  <c r="AS23" i="47"/>
  <c r="AQ23" i="47"/>
  <c r="AO23" i="47"/>
  <c r="AN23" i="47"/>
  <c r="AM23" i="47"/>
  <c r="AK23" i="47"/>
  <c r="AJ23" i="47"/>
  <c r="AI23" i="47"/>
  <c r="AH23" i="47"/>
  <c r="AG23" i="47"/>
  <c r="AF23" i="47"/>
  <c r="BF22" i="47"/>
  <c r="BE22" i="47"/>
  <c r="BD22" i="47"/>
  <c r="BB22" i="47"/>
  <c r="BA22" i="47"/>
  <c r="AZ22" i="47"/>
  <c r="AY22" i="47"/>
  <c r="AW22" i="47"/>
  <c r="AV22" i="47"/>
  <c r="AU22" i="47"/>
  <c r="AT22" i="47"/>
  <c r="AS22" i="47"/>
  <c r="AQ22" i="47"/>
  <c r="AO22" i="47"/>
  <c r="AN22" i="47"/>
  <c r="AM22" i="47"/>
  <c r="AK22" i="47"/>
  <c r="AJ22" i="47"/>
  <c r="AI22" i="47"/>
  <c r="AH22" i="47"/>
  <c r="AG22" i="47"/>
  <c r="AF22" i="47"/>
  <c r="BF21" i="47"/>
  <c r="BE21" i="47"/>
  <c r="BD21" i="47"/>
  <c r="BB21" i="47"/>
  <c r="BA21" i="47"/>
  <c r="AZ21" i="47"/>
  <c r="AY21" i="47"/>
  <c r="AW21" i="47"/>
  <c r="AV21" i="47"/>
  <c r="AU21" i="47"/>
  <c r="AT21" i="47"/>
  <c r="AS21" i="47"/>
  <c r="AQ21" i="47"/>
  <c r="AO21" i="47"/>
  <c r="AN21" i="47"/>
  <c r="AM21" i="47"/>
  <c r="AK21" i="47"/>
  <c r="AJ21" i="47"/>
  <c r="AI21" i="47"/>
  <c r="AH21" i="47"/>
  <c r="AG21" i="47"/>
  <c r="AF21" i="47"/>
  <c r="BF20" i="47"/>
  <c r="BE20" i="47"/>
  <c r="BD20" i="47"/>
  <c r="BB20" i="47"/>
  <c r="BA20" i="47"/>
  <c r="AZ20" i="47"/>
  <c r="AY20" i="47"/>
  <c r="AW20" i="47"/>
  <c r="AV20" i="47"/>
  <c r="AU20" i="47"/>
  <c r="AT20" i="47"/>
  <c r="AS20" i="47"/>
  <c r="AQ20" i="47"/>
  <c r="AO20" i="47"/>
  <c r="AN20" i="47"/>
  <c r="AM20" i="47"/>
  <c r="AK20" i="47"/>
  <c r="AJ20" i="47"/>
  <c r="AI20" i="47"/>
  <c r="AH20" i="47"/>
  <c r="AG20" i="47"/>
  <c r="AF20" i="47"/>
  <c r="BF19" i="47"/>
  <c r="BE19" i="47"/>
  <c r="BD19" i="47"/>
  <c r="BB19" i="47"/>
  <c r="BA19" i="47"/>
  <c r="AZ19" i="47"/>
  <c r="AY19" i="47"/>
  <c r="AW19" i="47"/>
  <c r="AV19" i="47"/>
  <c r="AU19" i="47"/>
  <c r="AT19" i="47"/>
  <c r="AS19" i="47"/>
  <c r="AQ19" i="47"/>
  <c r="AO19" i="47"/>
  <c r="AN19" i="47"/>
  <c r="AM19" i="47"/>
  <c r="AK19" i="47"/>
  <c r="AJ19" i="47"/>
  <c r="AI19" i="47"/>
  <c r="AH19" i="47"/>
  <c r="AG19" i="47"/>
  <c r="AF19" i="47"/>
  <c r="BK19" i="47"/>
  <c r="BH19" i="47"/>
  <c r="J13" i="49"/>
  <c r="J7" i="49" s="1"/>
  <c r="AQ51" i="49"/>
  <c r="G50" i="49"/>
  <c r="G49" i="49"/>
  <c r="G47" i="49"/>
  <c r="BU44" i="49"/>
  <c r="BT44" i="49"/>
  <c r="AL44" i="49" s="1"/>
  <c r="BS44" i="49"/>
  <c r="AK44" i="49" s="1"/>
  <c r="BR44" i="49"/>
  <c r="AJ44" i="49" s="1"/>
  <c r="BQ44" i="49"/>
  <c r="AI44" i="49" s="1"/>
  <c r="BP44" i="49"/>
  <c r="AH44" i="49" s="1"/>
  <c r="BO44" i="49"/>
  <c r="AG44" i="49" s="1"/>
  <c r="BN44" i="49"/>
  <c r="AF44" i="49" s="1"/>
  <c r="BM44" i="49"/>
  <c r="AE44" i="49" s="1"/>
  <c r="BL44" i="49"/>
  <c r="AD44" i="49" s="1"/>
  <c r="BK44" i="49"/>
  <c r="AC44" i="49" s="1"/>
  <c r="BJ44" i="49"/>
  <c r="AB44" i="49" s="1"/>
  <c r="BI44" i="49"/>
  <c r="AA44" i="49" s="1"/>
  <c r="BH44" i="49"/>
  <c r="Z44" i="49" s="1"/>
  <c r="BG44" i="49"/>
  <c r="BF44" i="49"/>
  <c r="X44" i="49" s="1"/>
  <c r="BE44" i="49"/>
  <c r="W44" i="49" s="1"/>
  <c r="BD44" i="49"/>
  <c r="V44" i="49" s="1"/>
  <c r="BC44" i="49"/>
  <c r="U44" i="49" s="1"/>
  <c r="BB44" i="49"/>
  <c r="T44" i="49" s="1"/>
  <c r="BA44" i="49"/>
  <c r="S44" i="49" s="1"/>
  <c r="AZ44" i="49"/>
  <c r="R44" i="49" s="1"/>
  <c r="AY44" i="49"/>
  <c r="Q44" i="49" s="1"/>
  <c r="AX44" i="49"/>
  <c r="P44" i="49" s="1"/>
  <c r="AW44" i="49"/>
  <c r="O44" i="49" s="1"/>
  <c r="AV44" i="49"/>
  <c r="N44" i="49" s="1"/>
  <c r="AU44" i="49"/>
  <c r="M44" i="49" s="1"/>
  <c r="AT44" i="49"/>
  <c r="L44" i="49" s="1"/>
  <c r="AS44" i="49"/>
  <c r="AR44" i="49"/>
  <c r="AQ44" i="49"/>
  <c r="AO44" i="49"/>
  <c r="AM44" i="49"/>
  <c r="Y44" i="49"/>
  <c r="BU43" i="49"/>
  <c r="BT43" i="49"/>
  <c r="AL43" i="49" s="1"/>
  <c r="BS43" i="49"/>
  <c r="AK43" i="49" s="1"/>
  <c r="BR43" i="49"/>
  <c r="AJ43" i="49" s="1"/>
  <c r="BQ43" i="49"/>
  <c r="AI43" i="49" s="1"/>
  <c r="BP43" i="49"/>
  <c r="AH43" i="49" s="1"/>
  <c r="BO43" i="49"/>
  <c r="AG43" i="49" s="1"/>
  <c r="BN43" i="49"/>
  <c r="AF43" i="49" s="1"/>
  <c r="BM43" i="49"/>
  <c r="AE43" i="49" s="1"/>
  <c r="BL43" i="49"/>
  <c r="AD43" i="49" s="1"/>
  <c r="BK43" i="49"/>
  <c r="AC43" i="49" s="1"/>
  <c r="BJ43" i="49"/>
  <c r="AB43" i="49" s="1"/>
  <c r="BI43" i="49"/>
  <c r="AA43" i="49" s="1"/>
  <c r="BH43" i="49"/>
  <c r="Z43" i="49" s="1"/>
  <c r="BG43" i="49"/>
  <c r="Y43" i="49" s="1"/>
  <c r="BF43" i="49"/>
  <c r="X43" i="49" s="1"/>
  <c r="BE43" i="49"/>
  <c r="W43" i="49" s="1"/>
  <c r="BD43" i="49"/>
  <c r="V43" i="49" s="1"/>
  <c r="BC43" i="49"/>
  <c r="U43" i="49" s="1"/>
  <c r="BB43" i="49"/>
  <c r="T43" i="49" s="1"/>
  <c r="BA43" i="49"/>
  <c r="S43" i="49" s="1"/>
  <c r="AZ43" i="49"/>
  <c r="R43" i="49" s="1"/>
  <c r="AY43" i="49"/>
  <c r="Q43" i="49" s="1"/>
  <c r="AX43" i="49"/>
  <c r="P43" i="49" s="1"/>
  <c r="AW43" i="49"/>
  <c r="O43" i="49" s="1"/>
  <c r="AV43" i="49"/>
  <c r="N43" i="49" s="1"/>
  <c r="AU43" i="49"/>
  <c r="M43" i="49" s="1"/>
  <c r="AT43" i="49"/>
  <c r="L43" i="49" s="1"/>
  <c r="AS43" i="49"/>
  <c r="K43" i="49" s="1"/>
  <c r="AR43" i="49"/>
  <c r="J43" i="49" s="1"/>
  <c r="AQ43" i="49"/>
  <c r="I43" i="49" s="1"/>
  <c r="AO43" i="49"/>
  <c r="F43" i="49" s="1"/>
  <c r="AM43" i="49"/>
  <c r="G42" i="49"/>
  <c r="G41" i="49"/>
  <c r="BU40" i="49"/>
  <c r="BT40" i="49"/>
  <c r="AL40" i="49" s="1"/>
  <c r="BS40" i="49"/>
  <c r="AK40" i="49" s="1"/>
  <c r="BR40" i="49"/>
  <c r="AJ40" i="49" s="1"/>
  <c r="BQ40" i="49"/>
  <c r="AI40" i="49" s="1"/>
  <c r="BP40" i="49"/>
  <c r="AH40" i="49" s="1"/>
  <c r="BO40" i="49"/>
  <c r="AG40" i="49" s="1"/>
  <c r="BN40" i="49"/>
  <c r="AF40" i="49" s="1"/>
  <c r="BM40" i="49"/>
  <c r="AE40" i="49" s="1"/>
  <c r="BL40" i="49"/>
  <c r="AD40" i="49" s="1"/>
  <c r="BK40" i="49"/>
  <c r="AC40" i="49" s="1"/>
  <c r="BJ40" i="49"/>
  <c r="AB40" i="49" s="1"/>
  <c r="BI40" i="49"/>
  <c r="AA40" i="49" s="1"/>
  <c r="BH40" i="49"/>
  <c r="Z40" i="49" s="1"/>
  <c r="BG40" i="49"/>
  <c r="Y40" i="49" s="1"/>
  <c r="BF40" i="49"/>
  <c r="X40" i="49" s="1"/>
  <c r="BE40" i="49"/>
  <c r="W40" i="49" s="1"/>
  <c r="BD40" i="49"/>
  <c r="V40" i="49" s="1"/>
  <c r="BC40" i="49"/>
  <c r="U40" i="49" s="1"/>
  <c r="BB40" i="49"/>
  <c r="T40" i="49" s="1"/>
  <c r="BA40" i="49"/>
  <c r="S40" i="49" s="1"/>
  <c r="AZ40" i="49"/>
  <c r="R40" i="49" s="1"/>
  <c r="AY40" i="49"/>
  <c r="Q40" i="49" s="1"/>
  <c r="AX40" i="49"/>
  <c r="P40" i="49" s="1"/>
  <c r="AW40" i="49"/>
  <c r="O40" i="49" s="1"/>
  <c r="AV40" i="49"/>
  <c r="N40" i="49" s="1"/>
  <c r="AU40" i="49"/>
  <c r="M40" i="49" s="1"/>
  <c r="AT40" i="49"/>
  <c r="L40" i="49" s="1"/>
  <c r="AS40" i="49"/>
  <c r="K40" i="49" s="1"/>
  <c r="AR40" i="49"/>
  <c r="J40" i="49" s="1"/>
  <c r="AQ40" i="49"/>
  <c r="I40" i="49" s="1"/>
  <c r="I44" i="49" s="1"/>
  <c r="AO40" i="49"/>
  <c r="F40" i="49" s="1"/>
  <c r="AM40" i="49"/>
  <c r="G39" i="49"/>
  <c r="G38" i="49"/>
  <c r="G37" i="49"/>
  <c r="G36" i="49"/>
  <c r="BU34" i="49"/>
  <c r="BT34" i="49"/>
  <c r="AL34" i="49" s="1"/>
  <c r="BS34" i="49"/>
  <c r="AK34" i="49" s="1"/>
  <c r="BR34" i="49"/>
  <c r="AJ34" i="49" s="1"/>
  <c r="BQ34" i="49"/>
  <c r="AI34" i="49" s="1"/>
  <c r="BP34" i="49"/>
  <c r="AH34" i="49" s="1"/>
  <c r="BO34" i="49"/>
  <c r="AG34" i="49" s="1"/>
  <c r="BN34" i="49"/>
  <c r="AF34" i="49" s="1"/>
  <c r="BM34" i="49"/>
  <c r="AE34" i="49" s="1"/>
  <c r="BL34" i="49"/>
  <c r="AD34" i="49" s="1"/>
  <c r="BK34" i="49"/>
  <c r="AC34" i="49" s="1"/>
  <c r="BJ34" i="49"/>
  <c r="AB34" i="49" s="1"/>
  <c r="BI34" i="49"/>
  <c r="AA34" i="49" s="1"/>
  <c r="BH34" i="49"/>
  <c r="Z34" i="49" s="1"/>
  <c r="BG34" i="49"/>
  <c r="Y34" i="49" s="1"/>
  <c r="BF34" i="49"/>
  <c r="X34" i="49" s="1"/>
  <c r="AX69" i="47" s="1"/>
  <c r="BE34" i="49"/>
  <c r="W34" i="49" s="1"/>
  <c r="AX68" i="47" s="1"/>
  <c r="BD34" i="49"/>
  <c r="V34" i="49" s="1"/>
  <c r="AX67" i="47" s="1"/>
  <c r="BC34" i="49"/>
  <c r="U34" i="49" s="1"/>
  <c r="AX66" i="47" s="1"/>
  <c r="BB34" i="49"/>
  <c r="T34" i="49" s="1"/>
  <c r="AX65" i="47" s="1"/>
  <c r="BA34" i="49"/>
  <c r="S34" i="49" s="1"/>
  <c r="AX64" i="47" s="1"/>
  <c r="AZ34" i="49"/>
  <c r="R34" i="49" s="1"/>
  <c r="AX63" i="47" s="1"/>
  <c r="AY34" i="49"/>
  <c r="Q34" i="49" s="1"/>
  <c r="AX62" i="47" s="1"/>
  <c r="AX34" i="49"/>
  <c r="P34" i="49" s="1"/>
  <c r="AX61" i="47" s="1"/>
  <c r="AW34" i="49"/>
  <c r="O34" i="49" s="1"/>
  <c r="AX60" i="47" s="1"/>
  <c r="AV34" i="49"/>
  <c r="N34" i="49" s="1"/>
  <c r="AX59" i="47" s="1"/>
  <c r="AU34" i="49"/>
  <c r="M34" i="49" s="1"/>
  <c r="AX58" i="47" s="1"/>
  <c r="AT34" i="49"/>
  <c r="L34" i="49" s="1"/>
  <c r="AX57" i="47" s="1"/>
  <c r="AS34" i="49"/>
  <c r="AR34" i="49"/>
  <c r="AQ34" i="49"/>
  <c r="AO34" i="49"/>
  <c r="AM34" i="49"/>
  <c r="BU33" i="49"/>
  <c r="AM33" i="49" s="1"/>
  <c r="BT33" i="49"/>
  <c r="AL33" i="49" s="1"/>
  <c r="BS33" i="49"/>
  <c r="AK33" i="49" s="1"/>
  <c r="BR33" i="49"/>
  <c r="AJ33" i="49" s="1"/>
  <c r="BQ33" i="49"/>
  <c r="AI33" i="49" s="1"/>
  <c r="BP33" i="49"/>
  <c r="AH33" i="49" s="1"/>
  <c r="BO33" i="49"/>
  <c r="AG33" i="49" s="1"/>
  <c r="BN33" i="49"/>
  <c r="AF33" i="49" s="1"/>
  <c r="BM33" i="49"/>
  <c r="AE33" i="49" s="1"/>
  <c r="BL33" i="49"/>
  <c r="AD33" i="49" s="1"/>
  <c r="BK33" i="49"/>
  <c r="AC33" i="49" s="1"/>
  <c r="BJ33" i="49"/>
  <c r="AB33" i="49" s="1"/>
  <c r="BI33" i="49"/>
  <c r="AA33" i="49" s="1"/>
  <c r="BH33" i="49"/>
  <c r="Z33" i="49" s="1"/>
  <c r="BG33" i="49"/>
  <c r="Y33" i="49" s="1"/>
  <c r="BF33" i="49"/>
  <c r="X33" i="49" s="1"/>
  <c r="BE33" i="49"/>
  <c r="W33" i="49" s="1"/>
  <c r="BD33" i="49"/>
  <c r="V33" i="49" s="1"/>
  <c r="BC33" i="49"/>
  <c r="U33" i="49" s="1"/>
  <c r="BB33" i="49"/>
  <c r="T33" i="49" s="1"/>
  <c r="BA33" i="49"/>
  <c r="S33" i="49" s="1"/>
  <c r="AZ33" i="49"/>
  <c r="R33" i="49" s="1"/>
  <c r="AY33" i="49"/>
  <c r="Q33" i="49" s="1"/>
  <c r="AX33" i="49"/>
  <c r="P33" i="49" s="1"/>
  <c r="AW33" i="49"/>
  <c r="O33" i="49" s="1"/>
  <c r="AV33" i="49"/>
  <c r="N33" i="49" s="1"/>
  <c r="AU33" i="49"/>
  <c r="M33" i="49" s="1"/>
  <c r="AT33" i="49"/>
  <c r="L33" i="49" s="1"/>
  <c r="AS33" i="49"/>
  <c r="K33" i="49" s="1"/>
  <c r="AR33" i="49"/>
  <c r="J33" i="49" s="1"/>
  <c r="AQ33" i="49"/>
  <c r="I33" i="49" s="1"/>
  <c r="AO33" i="49"/>
  <c r="F33" i="49" s="1"/>
  <c r="G32" i="49"/>
  <c r="G31" i="49"/>
  <c r="BU30" i="49"/>
  <c r="BT30" i="49"/>
  <c r="AL30" i="49" s="1"/>
  <c r="BS30" i="49"/>
  <c r="AK30" i="49" s="1"/>
  <c r="BR30" i="49"/>
  <c r="AJ30" i="49" s="1"/>
  <c r="BQ30" i="49"/>
  <c r="AI30" i="49" s="1"/>
  <c r="BP30" i="49"/>
  <c r="AH30" i="49" s="1"/>
  <c r="BO30" i="49"/>
  <c r="AG30" i="49" s="1"/>
  <c r="BN30" i="49"/>
  <c r="AF30" i="49" s="1"/>
  <c r="BM30" i="49"/>
  <c r="AE30" i="49" s="1"/>
  <c r="BL30" i="49"/>
  <c r="AD30" i="49" s="1"/>
  <c r="BK30" i="49"/>
  <c r="AC30" i="49" s="1"/>
  <c r="BJ30" i="49"/>
  <c r="AB30" i="49" s="1"/>
  <c r="BI30" i="49"/>
  <c r="AA30" i="49" s="1"/>
  <c r="BH30" i="49"/>
  <c r="Z30" i="49" s="1"/>
  <c r="BG30" i="49"/>
  <c r="Y30" i="49" s="1"/>
  <c r="BF30" i="49"/>
  <c r="X30" i="49" s="1"/>
  <c r="BE30" i="49"/>
  <c r="W30" i="49" s="1"/>
  <c r="BD30" i="49"/>
  <c r="V30" i="49" s="1"/>
  <c r="BC30" i="49"/>
  <c r="U30" i="49" s="1"/>
  <c r="BB30" i="49"/>
  <c r="T30" i="49" s="1"/>
  <c r="BA30" i="49"/>
  <c r="S30" i="49" s="1"/>
  <c r="AZ30" i="49"/>
  <c r="R30" i="49" s="1"/>
  <c r="AY30" i="49"/>
  <c r="Q30" i="49" s="1"/>
  <c r="AX30" i="49"/>
  <c r="P30" i="49" s="1"/>
  <c r="AW30" i="49"/>
  <c r="O30" i="49" s="1"/>
  <c r="AV30" i="49"/>
  <c r="N30" i="49" s="1"/>
  <c r="AU30" i="49"/>
  <c r="M30" i="49" s="1"/>
  <c r="AT30" i="49"/>
  <c r="L30" i="49" s="1"/>
  <c r="AS30" i="49"/>
  <c r="K30" i="49" s="1"/>
  <c r="AR30" i="49"/>
  <c r="J30" i="49" s="1"/>
  <c r="AQ30" i="49"/>
  <c r="I30" i="49" s="1"/>
  <c r="AO30" i="49"/>
  <c r="F30" i="49" s="1"/>
  <c r="AM30" i="49"/>
  <c r="G29" i="49"/>
  <c r="G28" i="49"/>
  <c r="BU26" i="49"/>
  <c r="BT26" i="49"/>
  <c r="AL26" i="49" s="1"/>
  <c r="BS26" i="49"/>
  <c r="AK26" i="49" s="1"/>
  <c r="BR26" i="49"/>
  <c r="AJ26" i="49" s="1"/>
  <c r="BQ26" i="49"/>
  <c r="AI26" i="49" s="1"/>
  <c r="BP26" i="49"/>
  <c r="AH26" i="49" s="1"/>
  <c r="BO26" i="49"/>
  <c r="AG26" i="49" s="1"/>
  <c r="BN26" i="49"/>
  <c r="AF26" i="49" s="1"/>
  <c r="BN46" i="49" s="1"/>
  <c r="AF46" i="49" s="1"/>
  <c r="BN48" i="49" s="1"/>
  <c r="AF48" i="49" s="1"/>
  <c r="BM26" i="49"/>
  <c r="AE26" i="49" s="1"/>
  <c r="BL26" i="49"/>
  <c r="AD26" i="49" s="1"/>
  <c r="BK26" i="49"/>
  <c r="AC26" i="49" s="1"/>
  <c r="BJ26" i="49"/>
  <c r="AB26" i="49" s="1"/>
  <c r="BI26" i="49"/>
  <c r="AA26" i="49" s="1"/>
  <c r="BH26" i="49"/>
  <c r="Z26" i="49" s="1"/>
  <c r="BG26" i="49"/>
  <c r="Y26" i="49" s="1"/>
  <c r="BF26" i="49"/>
  <c r="X26" i="49" s="1"/>
  <c r="BF46" i="49" s="1"/>
  <c r="X46" i="49" s="1"/>
  <c r="BF48" i="49" s="1"/>
  <c r="X48" i="49" s="1"/>
  <c r="BJ69" i="47" s="1"/>
  <c r="BE26" i="49"/>
  <c r="W26" i="49" s="1"/>
  <c r="AQ68" i="47" s="1"/>
  <c r="BD26" i="49"/>
  <c r="V26" i="49" s="1"/>
  <c r="AQ67" i="47" s="1"/>
  <c r="BC26" i="49"/>
  <c r="U26" i="49" s="1"/>
  <c r="AQ66" i="47" s="1"/>
  <c r="BB26" i="49"/>
  <c r="T26" i="49" s="1"/>
  <c r="BB46" i="49" s="1"/>
  <c r="T46" i="49" s="1"/>
  <c r="BB48" i="49" s="1"/>
  <c r="T48" i="49" s="1"/>
  <c r="BJ65" i="47" s="1"/>
  <c r="BA26" i="49"/>
  <c r="S26" i="49" s="1"/>
  <c r="AQ64" i="47" s="1"/>
  <c r="AZ26" i="49"/>
  <c r="R26" i="49" s="1"/>
  <c r="AQ63" i="47" s="1"/>
  <c r="AY26" i="49"/>
  <c r="Q26" i="49" s="1"/>
  <c r="AQ62" i="47" s="1"/>
  <c r="AX26" i="49"/>
  <c r="P26" i="49" s="1"/>
  <c r="AX46" i="49" s="1"/>
  <c r="P46" i="49" s="1"/>
  <c r="AX48" i="49" s="1"/>
  <c r="P48" i="49" s="1"/>
  <c r="BJ61" i="47" s="1"/>
  <c r="AW26" i="49"/>
  <c r="O26" i="49" s="1"/>
  <c r="AQ60" i="47" s="1"/>
  <c r="AV26" i="49"/>
  <c r="N26" i="49" s="1"/>
  <c r="AQ59" i="47" s="1"/>
  <c r="AU26" i="49"/>
  <c r="M26" i="49" s="1"/>
  <c r="AQ58" i="47" s="1"/>
  <c r="AT26" i="49"/>
  <c r="L26" i="49" s="1"/>
  <c r="AQ57" i="47" s="1"/>
  <c r="AS26" i="49"/>
  <c r="AR26" i="49"/>
  <c r="AQ26" i="49"/>
  <c r="AO26" i="49"/>
  <c r="AM26" i="49"/>
  <c r="BU25" i="49"/>
  <c r="BT25" i="49"/>
  <c r="AL25" i="49" s="1"/>
  <c r="BS25" i="49"/>
  <c r="AK25" i="49" s="1"/>
  <c r="BR25" i="49"/>
  <c r="AJ25" i="49" s="1"/>
  <c r="BQ25" i="49"/>
  <c r="AI25" i="49" s="1"/>
  <c r="BP25" i="49"/>
  <c r="AH25" i="49" s="1"/>
  <c r="BO25" i="49"/>
  <c r="AG25" i="49" s="1"/>
  <c r="BN25" i="49"/>
  <c r="AF25" i="49" s="1"/>
  <c r="BM25" i="49"/>
  <c r="AE25" i="49" s="1"/>
  <c r="BL25" i="49"/>
  <c r="AD25" i="49" s="1"/>
  <c r="BK25" i="49"/>
  <c r="AC25" i="49" s="1"/>
  <c r="BJ25" i="49"/>
  <c r="AB25" i="49" s="1"/>
  <c r="BI25" i="49"/>
  <c r="AA25" i="49" s="1"/>
  <c r="BH25" i="49"/>
  <c r="Z25" i="49" s="1"/>
  <c r="BG25" i="49"/>
  <c r="Y25" i="49" s="1"/>
  <c r="BF25" i="49"/>
  <c r="X25" i="49" s="1"/>
  <c r="BE25" i="49"/>
  <c r="W25" i="49" s="1"/>
  <c r="BD25" i="49"/>
  <c r="V25" i="49" s="1"/>
  <c r="BC25" i="49"/>
  <c r="U25" i="49" s="1"/>
  <c r="BB25" i="49"/>
  <c r="T25" i="49" s="1"/>
  <c r="BA25" i="49"/>
  <c r="S25" i="49" s="1"/>
  <c r="AZ25" i="49"/>
  <c r="R25" i="49" s="1"/>
  <c r="AY25" i="49"/>
  <c r="Q25" i="49" s="1"/>
  <c r="AX25" i="49"/>
  <c r="P25" i="49" s="1"/>
  <c r="AW25" i="49"/>
  <c r="O25" i="49" s="1"/>
  <c r="AV25" i="49"/>
  <c r="N25" i="49" s="1"/>
  <c r="AU25" i="49"/>
  <c r="M25" i="49" s="1"/>
  <c r="AT25" i="49"/>
  <c r="L25" i="49" s="1"/>
  <c r="AS25" i="49"/>
  <c r="K25" i="49" s="1"/>
  <c r="AR25" i="49"/>
  <c r="J25" i="49" s="1"/>
  <c r="AQ25" i="49"/>
  <c r="I25" i="49" s="1"/>
  <c r="AO25" i="49"/>
  <c r="F25" i="49" s="1"/>
  <c r="AM25" i="49"/>
  <c r="G24" i="49"/>
  <c r="G23" i="49"/>
  <c r="G22" i="49"/>
  <c r="G21" i="49"/>
  <c r="BU20" i="49"/>
  <c r="BT20" i="49"/>
  <c r="AL20" i="49" s="1"/>
  <c r="BS20" i="49"/>
  <c r="AK20" i="49" s="1"/>
  <c r="BR20" i="49"/>
  <c r="AJ20" i="49" s="1"/>
  <c r="BQ20" i="49"/>
  <c r="AI20" i="49" s="1"/>
  <c r="BP20" i="49"/>
  <c r="AH20" i="49" s="1"/>
  <c r="BO20" i="49"/>
  <c r="AG20" i="49" s="1"/>
  <c r="BN20" i="49"/>
  <c r="AF20" i="49" s="1"/>
  <c r="BM20" i="49"/>
  <c r="AE20" i="49" s="1"/>
  <c r="BL20" i="49"/>
  <c r="AD20" i="49" s="1"/>
  <c r="BK20" i="49"/>
  <c r="AC20" i="49" s="1"/>
  <c r="BJ20" i="49"/>
  <c r="AB20" i="49" s="1"/>
  <c r="BI20" i="49"/>
  <c r="AA20" i="49" s="1"/>
  <c r="BH20" i="49"/>
  <c r="Z20" i="49" s="1"/>
  <c r="BG20" i="49"/>
  <c r="Y20" i="49" s="1"/>
  <c r="BF20" i="49"/>
  <c r="X20" i="49" s="1"/>
  <c r="BE20" i="49"/>
  <c r="W20" i="49" s="1"/>
  <c r="BD20" i="49"/>
  <c r="V20" i="49" s="1"/>
  <c r="BC20" i="49"/>
  <c r="U20" i="49" s="1"/>
  <c r="BB20" i="49"/>
  <c r="T20" i="49" s="1"/>
  <c r="BA20" i="49"/>
  <c r="S20" i="49" s="1"/>
  <c r="AZ20" i="49"/>
  <c r="R20" i="49" s="1"/>
  <c r="AY20" i="49"/>
  <c r="Q20" i="49" s="1"/>
  <c r="AX20" i="49"/>
  <c r="P20" i="49" s="1"/>
  <c r="AW20" i="49"/>
  <c r="O20" i="49" s="1"/>
  <c r="AV20" i="49"/>
  <c r="N20" i="49" s="1"/>
  <c r="AU20" i="49"/>
  <c r="M20" i="49" s="1"/>
  <c r="AT20" i="49"/>
  <c r="L20" i="49" s="1"/>
  <c r="AS20" i="49"/>
  <c r="K20" i="49" s="1"/>
  <c r="AR20" i="49"/>
  <c r="J20" i="49" s="1"/>
  <c r="AQ20" i="49"/>
  <c r="I20" i="49" s="1"/>
  <c r="AO20" i="49"/>
  <c r="F20" i="49" s="1"/>
  <c r="AM20" i="49"/>
  <c r="G19" i="49"/>
  <c r="G18" i="49"/>
  <c r="G17" i="49"/>
  <c r="G16" i="49"/>
  <c r="G15" i="49"/>
  <c r="G14" i="49"/>
  <c r="I7" i="49"/>
  <c r="H7" i="49"/>
  <c r="G7" i="49"/>
  <c r="F7" i="49"/>
  <c r="AH1" i="49"/>
  <c r="Y1" i="49"/>
  <c r="AQ46" i="48"/>
  <c r="G45" i="48"/>
  <c r="G44" i="48"/>
  <c r="G43" i="48"/>
  <c r="G42" i="48"/>
  <c r="AQ41" i="48"/>
  <c r="AO41" i="48"/>
  <c r="F41" i="48" s="1"/>
  <c r="BF36" i="47" s="1"/>
  <c r="G40" i="48"/>
  <c r="G39" i="48"/>
  <c r="G37" i="48"/>
  <c r="G36" i="48"/>
  <c r="G35" i="48"/>
  <c r="BU34" i="48"/>
  <c r="BT34" i="48"/>
  <c r="AL34" i="48" s="1"/>
  <c r="BS34" i="48"/>
  <c r="AK34" i="48" s="1"/>
  <c r="BR34" i="48"/>
  <c r="AJ34" i="48" s="1"/>
  <c r="BQ34" i="48"/>
  <c r="AI34" i="48" s="1"/>
  <c r="BP34" i="48"/>
  <c r="AH34" i="48" s="1"/>
  <c r="BO34" i="48"/>
  <c r="AG34" i="48" s="1"/>
  <c r="BN34" i="48"/>
  <c r="AF34" i="48" s="1"/>
  <c r="BM34" i="48"/>
  <c r="AE34" i="48" s="1"/>
  <c r="BL34" i="48"/>
  <c r="AD34" i="48" s="1"/>
  <c r="BK34" i="48"/>
  <c r="AC34" i="48" s="1"/>
  <c r="BJ34" i="48"/>
  <c r="AB34" i="48" s="1"/>
  <c r="BI34" i="48"/>
  <c r="AA34" i="48" s="1"/>
  <c r="BH34" i="48"/>
  <c r="Z34" i="48" s="1"/>
  <c r="BG34" i="48"/>
  <c r="Y34" i="48" s="1"/>
  <c r="BF34" i="48"/>
  <c r="X34" i="48" s="1"/>
  <c r="AY52" i="47" s="1"/>
  <c r="BE34" i="48"/>
  <c r="W34" i="48" s="1"/>
  <c r="AY51" i="47" s="1"/>
  <c r="BD34" i="48"/>
  <c r="V34" i="48" s="1"/>
  <c r="AY50" i="47" s="1"/>
  <c r="BC34" i="48"/>
  <c r="U34" i="48" s="1"/>
  <c r="AY49" i="47" s="1"/>
  <c r="BB34" i="48"/>
  <c r="T34" i="48" s="1"/>
  <c r="AY48" i="47" s="1"/>
  <c r="BA34" i="48"/>
  <c r="S34" i="48" s="1"/>
  <c r="AY47" i="47" s="1"/>
  <c r="AZ34" i="48"/>
  <c r="R34" i="48" s="1"/>
  <c r="AY46" i="47" s="1"/>
  <c r="AY34" i="48"/>
  <c r="Q34" i="48" s="1"/>
  <c r="AY45" i="47" s="1"/>
  <c r="AX34" i="48"/>
  <c r="P34" i="48" s="1"/>
  <c r="AY44" i="47" s="1"/>
  <c r="AW34" i="48"/>
  <c r="O34" i="48" s="1"/>
  <c r="AY43" i="47" s="1"/>
  <c r="AV34" i="48"/>
  <c r="N34" i="48" s="1"/>
  <c r="AY42" i="47" s="1"/>
  <c r="AU34" i="48"/>
  <c r="M34" i="48" s="1"/>
  <c r="AY41" i="47" s="1"/>
  <c r="AT34" i="48"/>
  <c r="L34" i="48" s="1"/>
  <c r="AY40" i="47" s="1"/>
  <c r="AS34" i="48"/>
  <c r="K34" i="48" s="1"/>
  <c r="AY39" i="47" s="1"/>
  <c r="AR34" i="48"/>
  <c r="J34" i="48" s="1"/>
  <c r="AY38" i="47" s="1"/>
  <c r="AQ34" i="48"/>
  <c r="I34" i="48" s="1"/>
  <c r="AY37" i="47" s="1"/>
  <c r="AO34" i="48"/>
  <c r="F34" i="48" s="1"/>
  <c r="AY36" i="47" s="1"/>
  <c r="AM34" i="48"/>
  <c r="G33" i="48"/>
  <c r="G32" i="48"/>
  <c r="G31" i="48"/>
  <c r="G30" i="48"/>
  <c r="BU29" i="48"/>
  <c r="AM29" i="48" s="1"/>
  <c r="BT29" i="48"/>
  <c r="AL29" i="48" s="1"/>
  <c r="BS29" i="48"/>
  <c r="AK29" i="48" s="1"/>
  <c r="BR29" i="48"/>
  <c r="AJ29" i="48" s="1"/>
  <c r="BQ29" i="48"/>
  <c r="AI29" i="48" s="1"/>
  <c r="BP29" i="48"/>
  <c r="AH29" i="48" s="1"/>
  <c r="BO29" i="48"/>
  <c r="AG29" i="48" s="1"/>
  <c r="BN29" i="48"/>
  <c r="AF29" i="48" s="1"/>
  <c r="BM29" i="48"/>
  <c r="AE29" i="48" s="1"/>
  <c r="BL29" i="48"/>
  <c r="AD29" i="48" s="1"/>
  <c r="BK29" i="48"/>
  <c r="AC29" i="48" s="1"/>
  <c r="BJ29" i="48"/>
  <c r="AB29" i="48" s="1"/>
  <c r="BI29" i="48"/>
  <c r="AA29" i="48" s="1"/>
  <c r="BH29" i="48"/>
  <c r="Z29" i="48" s="1"/>
  <c r="BG29" i="48"/>
  <c r="Y29" i="48" s="1"/>
  <c r="BF29" i="48"/>
  <c r="X29" i="48" s="1"/>
  <c r="AT52" i="47" s="1"/>
  <c r="BE29" i="48"/>
  <c r="W29" i="48" s="1"/>
  <c r="AT51" i="47" s="1"/>
  <c r="BD29" i="48"/>
  <c r="V29" i="48" s="1"/>
  <c r="AT50" i="47" s="1"/>
  <c r="BC29" i="48"/>
  <c r="U29" i="48" s="1"/>
  <c r="AT49" i="47" s="1"/>
  <c r="BB29" i="48"/>
  <c r="T29" i="48" s="1"/>
  <c r="AT48" i="47" s="1"/>
  <c r="BA29" i="48"/>
  <c r="S29" i="48" s="1"/>
  <c r="AT47" i="47" s="1"/>
  <c r="AZ29" i="48"/>
  <c r="R29" i="48" s="1"/>
  <c r="AT46" i="47" s="1"/>
  <c r="AY29" i="48"/>
  <c r="Q29" i="48" s="1"/>
  <c r="AT45" i="47" s="1"/>
  <c r="AX29" i="48"/>
  <c r="P29" i="48" s="1"/>
  <c r="AT44" i="47" s="1"/>
  <c r="AW29" i="48"/>
  <c r="O29" i="48" s="1"/>
  <c r="AT43" i="47" s="1"/>
  <c r="AV29" i="48"/>
  <c r="N29" i="48" s="1"/>
  <c r="AT42" i="47" s="1"/>
  <c r="AU29" i="48"/>
  <c r="M29" i="48" s="1"/>
  <c r="AT41" i="47" s="1"/>
  <c r="AT29" i="48"/>
  <c r="L29" i="48" s="1"/>
  <c r="AT40" i="47" s="1"/>
  <c r="AS29" i="48"/>
  <c r="K29" i="48" s="1"/>
  <c r="AT39" i="47" s="1"/>
  <c r="AR29" i="48"/>
  <c r="J29" i="48" s="1"/>
  <c r="AT38" i="47" s="1"/>
  <c r="AQ29" i="48"/>
  <c r="I29" i="48" s="1"/>
  <c r="AT37" i="47" s="1"/>
  <c r="AO29" i="48"/>
  <c r="F29" i="48" s="1"/>
  <c r="AT36" i="47" s="1"/>
  <c r="G28" i="48"/>
  <c r="G27" i="48"/>
  <c r="G26" i="48"/>
  <c r="G25" i="48"/>
  <c r="G24" i="48"/>
  <c r="G23" i="48"/>
  <c r="G22" i="48"/>
  <c r="G21" i="48"/>
  <c r="G20" i="48"/>
  <c r="BU19" i="48"/>
  <c r="BT19" i="48"/>
  <c r="BS19" i="48"/>
  <c r="AK19" i="48" s="1"/>
  <c r="BR19" i="48"/>
  <c r="AJ19" i="48" s="1"/>
  <c r="BQ19" i="48"/>
  <c r="AI19" i="48" s="1"/>
  <c r="BP19" i="48"/>
  <c r="AH19" i="48" s="1"/>
  <c r="BO19" i="48"/>
  <c r="AG19" i="48" s="1"/>
  <c r="BN19" i="48"/>
  <c r="AF19" i="48" s="1"/>
  <c r="BM19" i="48"/>
  <c r="AE19" i="48" s="1"/>
  <c r="BL19" i="48"/>
  <c r="AD19" i="48" s="1"/>
  <c r="BK19" i="48"/>
  <c r="AC19" i="48" s="1"/>
  <c r="BJ19" i="48"/>
  <c r="AB19" i="48" s="1"/>
  <c r="BI19" i="48"/>
  <c r="AA19" i="48" s="1"/>
  <c r="BH19" i="48"/>
  <c r="Z19" i="48" s="1"/>
  <c r="BG19" i="48"/>
  <c r="Y19" i="48" s="1"/>
  <c r="BF19" i="48"/>
  <c r="X19" i="48" s="1"/>
  <c r="AJ52" i="47" s="1"/>
  <c r="BE19" i="48"/>
  <c r="W19" i="48" s="1"/>
  <c r="AJ51" i="47" s="1"/>
  <c r="BD19" i="48"/>
  <c r="V19" i="48" s="1"/>
  <c r="AJ50" i="47" s="1"/>
  <c r="BC19" i="48"/>
  <c r="U19" i="48" s="1"/>
  <c r="AJ49" i="47" s="1"/>
  <c r="BB19" i="48"/>
  <c r="T19" i="48" s="1"/>
  <c r="AJ48" i="47" s="1"/>
  <c r="BA19" i="48"/>
  <c r="S19" i="48" s="1"/>
  <c r="AJ47" i="47" s="1"/>
  <c r="AZ19" i="48"/>
  <c r="R19" i="48" s="1"/>
  <c r="AJ46" i="47" s="1"/>
  <c r="AY19" i="48"/>
  <c r="Q19" i="48" s="1"/>
  <c r="AJ45" i="47" s="1"/>
  <c r="AX19" i="48"/>
  <c r="P19" i="48" s="1"/>
  <c r="AJ44" i="47" s="1"/>
  <c r="AW19" i="48"/>
  <c r="O19" i="48" s="1"/>
  <c r="AJ43" i="47" s="1"/>
  <c r="AV19" i="48"/>
  <c r="N19" i="48" s="1"/>
  <c r="AJ42" i="47" s="1"/>
  <c r="AU19" i="48"/>
  <c r="M19" i="48" s="1"/>
  <c r="AJ41" i="47" s="1"/>
  <c r="AT19" i="48"/>
  <c r="L19" i="48" s="1"/>
  <c r="AJ40" i="47" s="1"/>
  <c r="AS19" i="48"/>
  <c r="K19" i="48" s="1"/>
  <c r="AJ39" i="47" s="1"/>
  <c r="AR19" i="48"/>
  <c r="J19" i="48" s="1"/>
  <c r="AJ38" i="47" s="1"/>
  <c r="AQ19" i="48"/>
  <c r="I19" i="48" s="1"/>
  <c r="AJ37" i="47" s="1"/>
  <c r="AO19" i="48"/>
  <c r="F19" i="48" s="1"/>
  <c r="AJ36" i="47" s="1"/>
  <c r="AM19" i="48"/>
  <c r="AL19" i="48"/>
  <c r="G18" i="48"/>
  <c r="G17" i="48"/>
  <c r="G16" i="48"/>
  <c r="BU15" i="48"/>
  <c r="AM15" i="48" s="1"/>
  <c r="BT15" i="48"/>
  <c r="AL15" i="48" s="1"/>
  <c r="BS15" i="48"/>
  <c r="AK15" i="48" s="1"/>
  <c r="BR15" i="48"/>
  <c r="AJ15" i="48" s="1"/>
  <c r="BQ15" i="48"/>
  <c r="AI15" i="48" s="1"/>
  <c r="BP15" i="48"/>
  <c r="AH15" i="48" s="1"/>
  <c r="BO15" i="48"/>
  <c r="AG15" i="48" s="1"/>
  <c r="BN15" i="48"/>
  <c r="AF15" i="48" s="1"/>
  <c r="BM15" i="48"/>
  <c r="AE15" i="48" s="1"/>
  <c r="BL15" i="48"/>
  <c r="AD15" i="48" s="1"/>
  <c r="BK15" i="48"/>
  <c r="AC15" i="48" s="1"/>
  <c r="BJ15" i="48"/>
  <c r="AB15" i="48" s="1"/>
  <c r="BI15" i="48"/>
  <c r="AA15" i="48" s="1"/>
  <c r="BH15" i="48"/>
  <c r="Z15" i="48" s="1"/>
  <c r="BG15" i="48"/>
  <c r="Y15" i="48" s="1"/>
  <c r="BF15" i="48"/>
  <c r="X15" i="48" s="1"/>
  <c r="AF52" i="47" s="1"/>
  <c r="BE15" i="48"/>
  <c r="W15" i="48" s="1"/>
  <c r="AF51" i="47" s="1"/>
  <c r="BD15" i="48"/>
  <c r="V15" i="48" s="1"/>
  <c r="AF50" i="47" s="1"/>
  <c r="BC15" i="48"/>
  <c r="U15" i="48" s="1"/>
  <c r="AF49" i="47" s="1"/>
  <c r="BB15" i="48"/>
  <c r="T15" i="48" s="1"/>
  <c r="AF48" i="47" s="1"/>
  <c r="BA15" i="48"/>
  <c r="S15" i="48" s="1"/>
  <c r="AF47" i="47" s="1"/>
  <c r="AZ15" i="48"/>
  <c r="R15" i="48" s="1"/>
  <c r="AF46" i="47" s="1"/>
  <c r="AY15" i="48"/>
  <c r="Q15" i="48" s="1"/>
  <c r="AF45" i="47" s="1"/>
  <c r="AX15" i="48"/>
  <c r="P15" i="48" s="1"/>
  <c r="AF44" i="47" s="1"/>
  <c r="AW15" i="48"/>
  <c r="O15" i="48" s="1"/>
  <c r="AF43" i="47" s="1"/>
  <c r="AV15" i="48"/>
  <c r="N15" i="48" s="1"/>
  <c r="AF42" i="47" s="1"/>
  <c r="AU15" i="48"/>
  <c r="M15" i="48" s="1"/>
  <c r="AF41" i="47" s="1"/>
  <c r="AT15" i="48"/>
  <c r="L15" i="48" s="1"/>
  <c r="AF40" i="47" s="1"/>
  <c r="AS15" i="48"/>
  <c r="K15" i="48" s="1"/>
  <c r="AF39" i="47" s="1"/>
  <c r="AR15" i="48"/>
  <c r="J15" i="48" s="1"/>
  <c r="AF38" i="47" s="1"/>
  <c r="AQ15" i="48"/>
  <c r="I15" i="48" s="1"/>
  <c r="AF37" i="47" s="1"/>
  <c r="AO15" i="48"/>
  <c r="F15" i="48" s="1"/>
  <c r="AF36" i="47" s="1"/>
  <c r="J13" i="48"/>
  <c r="I7" i="48"/>
  <c r="H7" i="48"/>
  <c r="G7" i="48"/>
  <c r="F7" i="48"/>
  <c r="I26" i="49" l="1"/>
  <c r="AQ54" i="47" s="1"/>
  <c r="K34" i="49"/>
  <c r="AX56" i="47" s="1"/>
  <c r="F44" i="49"/>
  <c r="K44" i="49"/>
  <c r="F34" i="49"/>
  <c r="AX53" i="47" s="1"/>
  <c r="I34" i="49"/>
  <c r="AX54" i="47" s="1"/>
  <c r="K26" i="49"/>
  <c r="AQ56" i="47" s="1"/>
  <c r="F26" i="49"/>
  <c r="AQ53" i="47" s="1"/>
  <c r="J44" i="49"/>
  <c r="J34" i="49"/>
  <c r="AX55" i="47" s="1"/>
  <c r="J26" i="49"/>
  <c r="AQ55" i="47" s="1"/>
  <c r="AQ61" i="47"/>
  <c r="AQ65" i="47"/>
  <c r="AQ69" i="47"/>
  <c r="BH61" i="47"/>
  <c r="BH65" i="47"/>
  <c r="BH69" i="47"/>
  <c r="AP19" i="48"/>
  <c r="G19" i="48" s="1"/>
  <c r="BT14" i="48"/>
  <c r="AL14" i="48" s="1"/>
  <c r="BT38" i="48" s="1"/>
  <c r="AL38" i="48" s="1"/>
  <c r="BL14" i="48"/>
  <c r="AD14" i="48" s="1"/>
  <c r="BL38" i="48" s="1"/>
  <c r="AD38" i="48" s="1"/>
  <c r="AU14" i="48"/>
  <c r="M14" i="48" s="1"/>
  <c r="BK14" i="48"/>
  <c r="AC14" i="48" s="1"/>
  <c r="BK38" i="48" s="1"/>
  <c r="AC38" i="48" s="1"/>
  <c r="BD14" i="48"/>
  <c r="V14" i="48" s="1"/>
  <c r="AP15" i="48"/>
  <c r="G15" i="48" s="1"/>
  <c r="AT46" i="49"/>
  <c r="L46" i="49" s="1"/>
  <c r="AU46" i="49"/>
  <c r="M46" i="49" s="1"/>
  <c r="BC46" i="49"/>
  <c r="U46" i="49" s="1"/>
  <c r="BS46" i="49"/>
  <c r="AK46" i="49" s="1"/>
  <c r="BS48" i="49" s="1"/>
  <c r="AK48" i="49" s="1"/>
  <c r="AP33" i="49"/>
  <c r="G33" i="49" s="1"/>
  <c r="BR46" i="49"/>
  <c r="AJ46" i="49" s="1"/>
  <c r="BR48" i="49" s="1"/>
  <c r="AJ48" i="49" s="1"/>
  <c r="BE46" i="49"/>
  <c r="W46" i="49" s="1"/>
  <c r="AP34" i="49"/>
  <c r="AY46" i="49"/>
  <c r="Q46" i="49" s="1"/>
  <c r="BK46" i="49"/>
  <c r="AC46" i="49" s="1"/>
  <c r="BK48" i="49" s="1"/>
  <c r="AC48" i="49" s="1"/>
  <c r="AW46" i="49"/>
  <c r="O46" i="49" s="1"/>
  <c r="BI46" i="49"/>
  <c r="AA46" i="49" s="1"/>
  <c r="BI48" i="49" s="1"/>
  <c r="AA48" i="49" s="1"/>
  <c r="AP44" i="49"/>
  <c r="AP43" i="49"/>
  <c r="G43" i="49" s="1"/>
  <c r="BQ46" i="49"/>
  <c r="AI46" i="49" s="1"/>
  <c r="BQ48" i="49" s="1"/>
  <c r="AI48" i="49" s="1"/>
  <c r="BA46" i="49"/>
  <c r="S46" i="49" s="1"/>
  <c r="BM46" i="49"/>
  <c r="AE46" i="49" s="1"/>
  <c r="BM48" i="49" s="1"/>
  <c r="AE48" i="49" s="1"/>
  <c r="BT46" i="49"/>
  <c r="AL46" i="49" s="1"/>
  <c r="BT48" i="49" s="1"/>
  <c r="AL48" i="49" s="1"/>
  <c r="AP26" i="49"/>
  <c r="BU46" i="49"/>
  <c r="AM46" i="49" s="1"/>
  <c r="BU48" i="49" s="1"/>
  <c r="AM48" i="49" s="1"/>
  <c r="AP25" i="49"/>
  <c r="G25" i="49" s="1"/>
  <c r="BA14" i="48"/>
  <c r="S14" i="48" s="1"/>
  <c r="AO46" i="48"/>
  <c r="F46" i="48" s="1"/>
  <c r="AS14" i="48"/>
  <c r="K14" i="48" s="1"/>
  <c r="AW14" i="48"/>
  <c r="O14" i="48" s="1"/>
  <c r="BE14" i="48"/>
  <c r="W14" i="48" s="1"/>
  <c r="BI14" i="48"/>
  <c r="AA14" i="48" s="1"/>
  <c r="BI38" i="48" s="1"/>
  <c r="AA38" i="48" s="1"/>
  <c r="BM14" i="48"/>
  <c r="AE14" i="48" s="1"/>
  <c r="BM38" i="48" s="1"/>
  <c r="AE38" i="48" s="1"/>
  <c r="BU14" i="48"/>
  <c r="AM14" i="48" s="1"/>
  <c r="BU38" i="48" s="1"/>
  <c r="AM38" i="48" s="1"/>
  <c r="AP41" i="48"/>
  <c r="G41" i="48" s="1"/>
  <c r="AP29" i="48"/>
  <c r="G29" i="48" s="1"/>
  <c r="BQ14" i="48"/>
  <c r="AI14" i="48" s="1"/>
  <c r="BQ38" i="48" s="1"/>
  <c r="AI38" i="48" s="1"/>
  <c r="AR14" i="48"/>
  <c r="J14" i="48" s="1"/>
  <c r="AZ14" i="48"/>
  <c r="R14" i="48" s="1"/>
  <c r="BH14" i="48"/>
  <c r="Z14" i="48" s="1"/>
  <c r="BH38" i="48" s="1"/>
  <c r="Z38" i="48" s="1"/>
  <c r="BP14" i="48"/>
  <c r="AH14" i="48" s="1"/>
  <c r="BP38" i="48" s="1"/>
  <c r="AH38" i="48" s="1"/>
  <c r="AV14" i="48"/>
  <c r="N14" i="48" s="1"/>
  <c r="AT14" i="48"/>
  <c r="L14" i="48" s="1"/>
  <c r="AX14" i="48"/>
  <c r="P14" i="48" s="1"/>
  <c r="BB14" i="48"/>
  <c r="T14" i="48" s="1"/>
  <c r="BF14" i="48"/>
  <c r="X14" i="48" s="1"/>
  <c r="BJ14" i="48"/>
  <c r="AB14" i="48" s="1"/>
  <c r="BJ38" i="48" s="1"/>
  <c r="AB38" i="48" s="1"/>
  <c r="BN14" i="48"/>
  <c r="AF14" i="48" s="1"/>
  <c r="BN38" i="48" s="1"/>
  <c r="AF38" i="48" s="1"/>
  <c r="BR14" i="48"/>
  <c r="AJ14" i="48" s="1"/>
  <c r="BR38" i="48" s="1"/>
  <c r="AJ38" i="48" s="1"/>
  <c r="AP34" i="48"/>
  <c r="G34" i="48" s="1"/>
  <c r="AP20" i="49"/>
  <c r="G20" i="49" s="1"/>
  <c r="L2" i="49"/>
  <c r="AP30" i="49"/>
  <c r="G30" i="49" s="1"/>
  <c r="AZ46" i="49"/>
  <c r="R46" i="49" s="1"/>
  <c r="P1" i="49"/>
  <c r="AV46" i="49"/>
  <c r="N46" i="49" s="1"/>
  <c r="BD46" i="49"/>
  <c r="V46" i="49" s="1"/>
  <c r="BH46" i="49"/>
  <c r="Z46" i="49" s="1"/>
  <c r="BH48" i="49" s="1"/>
  <c r="Z48" i="49" s="1"/>
  <c r="BL46" i="49"/>
  <c r="AD46" i="49" s="1"/>
  <c r="BL48" i="49" s="1"/>
  <c r="AD48" i="49" s="1"/>
  <c r="AP40" i="49"/>
  <c r="G40" i="49" s="1"/>
  <c r="BP46" i="49"/>
  <c r="AH46" i="49" s="1"/>
  <c r="BP48" i="49" s="1"/>
  <c r="AH48" i="49" s="1"/>
  <c r="BJ46" i="49"/>
  <c r="AB46" i="49" s="1"/>
  <c r="BJ48" i="49" s="1"/>
  <c r="AB48" i="49" s="1"/>
  <c r="BO46" i="49"/>
  <c r="AG46" i="49" s="1"/>
  <c r="BO48" i="49" s="1"/>
  <c r="AG48" i="49" s="1"/>
  <c r="BG46" i="49"/>
  <c r="Y46" i="49" s="1"/>
  <c r="BG48" i="49" s="1"/>
  <c r="Y48" i="49" s="1"/>
  <c r="L2" i="48"/>
  <c r="AQ14" i="48"/>
  <c r="I14" i="48" s="1"/>
  <c r="BG14" i="48"/>
  <c r="Y14" i="48" s="1"/>
  <c r="BG38" i="48" s="1"/>
  <c r="Y38" i="48" s="1"/>
  <c r="Y1" i="48"/>
  <c r="AH1" i="48"/>
  <c r="J7" i="48"/>
  <c r="P1" i="48"/>
  <c r="BC14" i="48"/>
  <c r="U14" i="48" s="1"/>
  <c r="BS14" i="48"/>
  <c r="AK14" i="48" s="1"/>
  <c r="BS38" i="48" s="1"/>
  <c r="AK38" i="48" s="1"/>
  <c r="AY14" i="48"/>
  <c r="Q14" i="48" s="1"/>
  <c r="BO14" i="48"/>
  <c r="AG14" i="48" s="1"/>
  <c r="BO38" i="48" s="1"/>
  <c r="AG38" i="48" s="1"/>
  <c r="AO14" i="48"/>
  <c r="F14" i="48" s="1"/>
  <c r="AF3" i="47"/>
  <c r="L16" i="34"/>
  <c r="L15" i="34"/>
  <c r="G35" i="35"/>
  <c r="AS46" i="49" l="1"/>
  <c r="K46" i="49" s="1"/>
  <c r="AS48" i="49" s="1"/>
  <c r="K48" i="49" s="1"/>
  <c r="BJ56" i="47" s="1"/>
  <c r="AQ46" i="49"/>
  <c r="I46" i="49" s="1"/>
  <c r="AO46" i="49"/>
  <c r="F46" i="49" s="1"/>
  <c r="AO48" i="49" s="1"/>
  <c r="F48" i="49" s="1"/>
  <c r="AR46" i="49"/>
  <c r="J46" i="49" s="1"/>
  <c r="AR48" i="49" s="1"/>
  <c r="J48" i="49" s="1"/>
  <c r="BJ55" i="47" s="1"/>
  <c r="G46" i="48"/>
  <c r="BA38" i="48"/>
  <c r="S38" i="48" s="1"/>
  <c r="BC47" i="47" s="1"/>
  <c r="AE47" i="47"/>
  <c r="BF38" i="48"/>
  <c r="X38" i="48" s="1"/>
  <c r="BC52" i="47" s="1"/>
  <c r="AE52" i="47"/>
  <c r="AV38" i="48"/>
  <c r="N38" i="48" s="1"/>
  <c r="BC42" i="47" s="1"/>
  <c r="AE42" i="47"/>
  <c r="AR38" i="48"/>
  <c r="J38" i="48" s="1"/>
  <c r="BC38" i="47" s="1"/>
  <c r="AE38" i="47"/>
  <c r="AW38" i="48"/>
  <c r="O38" i="48" s="1"/>
  <c r="BC43" i="47" s="1"/>
  <c r="AE43" i="47"/>
  <c r="BD38" i="48"/>
  <c r="V38" i="48" s="1"/>
  <c r="BC50" i="47" s="1"/>
  <c r="AE50" i="47"/>
  <c r="AO38" i="48"/>
  <c r="F38" i="48" s="1"/>
  <c r="BC36" i="47" s="1"/>
  <c r="AE36" i="47"/>
  <c r="AZ38" i="48"/>
  <c r="R38" i="48" s="1"/>
  <c r="BC46" i="47" s="1"/>
  <c r="AE46" i="47"/>
  <c r="BE38" i="48"/>
  <c r="W38" i="48" s="1"/>
  <c r="BC51" i="47" s="1"/>
  <c r="AE51" i="47"/>
  <c r="AU38" i="48"/>
  <c r="M38" i="48" s="1"/>
  <c r="BC41" i="47" s="1"/>
  <c r="AE41" i="47"/>
  <c r="AY38" i="48"/>
  <c r="Q38" i="48" s="1"/>
  <c r="BC45" i="47" s="1"/>
  <c r="AE45" i="47"/>
  <c r="AS38" i="48"/>
  <c r="K38" i="48" s="1"/>
  <c r="BC39" i="47" s="1"/>
  <c r="AE39" i="47"/>
  <c r="BC38" i="48"/>
  <c r="U38" i="48" s="1"/>
  <c r="BC49" i="47" s="1"/>
  <c r="AE49" i="47"/>
  <c r="AT38" i="48"/>
  <c r="L38" i="48" s="1"/>
  <c r="BC40" i="47" s="1"/>
  <c r="AE40" i="47"/>
  <c r="BB38" i="48"/>
  <c r="T38" i="48" s="1"/>
  <c r="BC48" i="47" s="1"/>
  <c r="AE48" i="47"/>
  <c r="AQ38" i="48"/>
  <c r="I38" i="48" s="1"/>
  <c r="BC37" i="47" s="1"/>
  <c r="AE37" i="47"/>
  <c r="AX38" i="48"/>
  <c r="P38" i="48" s="1"/>
  <c r="BC44" i="47" s="1"/>
  <c r="AE44" i="47"/>
  <c r="BH36" i="47"/>
  <c r="BD48" i="49"/>
  <c r="V48" i="49" s="1"/>
  <c r="BJ67" i="47" s="1"/>
  <c r="BH67" i="47"/>
  <c r="AZ48" i="49"/>
  <c r="R48" i="49" s="1"/>
  <c r="BJ63" i="47" s="1"/>
  <c r="BH63" i="47"/>
  <c r="BE48" i="49"/>
  <c r="W48" i="49" s="1"/>
  <c r="BJ68" i="47" s="1"/>
  <c r="BH68" i="47"/>
  <c r="AV48" i="49"/>
  <c r="N48" i="49" s="1"/>
  <c r="BJ59" i="47" s="1"/>
  <c r="BH59" i="47"/>
  <c r="BA48" i="49"/>
  <c r="S48" i="49" s="1"/>
  <c r="BJ64" i="47" s="1"/>
  <c r="BH64" i="47"/>
  <c r="AY48" i="49"/>
  <c r="Q48" i="49" s="1"/>
  <c r="BJ62" i="47" s="1"/>
  <c r="BH62" i="47"/>
  <c r="BC48" i="49"/>
  <c r="U48" i="49" s="1"/>
  <c r="BJ66" i="47" s="1"/>
  <c r="BH66" i="47"/>
  <c r="AQ48" i="49"/>
  <c r="I48" i="49" s="1"/>
  <c r="BJ54" i="47" s="1"/>
  <c r="BH54" i="47"/>
  <c r="AU48" i="49"/>
  <c r="M48" i="49" s="1"/>
  <c r="BJ58" i="47" s="1"/>
  <c r="BH58" i="47"/>
  <c r="AW48" i="49"/>
  <c r="O48" i="49" s="1"/>
  <c r="BJ60" i="47" s="1"/>
  <c r="BH60" i="47"/>
  <c r="AT48" i="49"/>
  <c r="L48" i="49" s="1"/>
  <c r="BJ57" i="47" s="1"/>
  <c r="BH57" i="47"/>
  <c r="AP14" i="48"/>
  <c r="G14" i="48" s="1"/>
  <c r="AP38" i="48" s="1"/>
  <c r="G38" i="48" s="1"/>
  <c r="AP46" i="48"/>
  <c r="G44" i="49"/>
  <c r="G34" i="49"/>
  <c r="G26" i="49"/>
  <c r="AJ35" i="35"/>
  <c r="AI35" i="35"/>
  <c r="AH35" i="35"/>
  <c r="AG35" i="35"/>
  <c r="AF35" i="35"/>
  <c r="AE35" i="35"/>
  <c r="AD35" i="35"/>
  <c r="AC35" i="35"/>
  <c r="AB35" i="35"/>
  <c r="AA35" i="35"/>
  <c r="Z35" i="35"/>
  <c r="Y35" i="35"/>
  <c r="X35" i="35"/>
  <c r="W35" i="35"/>
  <c r="V35" i="35"/>
  <c r="U35" i="35"/>
  <c r="T35" i="35"/>
  <c r="S35" i="35"/>
  <c r="R35" i="35"/>
  <c r="Q35" i="35"/>
  <c r="P35" i="35"/>
  <c r="O35" i="35"/>
  <c r="N35" i="35"/>
  <c r="M35" i="35"/>
  <c r="L35" i="35"/>
  <c r="K35" i="35"/>
  <c r="J35" i="35"/>
  <c r="I35" i="35"/>
  <c r="H35" i="35"/>
  <c r="AE3" i="47"/>
  <c r="BH56" i="47" l="1"/>
  <c r="BH53" i="47"/>
  <c r="F54" i="49"/>
  <c r="BH55" i="47"/>
  <c r="AO51" i="49"/>
  <c r="F51" i="49" s="1"/>
  <c r="BJ53" i="47"/>
  <c r="AP46" i="49"/>
  <c r="G46" i="49" s="1"/>
  <c r="AP48" i="49" s="1"/>
  <c r="G48" i="49" s="1"/>
  <c r="AP51" i="49" s="1"/>
  <c r="G51" i="49" s="1"/>
  <c r="M3" i="35"/>
  <c r="BM53" i="47" l="1"/>
  <c r="L7" i="34"/>
  <c r="H40" i="34"/>
  <c r="H39" i="34"/>
  <c r="F43" i="34"/>
  <c r="F42" i="34"/>
  <c r="F39" i="34"/>
  <c r="F40" i="34"/>
  <c r="G39" i="35" l="1"/>
  <c r="AJ42" i="35"/>
  <c r="AI42" i="35"/>
  <c r="AH42" i="35"/>
  <c r="AG42" i="35"/>
  <c r="AF42" i="35"/>
  <c r="AE42" i="35"/>
  <c r="AD42" i="35"/>
  <c r="AC42" i="35"/>
  <c r="AB42" i="35"/>
  <c r="AA42" i="35"/>
  <c r="Z42" i="35"/>
  <c r="Y42" i="35"/>
  <c r="X42" i="35"/>
  <c r="W42" i="35"/>
  <c r="V42" i="35"/>
  <c r="U42" i="35"/>
  <c r="T42" i="35"/>
  <c r="S42" i="35"/>
  <c r="R42" i="35"/>
  <c r="Q42" i="35"/>
  <c r="P42" i="35"/>
  <c r="O42" i="35"/>
  <c r="N42" i="35"/>
  <c r="M42" i="35"/>
  <c r="L42" i="35"/>
  <c r="K42" i="35"/>
  <c r="J42" i="35"/>
  <c r="I42" i="35"/>
  <c r="H42" i="35"/>
  <c r="AJ41" i="35"/>
  <c r="AI41" i="35"/>
  <c r="AH41" i="35"/>
  <c r="AG41" i="35"/>
  <c r="AF41" i="35"/>
  <c r="AE41" i="35"/>
  <c r="AD41" i="35"/>
  <c r="AC41" i="35"/>
  <c r="AB41" i="35"/>
  <c r="AA41" i="35"/>
  <c r="Z41" i="35"/>
  <c r="Y41" i="35"/>
  <c r="X41" i="35"/>
  <c r="W41" i="35"/>
  <c r="V41" i="35"/>
  <c r="U41" i="35"/>
  <c r="T41" i="35"/>
  <c r="S41" i="35"/>
  <c r="R41" i="35"/>
  <c r="Q41" i="35"/>
  <c r="P41" i="35"/>
  <c r="O41" i="35"/>
  <c r="N41" i="35"/>
  <c r="M41" i="35"/>
  <c r="L41" i="35"/>
  <c r="K41" i="35"/>
  <c r="J41" i="35"/>
  <c r="I41" i="35"/>
  <c r="H41" i="35"/>
  <c r="AJ40" i="35"/>
  <c r="AI40" i="35"/>
  <c r="AH40" i="35"/>
  <c r="AG40" i="35"/>
  <c r="AF40" i="35"/>
  <c r="AE40" i="35"/>
  <c r="AD40" i="35"/>
  <c r="AC40" i="35"/>
  <c r="AB40" i="35"/>
  <c r="AA40" i="35"/>
  <c r="Z40" i="35"/>
  <c r="Y40" i="35"/>
  <c r="X40" i="35"/>
  <c r="W40" i="35"/>
  <c r="V40" i="35"/>
  <c r="U40" i="35"/>
  <c r="T40" i="35"/>
  <c r="S40" i="35"/>
  <c r="R40" i="35"/>
  <c r="Q40" i="35"/>
  <c r="P40" i="35"/>
  <c r="O40" i="35"/>
  <c r="N40" i="35"/>
  <c r="M40" i="35"/>
  <c r="L40" i="35"/>
  <c r="K40" i="35"/>
  <c r="J40" i="35"/>
  <c r="I40" i="35"/>
  <c r="H40" i="35"/>
  <c r="G42" i="35"/>
  <c r="G41" i="35"/>
  <c r="G40" i="35"/>
  <c r="B44" i="35"/>
  <c r="AJ3" i="47"/>
  <c r="L14" i="34"/>
  <c r="L9" i="34"/>
  <c r="AJ39" i="35"/>
  <c r="AI39" i="35"/>
  <c r="AH39" i="35"/>
  <c r="AG39" i="35"/>
  <c r="AF39" i="35"/>
  <c r="AE39" i="35"/>
  <c r="AD39" i="35"/>
  <c r="AC39" i="35"/>
  <c r="AB39" i="35"/>
  <c r="AA39" i="35"/>
  <c r="Z39" i="35"/>
  <c r="Y39" i="35"/>
  <c r="X39" i="35"/>
  <c r="W39" i="35"/>
  <c r="V39" i="35"/>
  <c r="U39" i="35"/>
  <c r="T39" i="35"/>
  <c r="S39" i="35"/>
  <c r="R39" i="35"/>
  <c r="Q39" i="35"/>
  <c r="P39" i="35"/>
  <c r="O39" i="35"/>
  <c r="N39" i="35"/>
  <c r="M39" i="35"/>
  <c r="L39" i="35"/>
  <c r="K39" i="35"/>
  <c r="J39" i="35"/>
  <c r="I39" i="35"/>
  <c r="H39" i="35"/>
  <c r="M13" i="34" l="1"/>
  <c r="AN3" i="47" s="1"/>
  <c r="N13" i="34"/>
  <c r="AO3" i="47" s="1"/>
  <c r="AE1" i="47" l="1"/>
  <c r="J13" i="45" l="1"/>
  <c r="K14" i="34" l="1"/>
  <c r="AJ59" i="35"/>
  <c r="AI59" i="35"/>
  <c r="AH59" i="35"/>
  <c r="AG59" i="35"/>
  <c r="AF59" i="35"/>
  <c r="AE59" i="35"/>
  <c r="AD59" i="35"/>
  <c r="AC59" i="35"/>
  <c r="AB59" i="35"/>
  <c r="AA59" i="35"/>
  <c r="Z59" i="35"/>
  <c r="Y59" i="35"/>
  <c r="X59" i="35"/>
  <c r="W59" i="35"/>
  <c r="V59" i="35"/>
  <c r="U59" i="35"/>
  <c r="T59" i="35"/>
  <c r="S59" i="35"/>
  <c r="R59" i="35"/>
  <c r="Q59" i="35"/>
  <c r="P59" i="35"/>
  <c r="O59" i="35"/>
  <c r="N59" i="35"/>
  <c r="M59" i="35"/>
  <c r="L59" i="35"/>
  <c r="K59" i="35"/>
  <c r="J59" i="35"/>
  <c r="I59" i="35"/>
  <c r="H59" i="35"/>
  <c r="G59" i="35"/>
  <c r="AJ37" i="35"/>
  <c r="AI37" i="35"/>
  <c r="AH37" i="35"/>
  <c r="AG37" i="35"/>
  <c r="AF37" i="35"/>
  <c r="AE37" i="35"/>
  <c r="AD37" i="35"/>
  <c r="AC37" i="35"/>
  <c r="AB37" i="35"/>
  <c r="AA37" i="35"/>
  <c r="Z37" i="35"/>
  <c r="Y37" i="35"/>
  <c r="X37" i="35"/>
  <c r="W37" i="35"/>
  <c r="V37" i="35"/>
  <c r="AA47" i="35" l="1"/>
  <c r="V47" i="35"/>
  <c r="AF47" i="35"/>
  <c r="Q47" i="35"/>
  <c r="L47" i="35"/>
  <c r="G47" i="35"/>
  <c r="L8" i="34" l="1"/>
  <c r="AJ69" i="35" l="1"/>
  <c r="AI69" i="35"/>
  <c r="AH69" i="35"/>
  <c r="AG69" i="35"/>
  <c r="AF69" i="35"/>
  <c r="AE69" i="35"/>
  <c r="AD69" i="35"/>
  <c r="AC69" i="35"/>
  <c r="AB69" i="35"/>
  <c r="AA69" i="35"/>
  <c r="Z69" i="35"/>
  <c r="Y69" i="35"/>
  <c r="X69" i="35"/>
  <c r="W69" i="35"/>
  <c r="V69" i="35"/>
  <c r="U69" i="35"/>
  <c r="T69" i="35"/>
  <c r="R69" i="35"/>
  <c r="Q69" i="35"/>
  <c r="O69" i="35"/>
  <c r="N69" i="35"/>
  <c r="M69" i="35"/>
  <c r="L69" i="35"/>
  <c r="K69" i="35"/>
  <c r="J69" i="35"/>
  <c r="I69" i="35"/>
  <c r="H69" i="35"/>
  <c r="L34" i="35" l="1"/>
  <c r="L45" i="35" l="1"/>
  <c r="O13" i="49"/>
  <c r="O7" i="49" s="1"/>
  <c r="O13" i="48"/>
  <c r="O7" i="48" s="1"/>
  <c r="L13" i="34"/>
  <c r="AM3" i="47" s="1"/>
  <c r="T12" i="46" l="1"/>
  <c r="L12" i="46" s="1"/>
  <c r="AL3" i="47" l="1"/>
  <c r="G90" i="35"/>
  <c r="Q82" i="34" l="1"/>
  <c r="Q81" i="34"/>
  <c r="Q80" i="34"/>
  <c r="Q79" i="34"/>
  <c r="Q78" i="34"/>
  <c r="Q77" i="34"/>
  <c r="Q76" i="34"/>
  <c r="Q75" i="34"/>
  <c r="Q74" i="34"/>
  <c r="Q73" i="34"/>
  <c r="Q72" i="34"/>
  <c r="Q71" i="34"/>
  <c r="Q70" i="34"/>
  <c r="Q69" i="34"/>
  <c r="Q68" i="34"/>
  <c r="Q67" i="34"/>
  <c r="Q66" i="34"/>
  <c r="Q65" i="34"/>
  <c r="Q64" i="34"/>
  <c r="Q63" i="34"/>
  <c r="Q62" i="34"/>
  <c r="Q61" i="34"/>
  <c r="Q60" i="34"/>
  <c r="Q59" i="34"/>
  <c r="Q58" i="34"/>
  <c r="Q57" i="34"/>
  <c r="Q56" i="34"/>
  <c r="Q55" i="34"/>
  <c r="Q54" i="34"/>
  <c r="Q53" i="34"/>
  <c r="L20" i="34"/>
  <c r="J18" i="34" s="1"/>
  <c r="E70" i="47"/>
  <c r="E69" i="47"/>
  <c r="E68" i="47"/>
  <c r="E67" i="47"/>
  <c r="E66" i="47"/>
  <c r="E65" i="47"/>
  <c r="E64" i="47"/>
  <c r="E63" i="47"/>
  <c r="E62" i="47"/>
  <c r="E61" i="47"/>
  <c r="E60" i="47"/>
  <c r="E59" i="47"/>
  <c r="E58" i="47"/>
  <c r="E57" i="47"/>
  <c r="E56" i="47"/>
  <c r="E55" i="47"/>
  <c r="E54" i="47"/>
  <c r="E53" i="47"/>
  <c r="E52" i="47"/>
  <c r="E51" i="47"/>
  <c r="E50" i="47"/>
  <c r="E49" i="47"/>
  <c r="E48" i="47"/>
  <c r="E47" i="47"/>
  <c r="E46" i="47"/>
  <c r="E45" i="47"/>
  <c r="E44" i="47"/>
  <c r="E43" i="47"/>
  <c r="E42" i="47"/>
  <c r="E41" i="47"/>
  <c r="E40" i="47"/>
  <c r="E39" i="47"/>
  <c r="E38" i="47"/>
  <c r="E37" i="47"/>
  <c r="E36" i="47"/>
  <c r="E35" i="47"/>
  <c r="E34" i="47"/>
  <c r="E33" i="47"/>
  <c r="E32" i="47"/>
  <c r="E31" i="47"/>
  <c r="E30" i="47"/>
  <c r="E29" i="47"/>
  <c r="E28" i="47"/>
  <c r="E27" i="47"/>
  <c r="E26" i="47"/>
  <c r="E25" i="47"/>
  <c r="E24" i="47"/>
  <c r="E23" i="47"/>
  <c r="E22" i="47"/>
  <c r="E21" i="47"/>
  <c r="E20" i="47"/>
  <c r="E19" i="47"/>
  <c r="E18" i="47"/>
  <c r="E17" i="47"/>
  <c r="E16" i="47"/>
  <c r="E15" i="47"/>
  <c r="E14" i="47"/>
  <c r="E13" i="47"/>
  <c r="E12" i="47"/>
  <c r="E11" i="47"/>
  <c r="E10" i="47"/>
  <c r="E9" i="47"/>
  <c r="E8" i="47"/>
  <c r="E7" i="47"/>
  <c r="E6" i="47"/>
  <c r="E5" i="47"/>
  <c r="E4" i="47"/>
  <c r="E3" i="47"/>
  <c r="L209" i="35"/>
  <c r="L208" i="35"/>
  <c r="L207" i="35"/>
  <c r="L206" i="35"/>
  <c r="L205" i="35"/>
  <c r="L204" i="35"/>
  <c r="L203" i="35"/>
  <c r="L202" i="35"/>
  <c r="L201" i="35"/>
  <c r="L200" i="35"/>
  <c r="L199" i="35"/>
  <c r="L198" i="35"/>
  <c r="L197" i="35"/>
  <c r="L196" i="35"/>
  <c r="L195" i="35"/>
  <c r="L194" i="35"/>
  <c r="L193" i="35"/>
  <c r="L192" i="35"/>
  <c r="L191" i="35"/>
  <c r="L190" i="35"/>
  <c r="L189" i="35"/>
  <c r="L188" i="35"/>
  <c r="L187" i="35"/>
  <c r="L186" i="35"/>
  <c r="L185" i="35"/>
  <c r="L184" i="35"/>
  <c r="L183" i="35"/>
  <c r="L182" i="35"/>
  <c r="L181" i="35"/>
  <c r="L180" i="35"/>
  <c r="L179" i="35"/>
  <c r="L178" i="35"/>
  <c r="L177" i="35"/>
  <c r="L176" i="35"/>
  <c r="L175" i="35"/>
  <c r="L174" i="35"/>
  <c r="L173" i="35"/>
  <c r="L172" i="35"/>
  <c r="L171" i="35"/>
  <c r="L170" i="35"/>
  <c r="L169" i="35"/>
  <c r="L168" i="35"/>
  <c r="L167" i="35"/>
  <c r="L166" i="35"/>
  <c r="L165" i="35"/>
  <c r="L164" i="35"/>
  <c r="L163" i="35"/>
  <c r="AA3" i="47"/>
  <c r="V3" i="47" l="1"/>
  <c r="W3" i="47"/>
  <c r="X3" i="47"/>
  <c r="U3" i="47"/>
  <c r="AA19" i="47"/>
  <c r="AC19" i="47" s="1"/>
  <c r="F3" i="47"/>
  <c r="AA53" i="47"/>
  <c r="AA70" i="47"/>
  <c r="AA36" i="47"/>
  <c r="AC36" i="47" s="1"/>
  <c r="AC53" i="47" l="1"/>
  <c r="AK53" i="47"/>
  <c r="BF53" i="47"/>
  <c r="AT53" i="47"/>
  <c r="BC53" i="47"/>
  <c r="AW53" i="47"/>
  <c r="AP53" i="47"/>
  <c r="BG53" i="47"/>
  <c r="AA37" i="47"/>
  <c r="AC37" i="47" s="1"/>
  <c r="AA54" i="47"/>
  <c r="AA20" i="47"/>
  <c r="AC20" i="47" s="1"/>
  <c r="BS70" i="47"/>
  <c r="AC54" i="47" l="1"/>
  <c r="AT54" i="47"/>
  <c r="AW54" i="47"/>
  <c r="BF54" i="47"/>
  <c r="AP54" i="47"/>
  <c r="BG54" i="47"/>
  <c r="BC54" i="47"/>
  <c r="AK54" i="47"/>
  <c r="AI3" i="47"/>
  <c r="L11" i="34"/>
  <c r="N11" i="34" s="1"/>
  <c r="P33" i="46"/>
  <c r="F33" i="46" s="1"/>
  <c r="P19" i="46"/>
  <c r="F19" i="46" s="1"/>
  <c r="AJ70" i="47" s="1"/>
  <c r="BQ70" i="47"/>
  <c r="BP70" i="47"/>
  <c r="BO70" i="47"/>
  <c r="BN70" i="47"/>
  <c r="BK70" i="47"/>
  <c r="BJ70" i="47"/>
  <c r="BI70" i="47"/>
  <c r="BH70" i="47"/>
  <c r="BG70" i="47"/>
  <c r="BF70" i="47"/>
  <c r="BD70" i="47"/>
  <c r="BC70" i="47"/>
  <c r="BB70" i="47"/>
  <c r="BA70" i="47"/>
  <c r="AZ70" i="47"/>
  <c r="AW70" i="47"/>
  <c r="AV70" i="47"/>
  <c r="AU70" i="47"/>
  <c r="AT70" i="47"/>
  <c r="AS70" i="47"/>
  <c r="AQ70" i="47"/>
  <c r="AP70" i="47"/>
  <c r="AO70" i="47"/>
  <c r="AN70" i="47"/>
  <c r="AL70" i="47"/>
  <c r="AK70" i="47"/>
  <c r="AI70" i="47"/>
  <c r="AH70" i="47"/>
  <c r="AG70" i="47"/>
  <c r="AF70" i="47"/>
  <c r="AE70" i="47"/>
  <c r="AX70" i="47" l="1"/>
  <c r="F97" i="35" l="1"/>
  <c r="AW18" i="47" l="1"/>
  <c r="AW17" i="47"/>
  <c r="AW16" i="47"/>
  <c r="AW15" i="47"/>
  <c r="AW14" i="47"/>
  <c r="AW13" i="47"/>
  <c r="AW12" i="47"/>
  <c r="AW11" i="47"/>
  <c r="AW10" i="47"/>
  <c r="AW9" i="47"/>
  <c r="AW8" i="47"/>
  <c r="AW7" i="47"/>
  <c r="AW6" i="47"/>
  <c r="AW5" i="47"/>
  <c r="AU18" i="47"/>
  <c r="AU17" i="47"/>
  <c r="AU16" i="47"/>
  <c r="AU15" i="47"/>
  <c r="AU14" i="47"/>
  <c r="AU13" i="47"/>
  <c r="AU12" i="47"/>
  <c r="AU11" i="47"/>
  <c r="AU10" i="47"/>
  <c r="AU9" i="47"/>
  <c r="AU8" i="47"/>
  <c r="AU7" i="47"/>
  <c r="AU6" i="47"/>
  <c r="AU5" i="47"/>
  <c r="AJ58" i="35"/>
  <c r="AI58" i="35"/>
  <c r="AH58" i="35"/>
  <c r="AG58" i="35"/>
  <c r="AF58" i="35"/>
  <c r="AE58" i="35"/>
  <c r="AD58" i="35"/>
  <c r="AC58" i="35"/>
  <c r="AB58" i="35"/>
  <c r="AA58" i="35"/>
  <c r="Z58" i="35"/>
  <c r="Y58" i="35"/>
  <c r="X58" i="35"/>
  <c r="W58" i="35"/>
  <c r="V58" i="35"/>
  <c r="U58" i="35"/>
  <c r="T58" i="35"/>
  <c r="S58" i="35"/>
  <c r="R58" i="35"/>
  <c r="Q58" i="35"/>
  <c r="P58" i="35"/>
  <c r="O58" i="35"/>
  <c r="N58" i="35"/>
  <c r="M58" i="35"/>
  <c r="L58" i="35"/>
  <c r="K58" i="35"/>
  <c r="J58" i="35"/>
  <c r="I58" i="35"/>
  <c r="H58" i="35"/>
  <c r="AS16" i="47"/>
  <c r="AS15" i="47"/>
  <c r="AS14" i="47"/>
  <c r="AS13" i="47"/>
  <c r="AS12" i="47"/>
  <c r="AS11" i="47"/>
  <c r="AS10" i="47"/>
  <c r="AS9" i="47"/>
  <c r="AS8" i="47"/>
  <c r="AS7" i="47"/>
  <c r="AS6" i="47"/>
  <c r="AS5" i="47"/>
  <c r="AS17" i="47"/>
  <c r="AS18" i="47"/>
  <c r="AR17" i="47"/>
  <c r="AQ17" i="47"/>
  <c r="AP17" i="47"/>
  <c r="AO17" i="47"/>
  <c r="AN17" i="47"/>
  <c r="AM17" i="47"/>
  <c r="AR16" i="47"/>
  <c r="AQ16" i="47"/>
  <c r="AP16" i="47"/>
  <c r="AO16" i="47"/>
  <c r="AN16" i="47"/>
  <c r="AM16" i="47"/>
  <c r="AR15" i="47"/>
  <c r="AQ15" i="47"/>
  <c r="AP15" i="47"/>
  <c r="AO15" i="47"/>
  <c r="AN15" i="47"/>
  <c r="AM15" i="47"/>
  <c r="AR14" i="47"/>
  <c r="AQ14" i="47"/>
  <c r="AP14" i="47"/>
  <c r="AO14" i="47"/>
  <c r="AN14" i="47"/>
  <c r="AM14" i="47"/>
  <c r="AR13" i="47"/>
  <c r="AQ13" i="47"/>
  <c r="AP13" i="47"/>
  <c r="AO13" i="47"/>
  <c r="AN13" i="47"/>
  <c r="AM13" i="47"/>
  <c r="AR12" i="47"/>
  <c r="AQ12" i="47"/>
  <c r="AP12" i="47"/>
  <c r="AO12" i="47"/>
  <c r="AN12" i="47"/>
  <c r="AM12" i="47"/>
  <c r="AR11" i="47"/>
  <c r="AQ11" i="47"/>
  <c r="AP11" i="47"/>
  <c r="AO11" i="47"/>
  <c r="AN11" i="47"/>
  <c r="AM11" i="47"/>
  <c r="AR10" i="47"/>
  <c r="AQ10" i="47"/>
  <c r="AP10" i="47"/>
  <c r="AO10" i="47"/>
  <c r="AN10" i="47"/>
  <c r="AM10" i="47"/>
  <c r="AR9" i="47"/>
  <c r="AQ9" i="47"/>
  <c r="AP9" i="47"/>
  <c r="AO9" i="47"/>
  <c r="AN9" i="47"/>
  <c r="AM9" i="47"/>
  <c r="AR8" i="47"/>
  <c r="AQ8" i="47"/>
  <c r="AP8" i="47"/>
  <c r="AO8" i="47"/>
  <c r="AN8" i="47"/>
  <c r="AM8" i="47"/>
  <c r="AR7" i="47"/>
  <c r="AQ7" i="47"/>
  <c r="AP7" i="47"/>
  <c r="AO7" i="47"/>
  <c r="AN7" i="47"/>
  <c r="AM7" i="47"/>
  <c r="AR6" i="47"/>
  <c r="AQ6" i="47"/>
  <c r="AP6" i="47"/>
  <c r="AO6" i="47"/>
  <c r="AN6" i="47"/>
  <c r="AM6" i="47"/>
  <c r="AR18" i="47"/>
  <c r="AQ18" i="47"/>
  <c r="AP18" i="47"/>
  <c r="AO18" i="47"/>
  <c r="AN18" i="47"/>
  <c r="AM18" i="47"/>
  <c r="AR5" i="47"/>
  <c r="AQ5" i="47"/>
  <c r="AP5" i="47"/>
  <c r="AO5" i="47"/>
  <c r="AN5" i="47"/>
  <c r="AM5" i="47"/>
  <c r="BE7" i="47" l="1"/>
  <c r="BD7" i="47"/>
  <c r="BC7" i="47"/>
  <c r="BB7" i="47"/>
  <c r="BA7" i="47"/>
  <c r="AZ7" i="47"/>
  <c r="AY7" i="47"/>
  <c r="AX7" i="47"/>
  <c r="AX11" i="47"/>
  <c r="BE11" i="47"/>
  <c r="BD11" i="47"/>
  <c r="BC11" i="47"/>
  <c r="BB11" i="47"/>
  <c r="BA11" i="47"/>
  <c r="AZ11" i="47"/>
  <c r="AY11" i="47"/>
  <c r="BE15" i="47"/>
  <c r="BD15" i="47"/>
  <c r="BC15" i="47"/>
  <c r="BB15" i="47"/>
  <c r="BA15" i="47"/>
  <c r="AZ15" i="47"/>
  <c r="AY15" i="47"/>
  <c r="AX15" i="47"/>
  <c r="BE8" i="47"/>
  <c r="BD8" i="47"/>
  <c r="BC8" i="47"/>
  <c r="BB8" i="47"/>
  <c r="BA8" i="47"/>
  <c r="AZ8" i="47"/>
  <c r="AY8" i="47"/>
  <c r="AX8" i="47"/>
  <c r="BE12" i="47"/>
  <c r="BD12" i="47"/>
  <c r="BC12" i="47"/>
  <c r="BB12" i="47"/>
  <c r="BA12" i="47"/>
  <c r="AZ12" i="47"/>
  <c r="AY12" i="47"/>
  <c r="AX12" i="47"/>
  <c r="BE16" i="47"/>
  <c r="BD16" i="47"/>
  <c r="BC16" i="47"/>
  <c r="BB16" i="47"/>
  <c r="BA16" i="47"/>
  <c r="AZ16" i="47"/>
  <c r="AY16" i="47"/>
  <c r="AX16" i="47"/>
  <c r="BE5" i="47"/>
  <c r="BC5" i="47"/>
  <c r="BA5" i="47"/>
  <c r="AZ5" i="47"/>
  <c r="AY5" i="47"/>
  <c r="AX5" i="47"/>
  <c r="BD5" i="47"/>
  <c r="BB5" i="47"/>
  <c r="AZ9" i="47"/>
  <c r="AX9" i="47"/>
  <c r="BD9" i="47"/>
  <c r="BC9" i="47"/>
  <c r="BB9" i="47"/>
  <c r="BE9" i="47"/>
  <c r="BA9" i="47"/>
  <c r="AY9" i="47"/>
  <c r="AX13" i="47"/>
  <c r="BE13" i="47"/>
  <c r="BD13" i="47"/>
  <c r="BB13" i="47"/>
  <c r="BA13" i="47"/>
  <c r="AY13" i="47"/>
  <c r="BC13" i="47"/>
  <c r="AZ13" i="47"/>
  <c r="AX17" i="47"/>
  <c r="BC17" i="47"/>
  <c r="BA17" i="47"/>
  <c r="AZ17" i="47"/>
  <c r="BE17" i="47"/>
  <c r="BD17" i="47"/>
  <c r="BB17" i="47"/>
  <c r="AY17" i="47"/>
  <c r="AX6" i="47"/>
  <c r="BE6" i="47"/>
  <c r="BD6" i="47"/>
  <c r="BC6" i="47"/>
  <c r="BB6" i="47"/>
  <c r="BA6" i="47"/>
  <c r="AZ6" i="47"/>
  <c r="AY6" i="47"/>
  <c r="AX10" i="47"/>
  <c r="BE10" i="47"/>
  <c r="BD10" i="47"/>
  <c r="BC10" i="47"/>
  <c r="BB10" i="47"/>
  <c r="BA10" i="47"/>
  <c r="AZ10" i="47"/>
  <c r="AY10" i="47"/>
  <c r="BE14" i="47"/>
  <c r="BD14" i="47"/>
  <c r="BC14" i="47"/>
  <c r="BB14" i="47"/>
  <c r="BA14" i="47"/>
  <c r="AZ14" i="47"/>
  <c r="AY14" i="47"/>
  <c r="AX14" i="47"/>
  <c r="AX18" i="47"/>
  <c r="BE18" i="47"/>
  <c r="BD18" i="47"/>
  <c r="BC18" i="47"/>
  <c r="BB18" i="47"/>
  <c r="BA18" i="47"/>
  <c r="AZ18" i="47"/>
  <c r="AY18" i="47"/>
  <c r="G58" i="35"/>
  <c r="AX4" i="47" s="1"/>
  <c r="BE4" i="47" l="1"/>
  <c r="BD4" i="47"/>
  <c r="BC4" i="47"/>
  <c r="BB4" i="47"/>
  <c r="BA4" i="47"/>
  <c r="AZ4" i="47"/>
  <c r="AY4" i="47"/>
  <c r="G36" i="35"/>
  <c r="G37" i="35" s="1"/>
  <c r="AH3" i="47" l="1"/>
  <c r="Y3" i="47" s="1"/>
  <c r="AG3" i="47"/>
  <c r="L18" i="34"/>
  <c r="AK3" i="47" s="1"/>
  <c r="AJ36" i="35"/>
  <c r="AI36" i="35"/>
  <c r="AH36" i="35"/>
  <c r="AG36" i="35"/>
  <c r="AF36" i="35"/>
  <c r="AE36" i="35"/>
  <c r="AD36" i="35"/>
  <c r="AC36" i="35"/>
  <c r="AB36" i="35"/>
  <c r="AA36" i="35"/>
  <c r="Z36" i="35"/>
  <c r="Y36" i="35"/>
  <c r="X36" i="35"/>
  <c r="W36" i="35"/>
  <c r="V36" i="35"/>
  <c r="U36" i="35"/>
  <c r="U37" i="35" s="1"/>
  <c r="T36" i="35"/>
  <c r="T37" i="35" s="1"/>
  <c r="S36" i="35"/>
  <c r="S37" i="35" s="1"/>
  <c r="R36" i="35"/>
  <c r="R37" i="35" s="1"/>
  <c r="Q36" i="35"/>
  <c r="Q37" i="35" s="1"/>
  <c r="P36" i="35"/>
  <c r="P37" i="35" s="1"/>
  <c r="O36" i="35"/>
  <c r="O37" i="35" s="1"/>
  <c r="N36" i="35"/>
  <c r="N37" i="35" s="1"/>
  <c r="M36" i="35"/>
  <c r="M37" i="35" s="1"/>
  <c r="L36" i="35"/>
  <c r="L37" i="35" s="1"/>
  <c r="K36" i="35"/>
  <c r="K37" i="35" s="1"/>
  <c r="J36" i="35"/>
  <c r="J37" i="35" s="1"/>
  <c r="I36" i="35"/>
  <c r="I37" i="35" s="1"/>
  <c r="H36" i="35"/>
  <c r="H37" i="35" s="1"/>
  <c r="AJ34" i="35"/>
  <c r="AJ45" i="35" s="1"/>
  <c r="AI34" i="35"/>
  <c r="AI45" i="35" s="1"/>
  <c r="AH34" i="35"/>
  <c r="AH45" i="35" s="1"/>
  <c r="AG34" i="35"/>
  <c r="AG45" i="35" s="1"/>
  <c r="AF34" i="35"/>
  <c r="AF45" i="35" s="1"/>
  <c r="AE34" i="35"/>
  <c r="AE45" i="35" s="1"/>
  <c r="AD34" i="35"/>
  <c r="AD45" i="35" s="1"/>
  <c r="AC34" i="35"/>
  <c r="AC45" i="35" s="1"/>
  <c r="AB34" i="35"/>
  <c r="AB45" i="35" s="1"/>
  <c r="AA34" i="35"/>
  <c r="AA45" i="35" s="1"/>
  <c r="Z34" i="35"/>
  <c r="Z45" i="35" s="1"/>
  <c r="Y34" i="35"/>
  <c r="Y45" i="35" s="1"/>
  <c r="X34" i="35"/>
  <c r="X45" i="35" s="1"/>
  <c r="W34" i="35"/>
  <c r="W45" i="35" s="1"/>
  <c r="V34" i="35"/>
  <c r="V45" i="35" s="1"/>
  <c r="U34" i="35"/>
  <c r="U45" i="35" s="1"/>
  <c r="T34" i="35"/>
  <c r="T45" i="35" s="1"/>
  <c r="S34" i="35"/>
  <c r="S45" i="35" s="1"/>
  <c r="R34" i="35"/>
  <c r="R45" i="35" s="1"/>
  <c r="Q34" i="35"/>
  <c r="Q45" i="35" s="1"/>
  <c r="P34" i="35"/>
  <c r="P45" i="35" s="1"/>
  <c r="O34" i="35"/>
  <c r="O45" i="35" s="1"/>
  <c r="N34" i="35"/>
  <c r="N45" i="35" s="1"/>
  <c r="M34" i="35"/>
  <c r="M45" i="35" s="1"/>
  <c r="K34" i="35"/>
  <c r="K45" i="35" s="1"/>
  <c r="J34" i="35"/>
  <c r="J45" i="35" s="1"/>
  <c r="I34" i="35"/>
  <c r="I45" i="35" s="1"/>
  <c r="H34" i="35"/>
  <c r="G34" i="35"/>
  <c r="B35" i="34"/>
  <c r="AD3" i="47"/>
  <c r="AC3" i="47"/>
  <c r="H45" i="35" l="1"/>
  <c r="H24" i="35"/>
  <c r="G45" i="35"/>
  <c r="G24" i="35" s="1"/>
  <c r="AA4" i="47"/>
  <c r="AV4" i="47" s="1"/>
  <c r="L13" i="49"/>
  <c r="L7" i="49" s="1"/>
  <c r="L13" i="48"/>
  <c r="L7" i="48" s="1"/>
  <c r="Q13" i="49"/>
  <c r="Q7" i="49" s="1"/>
  <c r="Q13" i="48"/>
  <c r="Q7" i="48" s="1"/>
  <c r="U13" i="49"/>
  <c r="U7" i="49" s="1"/>
  <c r="U13" i="48"/>
  <c r="U7" i="48" s="1"/>
  <c r="Y13" i="49"/>
  <c r="Y7" i="49" s="1"/>
  <c r="Y13" i="48"/>
  <c r="Y7" i="48" s="1"/>
  <c r="AC13" i="49"/>
  <c r="AC7" i="49" s="1"/>
  <c r="AC13" i="48"/>
  <c r="AC7" i="48" s="1"/>
  <c r="AG13" i="49"/>
  <c r="AG7" i="49" s="1"/>
  <c r="AG13" i="48"/>
  <c r="AG7" i="48" s="1"/>
  <c r="AK13" i="49"/>
  <c r="AK7" i="49" s="1"/>
  <c r="AK13" i="48"/>
  <c r="AK7" i="48" s="1"/>
  <c r="M13" i="48"/>
  <c r="M7" i="48" s="1"/>
  <c r="M13" i="49"/>
  <c r="M7" i="49" s="1"/>
  <c r="R13" i="49"/>
  <c r="R13" i="48"/>
  <c r="V13" i="49"/>
  <c r="V7" i="49" s="1"/>
  <c r="V13" i="48"/>
  <c r="V7" i="48" s="1"/>
  <c r="Z13" i="49"/>
  <c r="Z7" i="49" s="1"/>
  <c r="Z13" i="48"/>
  <c r="Z7" i="48" s="1"/>
  <c r="AD13" i="49"/>
  <c r="AD7" i="49" s="1"/>
  <c r="AD13" i="48"/>
  <c r="AD7" i="48" s="1"/>
  <c r="AH13" i="49"/>
  <c r="AH7" i="49" s="1"/>
  <c r="AH13" i="48"/>
  <c r="AH7" i="48" s="1"/>
  <c r="AL13" i="49"/>
  <c r="AL7" i="49" s="1"/>
  <c r="AL13" i="48"/>
  <c r="AL7" i="48" s="1"/>
  <c r="S13" i="49"/>
  <c r="S7" i="49" s="1"/>
  <c r="S13" i="48"/>
  <c r="S7" i="48" s="1"/>
  <c r="AA17" i="47"/>
  <c r="W13" i="49"/>
  <c r="W7" i="49" s="1"/>
  <c r="W13" i="48"/>
  <c r="W7" i="48" s="1"/>
  <c r="AA13" i="49"/>
  <c r="AA7" i="49" s="1"/>
  <c r="AA13" i="48"/>
  <c r="AA7" i="48" s="1"/>
  <c r="AE13" i="49"/>
  <c r="AE7" i="49" s="1"/>
  <c r="AE13" i="48"/>
  <c r="AE7" i="48" s="1"/>
  <c r="AI13" i="49"/>
  <c r="AI7" i="49" s="1"/>
  <c r="AI13" i="48"/>
  <c r="AI7" i="48" s="1"/>
  <c r="AM13" i="49"/>
  <c r="AM7" i="49" s="1"/>
  <c r="AM13" i="48"/>
  <c r="AM7" i="48" s="1"/>
  <c r="K13" i="48"/>
  <c r="K7" i="48" s="1"/>
  <c r="K13" i="49"/>
  <c r="K7" i="49" s="1"/>
  <c r="P13" i="48"/>
  <c r="P7" i="48" s="1"/>
  <c r="P13" i="49"/>
  <c r="P7" i="49" s="1"/>
  <c r="T13" i="48"/>
  <c r="T7" i="48" s="1"/>
  <c r="T13" i="49"/>
  <c r="T7" i="49" s="1"/>
  <c r="AA18" i="47"/>
  <c r="X13" i="48"/>
  <c r="X7" i="48" s="1"/>
  <c r="X13" i="49"/>
  <c r="X7" i="49" s="1"/>
  <c r="AB13" i="48"/>
  <c r="AB7" i="48" s="1"/>
  <c r="AB13" i="49"/>
  <c r="AB7" i="49" s="1"/>
  <c r="AF13" i="48"/>
  <c r="AF7" i="48" s="1"/>
  <c r="AF13" i="49"/>
  <c r="AF7" i="49" s="1"/>
  <c r="AJ13" i="48"/>
  <c r="AJ7" i="48" s="1"/>
  <c r="AJ13" i="49"/>
  <c r="AJ7" i="49" s="1"/>
  <c r="N13" i="48"/>
  <c r="N13" i="49"/>
  <c r="A3" i="47"/>
  <c r="AA6" i="47"/>
  <c r="R55" i="34"/>
  <c r="S55" i="34" s="1"/>
  <c r="AA5" i="47"/>
  <c r="R54" i="34"/>
  <c r="S54" i="34" s="1"/>
  <c r="AA13" i="47"/>
  <c r="R62" i="34"/>
  <c r="S62" i="34" s="1"/>
  <c r="AE13" i="45"/>
  <c r="R74" i="34"/>
  <c r="S74" i="34" s="1"/>
  <c r="AA14" i="47"/>
  <c r="R63" i="34"/>
  <c r="S63" i="34" s="1"/>
  <c r="AB13" i="45"/>
  <c r="R71" i="34"/>
  <c r="S71" i="34" s="1"/>
  <c r="AF13" i="45"/>
  <c r="R75" i="34"/>
  <c r="S75" i="34" s="1"/>
  <c r="AJ13" i="45"/>
  <c r="R79" i="34"/>
  <c r="S79" i="34" s="1"/>
  <c r="AA15" i="47"/>
  <c r="R64" i="34"/>
  <c r="S64" i="34" s="1"/>
  <c r="Y13" i="45"/>
  <c r="R68" i="34"/>
  <c r="S68" i="34" s="1"/>
  <c r="AC13" i="45"/>
  <c r="R72" i="34"/>
  <c r="S72" i="34" s="1"/>
  <c r="AG13" i="45"/>
  <c r="R76" i="34"/>
  <c r="S76" i="34" s="1"/>
  <c r="AK13" i="45"/>
  <c r="R80" i="34"/>
  <c r="S80" i="34" s="1"/>
  <c r="W13" i="45"/>
  <c r="R66" i="34"/>
  <c r="S66" i="34" s="1"/>
  <c r="AA13" i="45"/>
  <c r="R70" i="34"/>
  <c r="S70" i="34" s="1"/>
  <c r="AI13" i="45"/>
  <c r="R78" i="34"/>
  <c r="S78" i="34" s="1"/>
  <c r="X13" i="45"/>
  <c r="R67" i="34"/>
  <c r="S67" i="34" s="1"/>
  <c r="R53" i="34"/>
  <c r="S53" i="34" s="1"/>
  <c r="AA12" i="47"/>
  <c r="R61" i="34"/>
  <c r="S61" i="34" s="1"/>
  <c r="AA16" i="47"/>
  <c r="R65" i="34"/>
  <c r="S65" i="34" s="1"/>
  <c r="Z13" i="45"/>
  <c r="R69" i="34"/>
  <c r="S69" i="34" s="1"/>
  <c r="AD13" i="45"/>
  <c r="R73" i="34"/>
  <c r="S73" i="34" s="1"/>
  <c r="AH13" i="45"/>
  <c r="R77" i="34"/>
  <c r="S77" i="34" s="1"/>
  <c r="AL13" i="45"/>
  <c r="R81" i="34"/>
  <c r="S81" i="34" s="1"/>
  <c r="AM13" i="45"/>
  <c r="R82" i="34"/>
  <c r="S82" i="34" s="1"/>
  <c r="AA11" i="47"/>
  <c r="R60" i="34"/>
  <c r="S60" i="34" s="1"/>
  <c r="AA10" i="47"/>
  <c r="R59" i="34"/>
  <c r="S59" i="34" s="1"/>
  <c r="AA9" i="47"/>
  <c r="R58" i="34"/>
  <c r="S58" i="34" s="1"/>
  <c r="AA8" i="47"/>
  <c r="R57" i="34"/>
  <c r="S57" i="34" s="1"/>
  <c r="AA7" i="47"/>
  <c r="R56" i="34"/>
  <c r="S56" i="34" s="1"/>
  <c r="Q13" i="45"/>
  <c r="U13" i="45"/>
  <c r="P13" i="45"/>
  <c r="T13" i="45"/>
  <c r="R13" i="45"/>
  <c r="V13" i="45"/>
  <c r="S13" i="45"/>
  <c r="N13" i="45"/>
  <c r="M13" i="45"/>
  <c r="K13" i="45"/>
  <c r="L13" i="45"/>
  <c r="H14" i="45"/>
  <c r="O13" i="45"/>
  <c r="AA2" i="47" l="1"/>
  <c r="Z4" i="47"/>
  <c r="Y4" i="47"/>
  <c r="AC4" i="47"/>
  <c r="AC15" i="47"/>
  <c r="Z15" i="47"/>
  <c r="AC14" i="47"/>
  <c r="Z14" i="47"/>
  <c r="AC13" i="47"/>
  <c r="Z13" i="47"/>
  <c r="AC6" i="47"/>
  <c r="Z6" i="47"/>
  <c r="AC8" i="47"/>
  <c r="Z8" i="47"/>
  <c r="AC10" i="47"/>
  <c r="Z10" i="47"/>
  <c r="AC12" i="47"/>
  <c r="Z12" i="47"/>
  <c r="AC5" i="47"/>
  <c r="Z5" i="47"/>
  <c r="AC18" i="47"/>
  <c r="Z18" i="47"/>
  <c r="AC7" i="47"/>
  <c r="Z7" i="47"/>
  <c r="AC9" i="47"/>
  <c r="Z9" i="47"/>
  <c r="AC11" i="47"/>
  <c r="Z11" i="47"/>
  <c r="AC16" i="47"/>
  <c r="Z16" i="47"/>
  <c r="AC17" i="47"/>
  <c r="AT17" i="47" s="1"/>
  <c r="Z17" i="47"/>
  <c r="AV17" i="47"/>
  <c r="AD17" i="47"/>
  <c r="Y17" i="47"/>
  <c r="B17" i="47"/>
  <c r="D17" i="47" s="1"/>
  <c r="AA69" i="47"/>
  <c r="BG69" i="47" s="1"/>
  <c r="AA68" i="47"/>
  <c r="AT68" i="47" s="1"/>
  <c r="AE17" i="47"/>
  <c r="AA51" i="47"/>
  <c r="F51" i="47" s="1"/>
  <c r="F18" i="47"/>
  <c r="AA34" i="47"/>
  <c r="A34" i="47" s="1"/>
  <c r="AD18" i="47"/>
  <c r="AA35" i="47"/>
  <c r="B35" i="47" s="1"/>
  <c r="D35" i="47" s="1"/>
  <c r="F17" i="47"/>
  <c r="AA52" i="47"/>
  <c r="F52" i="47" s="1"/>
  <c r="AE18" i="47"/>
  <c r="Y18" i="47"/>
  <c r="T2" i="48"/>
  <c r="R7" i="48"/>
  <c r="B18" i="47"/>
  <c r="D18" i="47" s="1"/>
  <c r="AV18" i="47"/>
  <c r="AG18" i="47" s="1"/>
  <c r="AI18" i="47" s="1"/>
  <c r="T2" i="49"/>
  <c r="R7" i="49"/>
  <c r="N7" i="49"/>
  <c r="P2" i="49"/>
  <c r="P2" i="48"/>
  <c r="N7" i="48"/>
  <c r="K46" i="34"/>
  <c r="K48" i="34" s="1"/>
  <c r="J13" i="34" s="1"/>
  <c r="P2" i="45"/>
  <c r="T2" i="45"/>
  <c r="AV8" i="47"/>
  <c r="AG8" i="47" s="1"/>
  <c r="AI8" i="47" s="1"/>
  <c r="AV10" i="47"/>
  <c r="AV7" i="47"/>
  <c r="AV9" i="47"/>
  <c r="AV11" i="47"/>
  <c r="AV16" i="47"/>
  <c r="AG16" i="47" s="1"/>
  <c r="AI16" i="47" s="1"/>
  <c r="AV12" i="47"/>
  <c r="AG12" i="47" s="1"/>
  <c r="AI12" i="47" s="1"/>
  <c r="AV5" i="47"/>
  <c r="AV15" i="47"/>
  <c r="AG15" i="47" s="1"/>
  <c r="AI15" i="47" s="1"/>
  <c r="AV14" i="47"/>
  <c r="AV13" i="47"/>
  <c r="AG13" i="47" s="1"/>
  <c r="AI13" i="47" s="1"/>
  <c r="AV6" i="47"/>
  <c r="AF18" i="47"/>
  <c r="F14" i="47"/>
  <c r="AF17" i="47"/>
  <c r="Y12" i="47"/>
  <c r="Y11" i="47"/>
  <c r="Y16" i="47"/>
  <c r="Y15" i="47"/>
  <c r="Y14" i="47"/>
  <c r="Y13" i="47"/>
  <c r="Y10" i="47"/>
  <c r="Y9" i="47"/>
  <c r="Y8" i="47"/>
  <c r="Y6" i="47"/>
  <c r="Y7" i="47"/>
  <c r="Y5" i="47"/>
  <c r="AH18" i="47"/>
  <c r="AT18" i="47"/>
  <c r="AL18" i="47"/>
  <c r="AJ18" i="47"/>
  <c r="AD52" i="47"/>
  <c r="AD35" i="47"/>
  <c r="AK18" i="47"/>
  <c r="AD69" i="47"/>
  <c r="AA47" i="47"/>
  <c r="F47" i="47" s="1"/>
  <c r="F6" i="47"/>
  <c r="AA56" i="47"/>
  <c r="F15" i="47"/>
  <c r="AA48" i="47"/>
  <c r="F48" i="47" s="1"/>
  <c r="AA64" i="47"/>
  <c r="F13" i="47"/>
  <c r="AA30" i="47"/>
  <c r="F30" i="47" s="1"/>
  <c r="AA46" i="47"/>
  <c r="B46" i="47" s="1"/>
  <c r="AE12" i="47"/>
  <c r="AA32" i="47"/>
  <c r="F32" i="47" s="1"/>
  <c r="AE15" i="47"/>
  <c r="AA31" i="47"/>
  <c r="F31" i="47" s="1"/>
  <c r="AE14" i="47"/>
  <c r="AE13" i="47"/>
  <c r="AA62" i="47"/>
  <c r="AE11" i="47"/>
  <c r="F16" i="47"/>
  <c r="AE16" i="47"/>
  <c r="F7" i="47"/>
  <c r="AE7" i="47"/>
  <c r="F9" i="47"/>
  <c r="AE9" i="47"/>
  <c r="AA38" i="47"/>
  <c r="F38" i="47" s="1"/>
  <c r="AA22" i="47"/>
  <c r="F22" i="47" s="1"/>
  <c r="AE5" i="47"/>
  <c r="AA42" i="47"/>
  <c r="F42" i="47" s="1"/>
  <c r="AE8" i="47"/>
  <c r="AA44" i="47"/>
  <c r="F44" i="47" s="1"/>
  <c r="AE10" i="47"/>
  <c r="AA23" i="47"/>
  <c r="F23" i="47" s="1"/>
  <c r="AE6" i="47"/>
  <c r="AE4" i="47"/>
  <c r="AA57" i="47"/>
  <c r="AA40" i="47"/>
  <c r="F40" i="47" s="1"/>
  <c r="AD6" i="47"/>
  <c r="F5" i="47"/>
  <c r="F4" i="47"/>
  <c r="AD4" i="47"/>
  <c r="AA49" i="47"/>
  <c r="F49" i="47" s="1"/>
  <c r="AA63" i="47"/>
  <c r="AA50" i="47"/>
  <c r="F50" i="47" s="1"/>
  <c r="F12" i="47"/>
  <c r="AA29" i="47"/>
  <c r="F29" i="47" s="1"/>
  <c r="AA66" i="47"/>
  <c r="AA65" i="47"/>
  <c r="AA33" i="47"/>
  <c r="F33" i="47" s="1"/>
  <c r="AA21" i="47"/>
  <c r="F21" i="47" s="1"/>
  <c r="AD9" i="47"/>
  <c r="AA39" i="47"/>
  <c r="F39" i="47" s="1"/>
  <c r="AA67" i="47"/>
  <c r="AA55" i="47"/>
  <c r="F10" i="47"/>
  <c r="AA41" i="47"/>
  <c r="F41" i="47" s="1"/>
  <c r="AA27" i="47"/>
  <c r="F27" i="47" s="1"/>
  <c r="AA26" i="47"/>
  <c r="F26" i="47" s="1"/>
  <c r="AA45" i="47"/>
  <c r="F45" i="47" s="1"/>
  <c r="AA61" i="47"/>
  <c r="AA60" i="47"/>
  <c r="AA25" i="47"/>
  <c r="F25" i="47" s="1"/>
  <c r="F8" i="47"/>
  <c r="AA59" i="47"/>
  <c r="AA58" i="47"/>
  <c r="AA43" i="47"/>
  <c r="F43" i="47" s="1"/>
  <c r="AA24" i="47"/>
  <c r="F24" i="47" s="1"/>
  <c r="F11" i="47"/>
  <c r="AA28" i="47"/>
  <c r="F28" i="47" s="1"/>
  <c r="F70" i="47"/>
  <c r="B70" i="47"/>
  <c r="B36" i="47"/>
  <c r="F36" i="47"/>
  <c r="B19" i="47"/>
  <c r="F19" i="47"/>
  <c r="B53" i="47"/>
  <c r="F53" i="47"/>
  <c r="B13" i="47"/>
  <c r="D13" i="47" s="1"/>
  <c r="B9" i="47"/>
  <c r="D9" i="47" s="1"/>
  <c r="B5" i="47"/>
  <c r="D5" i="47" s="1"/>
  <c r="B16" i="47"/>
  <c r="D16" i="47" s="1"/>
  <c r="B12" i="47"/>
  <c r="D12" i="47" s="1"/>
  <c r="B8" i="47"/>
  <c r="B4" i="47"/>
  <c r="D4" i="47" s="1"/>
  <c r="B15" i="47"/>
  <c r="D15" i="47" s="1"/>
  <c r="B11" i="47"/>
  <c r="B7" i="47"/>
  <c r="D7" i="47" s="1"/>
  <c r="B3" i="47"/>
  <c r="D3" i="47" s="1"/>
  <c r="B10" i="47"/>
  <c r="B6" i="47"/>
  <c r="D6" i="47" s="1"/>
  <c r="B14" i="47"/>
  <c r="D14" i="47" s="1"/>
  <c r="AD12" i="47"/>
  <c r="AD14" i="47"/>
  <c r="AD15" i="47"/>
  <c r="AD16" i="47"/>
  <c r="AD10" i="47"/>
  <c r="AD11" i="47"/>
  <c r="AD13" i="47"/>
  <c r="N2" i="46"/>
  <c r="AH1" i="45"/>
  <c r="Y1" i="45"/>
  <c r="P1" i="45"/>
  <c r="AD8" i="47"/>
  <c r="AD7" i="47"/>
  <c r="AD5" i="47"/>
  <c r="AJ43" i="35"/>
  <c r="AI43" i="35"/>
  <c r="AH43" i="35"/>
  <c r="AG43" i="35"/>
  <c r="AF43" i="35"/>
  <c r="AE43" i="35"/>
  <c r="AD43" i="35"/>
  <c r="AC43" i="35"/>
  <c r="AB43" i="35"/>
  <c r="AA43" i="35"/>
  <c r="Z43" i="35"/>
  <c r="Y43" i="35"/>
  <c r="X43" i="35"/>
  <c r="W43" i="35"/>
  <c r="V43" i="35"/>
  <c r="U43" i="35"/>
  <c r="T43" i="35"/>
  <c r="S43" i="35"/>
  <c r="R43" i="35"/>
  <c r="Q43" i="35"/>
  <c r="P43" i="35"/>
  <c r="O43" i="35"/>
  <c r="N43" i="35"/>
  <c r="M43" i="35"/>
  <c r="L43" i="35"/>
  <c r="K43" i="35"/>
  <c r="G43" i="35"/>
  <c r="H43" i="35"/>
  <c r="I43" i="35"/>
  <c r="AJ72" i="35"/>
  <c r="AJ102" i="35" s="1"/>
  <c r="AI72" i="35"/>
  <c r="AI102" i="35" s="1"/>
  <c r="AH72" i="35"/>
  <c r="AH102" i="35" s="1"/>
  <c r="AG72" i="35"/>
  <c r="AG102" i="35" s="1"/>
  <c r="AF72" i="35"/>
  <c r="AF102" i="35" s="1"/>
  <c r="AE72" i="35"/>
  <c r="AE102" i="35" s="1"/>
  <c r="AD72" i="35"/>
  <c r="AD102" i="35" s="1"/>
  <c r="AC72" i="35"/>
  <c r="AC102" i="35" s="1"/>
  <c r="AB72" i="35"/>
  <c r="AB102" i="35" s="1"/>
  <c r="AA72" i="35"/>
  <c r="AA102" i="35" s="1"/>
  <c r="Z72" i="35"/>
  <c r="Z102" i="35" s="1"/>
  <c r="Y72" i="35"/>
  <c r="Y102" i="35" s="1"/>
  <c r="X72" i="35"/>
  <c r="X102" i="35" s="1"/>
  <c r="W72" i="35"/>
  <c r="W102" i="35" s="1"/>
  <c r="V72" i="35"/>
  <c r="V102" i="35" s="1"/>
  <c r="U72" i="35"/>
  <c r="T72" i="35"/>
  <c r="S72" i="35"/>
  <c r="R72" i="35"/>
  <c r="Q72" i="35"/>
  <c r="P72" i="35"/>
  <c r="O72" i="35"/>
  <c r="N72" i="35"/>
  <c r="M72" i="35"/>
  <c r="L72" i="35"/>
  <c r="K72" i="35"/>
  <c r="J72" i="35"/>
  <c r="I72" i="35"/>
  <c r="H72" i="35"/>
  <c r="G72" i="35"/>
  <c r="H41" i="45"/>
  <c r="H40" i="45"/>
  <c r="H39" i="45"/>
  <c r="H37" i="45"/>
  <c r="H36" i="45"/>
  <c r="H35" i="45"/>
  <c r="H34" i="45"/>
  <c r="H32" i="45"/>
  <c r="H31" i="45"/>
  <c r="H30" i="45"/>
  <c r="H29" i="45"/>
  <c r="H28" i="45"/>
  <c r="H26" i="45"/>
  <c r="H24" i="45"/>
  <c r="H23" i="45"/>
  <c r="H22" i="45"/>
  <c r="H20" i="45"/>
  <c r="H19" i="45"/>
  <c r="H18" i="45"/>
  <c r="H17" i="45"/>
  <c r="H16" i="45"/>
  <c r="H15" i="45"/>
  <c r="AG11" i="47" l="1"/>
  <c r="AD51" i="47"/>
  <c r="AW68" i="47"/>
  <c r="AK17" i="47"/>
  <c r="AH17" i="47"/>
  <c r="AL17" i="47"/>
  <c r="AG6" i="47"/>
  <c r="AI6" i="47" s="1"/>
  <c r="AG5" i="47"/>
  <c r="AF5" i="47" s="1"/>
  <c r="AD68" i="47"/>
  <c r="AJ17" i="47"/>
  <c r="AG7" i="47"/>
  <c r="AI7" i="47" s="1"/>
  <c r="AG17" i="47"/>
  <c r="AI17" i="47" s="1"/>
  <c r="AD34" i="47"/>
  <c r="AG14" i="47"/>
  <c r="AI14" i="47" s="1"/>
  <c r="AG10" i="47"/>
  <c r="AI10" i="47" s="1"/>
  <c r="B34" i="47"/>
  <c r="D34" i="47" s="1"/>
  <c r="F68" i="47"/>
  <c r="F34" i="47"/>
  <c r="B68" i="47"/>
  <c r="D68" i="47" s="1"/>
  <c r="AK68" i="47"/>
  <c r="B51" i="47"/>
  <c r="D51" i="47" s="1"/>
  <c r="AP68" i="47"/>
  <c r="BF69" i="47"/>
  <c r="BG68" i="47"/>
  <c r="AP69" i="47"/>
  <c r="AK69" i="47"/>
  <c r="AW69" i="47"/>
  <c r="B69" i="47"/>
  <c r="D69" i="47" s="1"/>
  <c r="AT69" i="47"/>
  <c r="BC69" i="47"/>
  <c r="F69" i="47"/>
  <c r="BC68" i="47"/>
  <c r="BF68" i="47"/>
  <c r="B52" i="47"/>
  <c r="D52" i="47" s="1"/>
  <c r="F35" i="47"/>
  <c r="F55" i="47"/>
  <c r="AW55" i="47"/>
  <c r="BG55" i="47"/>
  <c r="AP55" i="47"/>
  <c r="AT55" i="47"/>
  <c r="BC55" i="47"/>
  <c r="AK55" i="47"/>
  <c r="BF55" i="47"/>
  <c r="BG62" i="47"/>
  <c r="AT62" i="47"/>
  <c r="BF62" i="47"/>
  <c r="AP62" i="47"/>
  <c r="BC62" i="47"/>
  <c r="AK62" i="47"/>
  <c r="AW62" i="47"/>
  <c r="BG67" i="47"/>
  <c r="AT67" i="47"/>
  <c r="AK67" i="47"/>
  <c r="BF67" i="47"/>
  <c r="AP67" i="47"/>
  <c r="BC67" i="47"/>
  <c r="AW67" i="47"/>
  <c r="BG61" i="47"/>
  <c r="AT61" i="47"/>
  <c r="BF61" i="47"/>
  <c r="AP61" i="47"/>
  <c r="BC61" i="47"/>
  <c r="AK61" i="47"/>
  <c r="AW61" i="47"/>
  <c r="BG65" i="47"/>
  <c r="AT65" i="47"/>
  <c r="BF65" i="47"/>
  <c r="AW65" i="47"/>
  <c r="AP65" i="47"/>
  <c r="BC65" i="47"/>
  <c r="AK65" i="47"/>
  <c r="F64" i="47"/>
  <c r="BG64" i="47"/>
  <c r="AT64" i="47"/>
  <c r="BF64" i="47"/>
  <c r="AW64" i="47"/>
  <c r="AP64" i="47"/>
  <c r="BC64" i="47"/>
  <c r="AK64" i="47"/>
  <c r="BG66" i="47"/>
  <c r="AT66" i="47"/>
  <c r="BF66" i="47"/>
  <c r="AP66" i="47"/>
  <c r="BC66" i="47"/>
  <c r="AK66" i="47"/>
  <c r="AW66" i="47"/>
  <c r="BG63" i="47"/>
  <c r="AT63" i="47"/>
  <c r="AW63" i="47"/>
  <c r="AP63" i="47"/>
  <c r="BC63" i="47"/>
  <c r="AK63" i="47"/>
  <c r="BF63" i="47"/>
  <c r="BC59" i="47"/>
  <c r="AP59" i="47"/>
  <c r="AT59" i="47"/>
  <c r="AW59" i="47"/>
  <c r="AK59" i="47"/>
  <c r="BF59" i="47"/>
  <c r="BG59" i="47"/>
  <c r="BC60" i="47"/>
  <c r="AT60" i="47"/>
  <c r="BF60" i="47"/>
  <c r="AW60" i="47"/>
  <c r="AK60" i="47"/>
  <c r="BG60" i="47"/>
  <c r="AP60" i="47"/>
  <c r="AK58" i="47"/>
  <c r="AW58" i="47"/>
  <c r="AT58" i="47"/>
  <c r="BF58" i="47"/>
  <c r="BG58" i="47"/>
  <c r="AP58" i="47"/>
  <c r="BC58" i="47"/>
  <c r="AK57" i="47"/>
  <c r="AW57" i="47"/>
  <c r="AP57" i="47"/>
  <c r="BF57" i="47"/>
  <c r="AT57" i="47"/>
  <c r="BC57" i="47"/>
  <c r="BG57" i="47"/>
  <c r="BF56" i="47"/>
  <c r="AW56" i="47"/>
  <c r="AP56" i="47"/>
  <c r="BG56" i="47"/>
  <c r="AT56" i="47"/>
  <c r="BC56" i="47"/>
  <c r="AK56" i="47"/>
  <c r="AG9" i="47"/>
  <c r="AF8" i="47"/>
  <c r="AF14" i="47"/>
  <c r="AI11" i="47"/>
  <c r="AF11" i="47"/>
  <c r="AF13" i="47"/>
  <c r="AF16" i="47"/>
  <c r="AF15" i="47"/>
  <c r="AF7" i="47"/>
  <c r="AF12" i="47"/>
  <c r="AF10" i="47"/>
  <c r="Z3" i="47"/>
  <c r="A36" i="47"/>
  <c r="A17" i="47"/>
  <c r="A18" i="47"/>
  <c r="A69" i="47"/>
  <c r="A51" i="47"/>
  <c r="A52" i="47"/>
  <c r="A68" i="47"/>
  <c r="A35" i="47"/>
  <c r="A15" i="47"/>
  <c r="A6" i="47"/>
  <c r="A16" i="47"/>
  <c r="A8" i="47"/>
  <c r="A9" i="47"/>
  <c r="A10" i="47"/>
  <c r="A13" i="47"/>
  <c r="A14" i="47"/>
  <c r="A7" i="47"/>
  <c r="A11" i="47"/>
  <c r="A12" i="47"/>
  <c r="A5" i="47"/>
  <c r="AH6" i="47"/>
  <c r="A4" i="47"/>
  <c r="A19" i="47"/>
  <c r="A70" i="47"/>
  <c r="A53" i="47"/>
  <c r="AT10" i="47"/>
  <c r="AH10" i="47"/>
  <c r="AT11" i="47"/>
  <c r="AH11" i="47"/>
  <c r="AT13" i="47"/>
  <c r="AH13" i="47"/>
  <c r="AT15" i="47"/>
  <c r="AH15" i="47"/>
  <c r="AT14" i="47"/>
  <c r="AH14" i="47"/>
  <c r="AT5" i="47"/>
  <c r="AH5" i="47"/>
  <c r="AT7" i="47"/>
  <c r="AH7" i="47"/>
  <c r="AT16" i="47"/>
  <c r="AH16" i="47"/>
  <c r="AT8" i="47"/>
  <c r="AH8" i="47"/>
  <c r="AT12" i="47"/>
  <c r="AH12" i="47"/>
  <c r="F56" i="47"/>
  <c r="AT6" i="47"/>
  <c r="AT9" i="47"/>
  <c r="F46" i="47"/>
  <c r="AK72" i="35"/>
  <c r="D50" i="35" s="1"/>
  <c r="D51" i="35" s="1"/>
  <c r="AK6" i="47"/>
  <c r="AJ9" i="47"/>
  <c r="F67" i="47"/>
  <c r="F61" i="47"/>
  <c r="F65" i="47"/>
  <c r="F60" i="47"/>
  <c r="F66" i="47"/>
  <c r="F63" i="47"/>
  <c r="F62" i="47"/>
  <c r="F59" i="47"/>
  <c r="F58" i="47"/>
  <c r="F57" i="47"/>
  <c r="G3" i="47"/>
  <c r="I3" i="47" s="1"/>
  <c r="J3" i="47" s="1"/>
  <c r="B40" i="47"/>
  <c r="D40" i="47" s="1"/>
  <c r="B32" i="47"/>
  <c r="D32" i="47" s="1"/>
  <c r="A40" i="47"/>
  <c r="B23" i="47"/>
  <c r="D23" i="47" s="1"/>
  <c r="A23" i="47"/>
  <c r="B57" i="47"/>
  <c r="D57" i="47" s="1"/>
  <c r="AD40" i="47"/>
  <c r="A57" i="47"/>
  <c r="AJ6" i="47"/>
  <c r="AL6" i="47"/>
  <c r="AD57" i="47"/>
  <c r="AD23" i="47"/>
  <c r="A38" i="47"/>
  <c r="B38" i="47"/>
  <c r="D38" i="47" s="1"/>
  <c r="A21" i="47"/>
  <c r="B63" i="47"/>
  <c r="D63" i="47" s="1"/>
  <c r="B21" i="47"/>
  <c r="D21" i="47" s="1"/>
  <c r="A55" i="47"/>
  <c r="B55" i="47"/>
  <c r="D55" i="47" s="1"/>
  <c r="A26" i="47"/>
  <c r="B26" i="47"/>
  <c r="D26" i="47" s="1"/>
  <c r="B43" i="47"/>
  <c r="D43" i="47" s="1"/>
  <c r="B60" i="47"/>
  <c r="D60" i="47" s="1"/>
  <c r="AD26" i="47"/>
  <c r="AD60" i="47"/>
  <c r="AD43" i="47"/>
  <c r="A60" i="47"/>
  <c r="D10" i="47"/>
  <c r="D8" i="47"/>
  <c r="A43" i="47"/>
  <c r="AL9" i="47"/>
  <c r="AK9" i="47"/>
  <c r="D11" i="47"/>
  <c r="B59" i="47"/>
  <c r="D59" i="47" s="1"/>
  <c r="D70" i="47"/>
  <c r="D19" i="47"/>
  <c r="AK16" i="47"/>
  <c r="AJ16" i="47"/>
  <c r="AL16" i="47"/>
  <c r="AD42" i="47"/>
  <c r="AK8" i="47"/>
  <c r="AJ8" i="47"/>
  <c r="AL8" i="47"/>
  <c r="AL15" i="47"/>
  <c r="AK15" i="47"/>
  <c r="AJ15" i="47"/>
  <c r="AK14" i="47"/>
  <c r="AJ14" i="47"/>
  <c r="AL14" i="47"/>
  <c r="AL11" i="47"/>
  <c r="AJ11" i="47"/>
  <c r="AK11" i="47"/>
  <c r="AD22" i="47"/>
  <c r="AK5" i="47"/>
  <c r="AJ5" i="47"/>
  <c r="AL5" i="47"/>
  <c r="AL12" i="47"/>
  <c r="AK12" i="47"/>
  <c r="AJ12" i="47"/>
  <c r="AL7" i="47"/>
  <c r="AK7" i="47"/>
  <c r="AJ7" i="47"/>
  <c r="AK13" i="47"/>
  <c r="AJ13" i="47"/>
  <c r="AL13" i="47"/>
  <c r="AK10" i="47"/>
  <c r="AJ10" i="47"/>
  <c r="AL10" i="47"/>
  <c r="D53" i="47"/>
  <c r="D36" i="47"/>
  <c r="D46" i="47"/>
  <c r="B50" i="47"/>
  <c r="D50" i="47" s="1"/>
  <c r="B67" i="47"/>
  <c r="D67" i="47" s="1"/>
  <c r="B33" i="47"/>
  <c r="D33" i="47" s="1"/>
  <c r="B66" i="47"/>
  <c r="D66" i="47" s="1"/>
  <c r="B49" i="47"/>
  <c r="D49" i="47" s="1"/>
  <c r="B31" i="47"/>
  <c r="D31" i="47" s="1"/>
  <c r="B48" i="47"/>
  <c r="D48" i="47" s="1"/>
  <c r="B65" i="47"/>
  <c r="D65" i="47" s="1"/>
  <c r="B47" i="47"/>
  <c r="D47" i="47" s="1"/>
  <c r="B30" i="47"/>
  <c r="D30" i="47" s="1"/>
  <c r="B64" i="47"/>
  <c r="D64" i="47" s="1"/>
  <c r="B29" i="47"/>
  <c r="D29" i="47" s="1"/>
  <c r="B28" i="47"/>
  <c r="D28" i="47" s="1"/>
  <c r="B45" i="47"/>
  <c r="D45" i="47" s="1"/>
  <c r="B62" i="47"/>
  <c r="D62" i="47" s="1"/>
  <c r="B44" i="47"/>
  <c r="D44" i="47" s="1"/>
  <c r="B27" i="47"/>
  <c r="D27" i="47" s="1"/>
  <c r="B61" i="47"/>
  <c r="D61" i="47" s="1"/>
  <c r="B42" i="47"/>
  <c r="D42" i="47" s="1"/>
  <c r="B25" i="47"/>
  <c r="D25" i="47" s="1"/>
  <c r="B58" i="47"/>
  <c r="D58" i="47" s="1"/>
  <c r="B24" i="47"/>
  <c r="D24" i="47" s="1"/>
  <c r="B41" i="47"/>
  <c r="D41" i="47" s="1"/>
  <c r="B22" i="47"/>
  <c r="D22" i="47" s="1"/>
  <c r="B56" i="47"/>
  <c r="D56" i="47" s="1"/>
  <c r="B39" i="47"/>
  <c r="D39" i="47" s="1"/>
  <c r="F54" i="47"/>
  <c r="B54" i="47"/>
  <c r="B20" i="47"/>
  <c r="F20" i="47"/>
  <c r="B37" i="47"/>
  <c r="F37" i="47"/>
  <c r="A49" i="47"/>
  <c r="A29" i="47"/>
  <c r="A20" i="47"/>
  <c r="A37" i="47"/>
  <c r="A22" i="47"/>
  <c r="A39" i="47"/>
  <c r="A42" i="47"/>
  <c r="A28" i="47"/>
  <c r="A27" i="47"/>
  <c r="A48" i="47"/>
  <c r="A46" i="47"/>
  <c r="A67" i="47"/>
  <c r="A56" i="47"/>
  <c r="A59" i="47"/>
  <c r="A64" i="47"/>
  <c r="A66" i="47"/>
  <c r="A24" i="47"/>
  <c r="A25" i="47"/>
  <c r="A47" i="47"/>
  <c r="A44" i="47"/>
  <c r="A33" i="47"/>
  <c r="A32" i="47"/>
  <c r="A31" i="47"/>
  <c r="A50" i="47"/>
  <c r="A54" i="47"/>
  <c r="A41" i="47"/>
  <c r="A30" i="47"/>
  <c r="A45" i="47"/>
  <c r="A61" i="47"/>
  <c r="A65" i="47"/>
  <c r="A62" i="47"/>
  <c r="A63" i="47"/>
  <c r="A58" i="47"/>
  <c r="AD25" i="47"/>
  <c r="AD59" i="47"/>
  <c r="AD56" i="47"/>
  <c r="AD39" i="47"/>
  <c r="AD44" i="47"/>
  <c r="AD61" i="47"/>
  <c r="AD27" i="47"/>
  <c r="AD50" i="47"/>
  <c r="AD33" i="47"/>
  <c r="AD67" i="47"/>
  <c r="AD48" i="47"/>
  <c r="AD65" i="47"/>
  <c r="AD31" i="47"/>
  <c r="AD45" i="47"/>
  <c r="AD62" i="47"/>
  <c r="AD28" i="47"/>
  <c r="AD47" i="47"/>
  <c r="AD64" i="47"/>
  <c r="AD30" i="47"/>
  <c r="AD66" i="47"/>
  <c r="AD32" i="47"/>
  <c r="AD49" i="47"/>
  <c r="AD29" i="47"/>
  <c r="AD63" i="47"/>
  <c r="AD46" i="47"/>
  <c r="AD41" i="47"/>
  <c r="AD24" i="47"/>
  <c r="AD58" i="47"/>
  <c r="AF6" i="47" l="1"/>
  <c r="AI5" i="47"/>
  <c r="AH9" i="47"/>
  <c r="AI9" i="47"/>
  <c r="AF9" i="47"/>
  <c r="H3" i="47"/>
  <c r="M3" i="47"/>
  <c r="N3" i="47" s="1"/>
  <c r="O3" i="47"/>
  <c r="P3" i="47" s="1"/>
  <c r="K3" i="47"/>
  <c r="L3" i="47" s="1"/>
  <c r="H13" i="34"/>
  <c r="D20" i="47"/>
  <c r="D54" i="47"/>
  <c r="D37" i="47"/>
  <c r="Q3" i="47" l="1"/>
  <c r="H7" i="45"/>
  <c r="G7" i="45"/>
  <c r="F7" i="45"/>
  <c r="I7" i="45"/>
  <c r="T33" i="46"/>
  <c r="T31" i="46"/>
  <c r="L31" i="46" s="1"/>
  <c r="BR70" i="47" s="1"/>
  <c r="P27" i="46"/>
  <c r="F27" i="46" s="1"/>
  <c r="AR70" i="47" s="1"/>
  <c r="T26" i="46"/>
  <c r="T25" i="46"/>
  <c r="P22" i="46"/>
  <c r="F22" i="46" s="1"/>
  <c r="AM70" i="47" s="1"/>
  <c r="T18" i="46"/>
  <c r="L18" i="46" s="1"/>
  <c r="BE70" i="47" s="1"/>
  <c r="P13" i="46"/>
  <c r="F13" i="46" s="1"/>
  <c r="AD70" i="47" s="1"/>
  <c r="P12" i="46"/>
  <c r="F12" i="46" s="1"/>
  <c r="AC70" i="47" s="1"/>
  <c r="AY70" i="47" l="1"/>
  <c r="L26" i="46"/>
  <c r="BM70" i="47" s="1"/>
  <c r="L25" i="46"/>
  <c r="BL70" i="47" s="1"/>
  <c r="L33" i="46"/>
  <c r="BT70" i="47" l="1"/>
  <c r="F35" i="46"/>
  <c r="BU50" i="45"/>
  <c r="BT50" i="45"/>
  <c r="BS50" i="45"/>
  <c r="BR50" i="45"/>
  <c r="BQ50" i="45"/>
  <c r="BP50" i="45"/>
  <c r="BO50" i="45"/>
  <c r="BN50" i="45"/>
  <c r="BM50" i="45"/>
  <c r="BL50" i="45"/>
  <c r="BK50" i="45"/>
  <c r="BJ50" i="45"/>
  <c r="BI50" i="45"/>
  <c r="BH50" i="45"/>
  <c r="BG50" i="45"/>
  <c r="BF50" i="45"/>
  <c r="BE50" i="45"/>
  <c r="BD50" i="45"/>
  <c r="BC50" i="45"/>
  <c r="BB50" i="45"/>
  <c r="BA50" i="45"/>
  <c r="AZ50" i="45"/>
  <c r="AY50" i="45"/>
  <c r="AX50" i="45"/>
  <c r="AW50" i="45"/>
  <c r="AV50" i="45"/>
  <c r="AU50" i="45"/>
  <c r="AT50" i="45"/>
  <c r="AS50" i="45"/>
  <c r="BU44" i="45"/>
  <c r="BT44" i="45"/>
  <c r="BS44" i="45"/>
  <c r="BR44" i="45"/>
  <c r="BQ44" i="45"/>
  <c r="BP44" i="45"/>
  <c r="BO44" i="45"/>
  <c r="BN44" i="45"/>
  <c r="BM44" i="45"/>
  <c r="BL44" i="45"/>
  <c r="BK44" i="45"/>
  <c r="BJ44" i="45"/>
  <c r="BI44" i="45"/>
  <c r="BH44" i="45"/>
  <c r="BG44" i="45"/>
  <c r="BF44" i="45"/>
  <c r="BE44" i="45"/>
  <c r="BD44" i="45"/>
  <c r="BC44" i="45"/>
  <c r="BB44" i="45"/>
  <c r="BA44" i="45"/>
  <c r="AZ44" i="45"/>
  <c r="AY44" i="45"/>
  <c r="AX44" i="45"/>
  <c r="AW44" i="45"/>
  <c r="AV44" i="45"/>
  <c r="AU44" i="45"/>
  <c r="AT44" i="45"/>
  <c r="AS44" i="45"/>
  <c r="BU38" i="45"/>
  <c r="AM38" i="45" s="1"/>
  <c r="BT38" i="45"/>
  <c r="AL38" i="45" s="1"/>
  <c r="BS38" i="45"/>
  <c r="AK38" i="45" s="1"/>
  <c r="BR38" i="45"/>
  <c r="AJ38" i="45" s="1"/>
  <c r="BQ38" i="45"/>
  <c r="AI38" i="45" s="1"/>
  <c r="BP38" i="45"/>
  <c r="AH38" i="45" s="1"/>
  <c r="BO38" i="45"/>
  <c r="AG38" i="45" s="1"/>
  <c r="BN38" i="45"/>
  <c r="AF38" i="45" s="1"/>
  <c r="BM38" i="45"/>
  <c r="AE38" i="45" s="1"/>
  <c r="BL38" i="45"/>
  <c r="AD38" i="45" s="1"/>
  <c r="BK38" i="45"/>
  <c r="AC38" i="45" s="1"/>
  <c r="BJ38" i="45"/>
  <c r="AB38" i="45" s="1"/>
  <c r="BI38" i="45"/>
  <c r="AA38" i="45" s="1"/>
  <c r="BH38" i="45"/>
  <c r="Z38" i="45" s="1"/>
  <c r="BG38" i="45"/>
  <c r="Y38" i="45" s="1"/>
  <c r="BF38" i="45"/>
  <c r="X38" i="45" s="1"/>
  <c r="BC35" i="47" s="1"/>
  <c r="BE38" i="45"/>
  <c r="W38" i="45" s="1"/>
  <c r="BC34" i="47" s="1"/>
  <c r="BD38" i="45"/>
  <c r="V38" i="45" s="1"/>
  <c r="BC33" i="47" s="1"/>
  <c r="BC38" i="45"/>
  <c r="U38" i="45" s="1"/>
  <c r="BC32" i="47" s="1"/>
  <c r="BB38" i="45"/>
  <c r="T38" i="45" s="1"/>
  <c r="BC31" i="47" s="1"/>
  <c r="BA38" i="45"/>
  <c r="S38" i="45" s="1"/>
  <c r="BC30" i="47" s="1"/>
  <c r="AZ38" i="45"/>
  <c r="R38" i="45" s="1"/>
  <c r="BC29" i="47" s="1"/>
  <c r="AY38" i="45"/>
  <c r="Q38" i="45" s="1"/>
  <c r="BC28" i="47" s="1"/>
  <c r="AX38" i="45"/>
  <c r="P38" i="45" s="1"/>
  <c r="BC27" i="47" s="1"/>
  <c r="AW38" i="45"/>
  <c r="O38" i="45" s="1"/>
  <c r="BC26" i="47" s="1"/>
  <c r="AV38" i="45"/>
  <c r="N38" i="45" s="1"/>
  <c r="BC25" i="47" s="1"/>
  <c r="AU38" i="45"/>
  <c r="M38" i="45" s="1"/>
  <c r="BC24" i="47" s="1"/>
  <c r="AT38" i="45"/>
  <c r="L38" i="45" s="1"/>
  <c r="BC23" i="47" s="1"/>
  <c r="AS38" i="45"/>
  <c r="K38" i="45" s="1"/>
  <c r="BC22" i="47" s="1"/>
  <c r="BU33" i="45"/>
  <c r="AM33" i="45" s="1"/>
  <c r="BT33" i="45"/>
  <c r="AL33" i="45" s="1"/>
  <c r="BS33" i="45"/>
  <c r="AK33" i="45" s="1"/>
  <c r="BR33" i="45"/>
  <c r="AJ33" i="45" s="1"/>
  <c r="BQ33" i="45"/>
  <c r="AI33" i="45" s="1"/>
  <c r="BP33" i="45"/>
  <c r="AH33" i="45" s="1"/>
  <c r="BO33" i="45"/>
  <c r="AG33" i="45" s="1"/>
  <c r="BN33" i="45"/>
  <c r="AF33" i="45" s="1"/>
  <c r="BM33" i="45"/>
  <c r="AE33" i="45" s="1"/>
  <c r="BL33" i="45"/>
  <c r="AD33" i="45" s="1"/>
  <c r="BK33" i="45"/>
  <c r="AC33" i="45" s="1"/>
  <c r="BJ33" i="45"/>
  <c r="AB33" i="45" s="1"/>
  <c r="BI33" i="45"/>
  <c r="AA33" i="45" s="1"/>
  <c r="BH33" i="45"/>
  <c r="Z33" i="45" s="1"/>
  <c r="BG33" i="45"/>
  <c r="Y33" i="45" s="1"/>
  <c r="BF33" i="45"/>
  <c r="X33" i="45" s="1"/>
  <c r="AX35" i="47" s="1"/>
  <c r="BE33" i="45"/>
  <c r="W33" i="45" s="1"/>
  <c r="AX34" i="47" s="1"/>
  <c r="BD33" i="45"/>
  <c r="V33" i="45" s="1"/>
  <c r="AX33" i="47" s="1"/>
  <c r="BC33" i="45"/>
  <c r="U33" i="45" s="1"/>
  <c r="AX32" i="47" s="1"/>
  <c r="BB33" i="45"/>
  <c r="T33" i="45" s="1"/>
  <c r="AX31" i="47" s="1"/>
  <c r="BA33" i="45"/>
  <c r="S33" i="45" s="1"/>
  <c r="AX30" i="47" s="1"/>
  <c r="AZ33" i="45"/>
  <c r="R33" i="45" s="1"/>
  <c r="AX29" i="47" s="1"/>
  <c r="AY33" i="45"/>
  <c r="Q33" i="45" s="1"/>
  <c r="AX28" i="47" s="1"/>
  <c r="AX33" i="45"/>
  <c r="P33" i="45" s="1"/>
  <c r="AX27" i="47" s="1"/>
  <c r="AW33" i="45"/>
  <c r="O33" i="45" s="1"/>
  <c r="AX26" i="47" s="1"/>
  <c r="AV33" i="45"/>
  <c r="N33" i="45" s="1"/>
  <c r="AX25" i="47" s="1"/>
  <c r="AU33" i="45"/>
  <c r="M33" i="45" s="1"/>
  <c r="AX24" i="47" s="1"/>
  <c r="AT33" i="45"/>
  <c r="L33" i="45" s="1"/>
  <c r="AX23" i="47" s="1"/>
  <c r="AS33" i="45"/>
  <c r="K33" i="45" s="1"/>
  <c r="AX22" i="47" s="1"/>
  <c r="BU27" i="45"/>
  <c r="AM27" i="45" s="1"/>
  <c r="BT27" i="45"/>
  <c r="AL27" i="45" s="1"/>
  <c r="BS27" i="45"/>
  <c r="AK27" i="45" s="1"/>
  <c r="BR27" i="45"/>
  <c r="AJ27" i="45" s="1"/>
  <c r="BQ27" i="45"/>
  <c r="AI27" i="45" s="1"/>
  <c r="BP27" i="45"/>
  <c r="AH27" i="45" s="1"/>
  <c r="BO27" i="45"/>
  <c r="AG27" i="45" s="1"/>
  <c r="BN27" i="45"/>
  <c r="AF27" i="45" s="1"/>
  <c r="BM27" i="45"/>
  <c r="AE27" i="45" s="1"/>
  <c r="BL27" i="45"/>
  <c r="AD27" i="45" s="1"/>
  <c r="BK27" i="45"/>
  <c r="AC27" i="45" s="1"/>
  <c r="BJ27" i="45"/>
  <c r="AB27" i="45" s="1"/>
  <c r="BI27" i="45"/>
  <c r="AA27" i="45" s="1"/>
  <c r="BH27" i="45"/>
  <c r="Z27" i="45" s="1"/>
  <c r="BG27" i="45"/>
  <c r="Y27" i="45" s="1"/>
  <c r="BF27" i="45"/>
  <c r="X27" i="45" s="1"/>
  <c r="AR35" i="47" s="1"/>
  <c r="BE27" i="45"/>
  <c r="W27" i="45" s="1"/>
  <c r="AR34" i="47" s="1"/>
  <c r="BD27" i="45"/>
  <c r="V27" i="45" s="1"/>
  <c r="AR33" i="47" s="1"/>
  <c r="BC27" i="45"/>
  <c r="U27" i="45" s="1"/>
  <c r="AR32" i="47" s="1"/>
  <c r="BB27" i="45"/>
  <c r="T27" i="45" s="1"/>
  <c r="AR31" i="47" s="1"/>
  <c r="BA27" i="45"/>
  <c r="S27" i="45" s="1"/>
  <c r="AR30" i="47" s="1"/>
  <c r="AZ27" i="45"/>
  <c r="R27" i="45" s="1"/>
  <c r="AR29" i="47" s="1"/>
  <c r="AY27" i="45"/>
  <c r="Q27" i="45" s="1"/>
  <c r="AR28" i="47" s="1"/>
  <c r="AX27" i="45"/>
  <c r="P27" i="45" s="1"/>
  <c r="AR27" i="47" s="1"/>
  <c r="AW27" i="45"/>
  <c r="O27" i="45" s="1"/>
  <c r="AR26" i="47" s="1"/>
  <c r="AV27" i="45"/>
  <c r="N27" i="45" s="1"/>
  <c r="AR25" i="47" s="1"/>
  <c r="AU27" i="45"/>
  <c r="M27" i="45" s="1"/>
  <c r="AR24" i="47" s="1"/>
  <c r="AT27" i="45"/>
  <c r="L27" i="45" s="1"/>
  <c r="AR23" i="47" s="1"/>
  <c r="AS27" i="45"/>
  <c r="K27" i="45" s="1"/>
  <c r="AR22" i="47" s="1"/>
  <c r="BU21" i="45"/>
  <c r="AM21" i="45" s="1"/>
  <c r="BT21" i="45"/>
  <c r="AL21" i="45" s="1"/>
  <c r="BS21" i="45"/>
  <c r="AK21" i="45" s="1"/>
  <c r="BR21" i="45"/>
  <c r="AJ21" i="45" s="1"/>
  <c r="BQ21" i="45"/>
  <c r="AI21" i="45" s="1"/>
  <c r="BP21" i="45"/>
  <c r="AH21" i="45" s="1"/>
  <c r="BO21" i="45"/>
  <c r="AG21" i="45" s="1"/>
  <c r="BN21" i="45"/>
  <c r="AF21" i="45" s="1"/>
  <c r="BM21" i="45"/>
  <c r="AE21" i="45" s="1"/>
  <c r="BL21" i="45"/>
  <c r="AD21" i="45" s="1"/>
  <c r="BK21" i="45"/>
  <c r="AC21" i="45" s="1"/>
  <c r="BJ21" i="45"/>
  <c r="AB21" i="45" s="1"/>
  <c r="BI21" i="45"/>
  <c r="AA21" i="45" s="1"/>
  <c r="BH21" i="45"/>
  <c r="Z21" i="45" s="1"/>
  <c r="BG21" i="45"/>
  <c r="Y21" i="45" s="1"/>
  <c r="BF21" i="45"/>
  <c r="X21" i="45" s="1"/>
  <c r="AL35" i="47" s="1"/>
  <c r="BE21" i="45"/>
  <c r="W21" i="45" s="1"/>
  <c r="AL34" i="47" s="1"/>
  <c r="BD21" i="45"/>
  <c r="V21" i="45" s="1"/>
  <c r="AL33" i="47" s="1"/>
  <c r="BC21" i="45"/>
  <c r="U21" i="45" s="1"/>
  <c r="AL32" i="47" s="1"/>
  <c r="BB21" i="45"/>
  <c r="T21" i="45" s="1"/>
  <c r="AL31" i="47" s="1"/>
  <c r="BA21" i="45"/>
  <c r="S21" i="45" s="1"/>
  <c r="AL30" i="47" s="1"/>
  <c r="AZ21" i="45"/>
  <c r="R21" i="45" s="1"/>
  <c r="AL29" i="47" s="1"/>
  <c r="AY21" i="45"/>
  <c r="Q21" i="45" s="1"/>
  <c r="AL28" i="47" s="1"/>
  <c r="AX21" i="45"/>
  <c r="P21" i="45" s="1"/>
  <c r="AL27" i="47" s="1"/>
  <c r="AW21" i="45"/>
  <c r="O21" i="45" s="1"/>
  <c r="AL26" i="47" s="1"/>
  <c r="AV21" i="45"/>
  <c r="N21" i="45" s="1"/>
  <c r="AL25" i="47" s="1"/>
  <c r="AU21" i="45"/>
  <c r="M21" i="45" s="1"/>
  <c r="AL24" i="47" s="1"/>
  <c r="AT21" i="45"/>
  <c r="L21" i="45" s="1"/>
  <c r="AL23" i="47" s="1"/>
  <c r="AS21" i="45"/>
  <c r="K21" i="45" s="1"/>
  <c r="AL22" i="47" s="1"/>
  <c r="BU14" i="45"/>
  <c r="AM14" i="45" s="1"/>
  <c r="BT14" i="45"/>
  <c r="AL14" i="45" s="1"/>
  <c r="BS14" i="45"/>
  <c r="AK14" i="45" s="1"/>
  <c r="BR14" i="45"/>
  <c r="AJ14" i="45" s="1"/>
  <c r="BQ14" i="45"/>
  <c r="AI14" i="45" s="1"/>
  <c r="BP14" i="45"/>
  <c r="AH14" i="45" s="1"/>
  <c r="BO14" i="45"/>
  <c r="AG14" i="45" s="1"/>
  <c r="BN14" i="45"/>
  <c r="AF14" i="45" s="1"/>
  <c r="BM14" i="45"/>
  <c r="AE14" i="45" s="1"/>
  <c r="BL14" i="45"/>
  <c r="AD14" i="45" s="1"/>
  <c r="BK14" i="45"/>
  <c r="AC14" i="45" s="1"/>
  <c r="BJ14" i="45"/>
  <c r="AB14" i="45" s="1"/>
  <c r="BI14" i="45"/>
  <c r="AA14" i="45" s="1"/>
  <c r="BH14" i="45"/>
  <c r="Z14" i="45" s="1"/>
  <c r="BG14" i="45"/>
  <c r="Y14" i="45" s="1"/>
  <c r="BF14" i="45"/>
  <c r="X14" i="45" s="1"/>
  <c r="AE35" i="47" s="1"/>
  <c r="BE14" i="45"/>
  <c r="W14" i="45" s="1"/>
  <c r="AE34" i="47" s="1"/>
  <c r="BD14" i="45"/>
  <c r="V14" i="45" s="1"/>
  <c r="AE33" i="47" s="1"/>
  <c r="BC14" i="45"/>
  <c r="U14" i="45" s="1"/>
  <c r="AE32" i="47" s="1"/>
  <c r="BB14" i="45"/>
  <c r="T14" i="45" s="1"/>
  <c r="AE31" i="47" s="1"/>
  <c r="BA14" i="45"/>
  <c r="S14" i="45" s="1"/>
  <c r="AE30" i="47" s="1"/>
  <c r="AZ14" i="45"/>
  <c r="R14" i="45" s="1"/>
  <c r="AE29" i="47" s="1"/>
  <c r="AY14" i="45"/>
  <c r="Q14" i="45" s="1"/>
  <c r="AE28" i="47" s="1"/>
  <c r="AX14" i="45"/>
  <c r="P14" i="45" s="1"/>
  <c r="AE27" i="47" s="1"/>
  <c r="AW14" i="45"/>
  <c r="O14" i="45" s="1"/>
  <c r="AE26" i="47" s="1"/>
  <c r="AV14" i="45"/>
  <c r="N14" i="45" s="1"/>
  <c r="AE25" i="47" s="1"/>
  <c r="AU14" i="45"/>
  <c r="M14" i="45" s="1"/>
  <c r="AE24" i="47" s="1"/>
  <c r="AT14" i="45"/>
  <c r="L14" i="45" s="1"/>
  <c r="AE23" i="47" s="1"/>
  <c r="AS14" i="45"/>
  <c r="K14" i="45" s="1"/>
  <c r="AE22" i="47" s="1"/>
  <c r="AQ50" i="45"/>
  <c r="AO50" i="45"/>
  <c r="F50" i="45" s="1"/>
  <c r="BJ19" i="47" s="1"/>
  <c r="AQ44" i="45"/>
  <c r="AO44" i="45"/>
  <c r="F44" i="45" s="1"/>
  <c r="BI19" i="47" s="1"/>
  <c r="AQ38" i="45"/>
  <c r="I38" i="45" s="1"/>
  <c r="BC20" i="47" s="1"/>
  <c r="AO38" i="45"/>
  <c r="F38" i="45" s="1"/>
  <c r="AQ33" i="45"/>
  <c r="I33" i="45" s="1"/>
  <c r="AX20" i="47" s="1"/>
  <c r="AO33" i="45"/>
  <c r="F33" i="45" s="1"/>
  <c r="AX19" i="47" s="1"/>
  <c r="AQ27" i="45"/>
  <c r="AO27" i="45"/>
  <c r="F27" i="45" s="1"/>
  <c r="AR19" i="47" s="1"/>
  <c r="AQ21" i="45"/>
  <c r="I21" i="45" s="1"/>
  <c r="AL20" i="47" s="1"/>
  <c r="AO21" i="45"/>
  <c r="F21" i="45" s="1"/>
  <c r="AL19" i="47" s="1"/>
  <c r="AQ14" i="45"/>
  <c r="I14" i="45" s="1"/>
  <c r="AE20" i="47" s="1"/>
  <c r="AO14" i="45"/>
  <c r="BC19" i="47" l="1"/>
  <c r="F14" i="45"/>
  <c r="AE19" i="47" l="1"/>
  <c r="G45" i="45"/>
  <c r="G54" i="45"/>
  <c r="G53" i="45"/>
  <c r="G52" i="45"/>
  <c r="G51" i="45"/>
  <c r="G49" i="45"/>
  <c r="G48" i="45"/>
  <c r="G47" i="45"/>
  <c r="G46" i="45"/>
  <c r="G16" i="45"/>
  <c r="G35" i="45"/>
  <c r="G34" i="45"/>
  <c r="G32" i="45"/>
  <c r="G31" i="45"/>
  <c r="G30" i="45"/>
  <c r="G29" i="45"/>
  <c r="G28" i="45"/>
  <c r="G26" i="45"/>
  <c r="G24" i="45"/>
  <c r="G23" i="45"/>
  <c r="G22" i="45"/>
  <c r="G20" i="45"/>
  <c r="G19" i="45"/>
  <c r="G18" i="45"/>
  <c r="G17" i="45"/>
  <c r="G15" i="45"/>
  <c r="G41" i="45"/>
  <c r="G40" i="45"/>
  <c r="G39" i="45"/>
  <c r="G37" i="45"/>
  <c r="G36" i="45"/>
  <c r="I27" i="45"/>
  <c r="AR20" i="47" s="1"/>
  <c r="AR50" i="45"/>
  <c r="AR44" i="45"/>
  <c r="AR38" i="45"/>
  <c r="J38" i="45" s="1"/>
  <c r="BU25" i="45"/>
  <c r="AM25" i="45" s="1"/>
  <c r="BT25" i="45"/>
  <c r="AL25" i="45" s="1"/>
  <c r="BS25" i="45"/>
  <c r="AK25" i="45" s="1"/>
  <c r="BR25" i="45"/>
  <c r="AJ25" i="45" s="1"/>
  <c r="BQ25" i="45"/>
  <c r="AI25" i="45" s="1"/>
  <c r="BP25" i="45"/>
  <c r="AH25" i="45" s="1"/>
  <c r="BO25" i="45"/>
  <c r="AG25" i="45" s="1"/>
  <c r="BN25" i="45"/>
  <c r="AF25" i="45" s="1"/>
  <c r="BM25" i="45"/>
  <c r="AE25" i="45" s="1"/>
  <c r="BL25" i="45"/>
  <c r="AD25" i="45" s="1"/>
  <c r="BK25" i="45"/>
  <c r="AC25" i="45" s="1"/>
  <c r="BJ25" i="45"/>
  <c r="AB25" i="45" s="1"/>
  <c r="BI25" i="45"/>
  <c r="AA25" i="45" s="1"/>
  <c r="BH25" i="45"/>
  <c r="Z25" i="45" s="1"/>
  <c r="BG25" i="45"/>
  <c r="Y25" i="45" s="1"/>
  <c r="BF25" i="45"/>
  <c r="X25" i="45" s="1"/>
  <c r="AP35" i="47" s="1"/>
  <c r="BE25" i="45"/>
  <c r="W25" i="45" s="1"/>
  <c r="AP34" i="47" s="1"/>
  <c r="BD25" i="45"/>
  <c r="V25" i="45" s="1"/>
  <c r="AP33" i="47" s="1"/>
  <c r="BC25" i="45"/>
  <c r="U25" i="45" s="1"/>
  <c r="AP32" i="47" s="1"/>
  <c r="BB25" i="45"/>
  <c r="T25" i="45" s="1"/>
  <c r="AP31" i="47" s="1"/>
  <c r="BA25" i="45"/>
  <c r="S25" i="45" s="1"/>
  <c r="AP30" i="47" s="1"/>
  <c r="AZ25" i="45"/>
  <c r="R25" i="45" s="1"/>
  <c r="AP29" i="47" s="1"/>
  <c r="AY25" i="45"/>
  <c r="Q25" i="45" s="1"/>
  <c r="AP28" i="47" s="1"/>
  <c r="AX25" i="45"/>
  <c r="P25" i="45" s="1"/>
  <c r="AP27" i="47" s="1"/>
  <c r="AW25" i="45"/>
  <c r="O25" i="45" s="1"/>
  <c r="AP26" i="47" s="1"/>
  <c r="AV25" i="45"/>
  <c r="N25" i="45" s="1"/>
  <c r="AP25" i="47" s="1"/>
  <c r="AR33" i="45"/>
  <c r="J33" i="45" s="1"/>
  <c r="AJ90" i="35"/>
  <c r="AJ91" i="35" s="1"/>
  <c r="AJ92" i="35" s="1"/>
  <c r="AJ94" i="35" s="1"/>
  <c r="AI90" i="35"/>
  <c r="AI91" i="35" s="1"/>
  <c r="AI92" i="35" s="1"/>
  <c r="AI94" i="35" s="1"/>
  <c r="AH90" i="35"/>
  <c r="AH91" i="35" s="1"/>
  <c r="AH92" i="35" s="1"/>
  <c r="AH94" i="35" s="1"/>
  <c r="AG90" i="35"/>
  <c r="AG91" i="35" s="1"/>
  <c r="AG92" i="35" s="1"/>
  <c r="AG94" i="35" s="1"/>
  <c r="AF90" i="35"/>
  <c r="AF91" i="35" s="1"/>
  <c r="AF92" i="35" s="1"/>
  <c r="AF94" i="35" s="1"/>
  <c r="AE90" i="35"/>
  <c r="AE91" i="35" s="1"/>
  <c r="AE92" i="35" s="1"/>
  <c r="AE94" i="35" s="1"/>
  <c r="AD90" i="35"/>
  <c r="AD91" i="35" s="1"/>
  <c r="AD92" i="35" s="1"/>
  <c r="AD94" i="35" s="1"/>
  <c r="AC90" i="35"/>
  <c r="AC91" i="35" s="1"/>
  <c r="AC92" i="35" s="1"/>
  <c r="AC94" i="35" s="1"/>
  <c r="AB90" i="35"/>
  <c r="AB91" i="35" s="1"/>
  <c r="AB92" i="35" s="1"/>
  <c r="AB94" i="35" s="1"/>
  <c r="AA90" i="35"/>
  <c r="AA91" i="35" s="1"/>
  <c r="AA92" i="35" s="1"/>
  <c r="AA94" i="35" s="1"/>
  <c r="Z90" i="35"/>
  <c r="Z91" i="35" s="1"/>
  <c r="Z92" i="35" s="1"/>
  <c r="Z94" i="35" s="1"/>
  <c r="Y90" i="35"/>
  <c r="Y91" i="35" s="1"/>
  <c r="Y92" i="35" s="1"/>
  <c r="Y94" i="35" s="1"/>
  <c r="X90" i="35"/>
  <c r="X91" i="35" s="1"/>
  <c r="X92" i="35" s="1"/>
  <c r="X94" i="35" s="1"/>
  <c r="W90" i="35"/>
  <c r="W91" i="35" s="1"/>
  <c r="W92" i="35" s="1"/>
  <c r="W94" i="35" s="1"/>
  <c r="V90" i="35"/>
  <c r="V91" i="35" s="1"/>
  <c r="V92" i="35" s="1"/>
  <c r="V94" i="35" s="1"/>
  <c r="U90" i="35"/>
  <c r="U91" i="35" s="1"/>
  <c r="U92" i="35" s="1"/>
  <c r="U94" i="35" s="1"/>
  <c r="T90" i="35"/>
  <c r="T91" i="35" s="1"/>
  <c r="T92" i="35" s="1"/>
  <c r="T94" i="35" s="1"/>
  <c r="S90" i="35"/>
  <c r="S91" i="35" s="1"/>
  <c r="S92" i="35" s="1"/>
  <c r="S94" i="35" s="1"/>
  <c r="R90" i="35"/>
  <c r="R91" i="35" s="1"/>
  <c r="R92" i="35" s="1"/>
  <c r="R94" i="35" s="1"/>
  <c r="Q90" i="35"/>
  <c r="Q91" i="35" s="1"/>
  <c r="Q92" i="35" s="1"/>
  <c r="Q94" i="35" s="1"/>
  <c r="P90" i="35"/>
  <c r="P91" i="35" s="1"/>
  <c r="P92" i="35" s="1"/>
  <c r="P94" i="35" s="1"/>
  <c r="O90" i="35"/>
  <c r="O91" i="35" s="1"/>
  <c r="O92" i="35" s="1"/>
  <c r="O94" i="35" s="1"/>
  <c r="N90" i="35"/>
  <c r="N91" i="35" s="1"/>
  <c r="N92" i="35" s="1"/>
  <c r="N94" i="35" s="1"/>
  <c r="M90" i="35"/>
  <c r="M91" i="35" s="1"/>
  <c r="M92" i="35" s="1"/>
  <c r="M94" i="35" s="1"/>
  <c r="L90" i="35"/>
  <c r="L91" i="35" s="1"/>
  <c r="L92" i="35" s="1"/>
  <c r="L94" i="35" s="1"/>
  <c r="K90" i="35"/>
  <c r="K91" i="35" s="1"/>
  <c r="K92" i="35" s="1"/>
  <c r="K94" i="35" s="1"/>
  <c r="AJ86" i="35"/>
  <c r="AI86" i="35"/>
  <c r="AH86" i="35"/>
  <c r="AG86" i="35"/>
  <c r="AF86" i="35"/>
  <c r="AE86" i="35"/>
  <c r="AD86" i="35"/>
  <c r="AC86" i="35"/>
  <c r="AB86" i="35"/>
  <c r="AA86" i="35"/>
  <c r="Z86" i="35"/>
  <c r="Y86" i="35"/>
  <c r="X86" i="35"/>
  <c r="W86" i="35"/>
  <c r="V86" i="35"/>
  <c r="U86" i="35"/>
  <c r="T86" i="35"/>
  <c r="S86" i="35"/>
  <c r="R86" i="35"/>
  <c r="Q86" i="35"/>
  <c r="P86" i="35"/>
  <c r="O86" i="35"/>
  <c r="N86" i="35"/>
  <c r="M86" i="35"/>
  <c r="L86" i="35"/>
  <c r="K86" i="35"/>
  <c r="AJ82" i="35"/>
  <c r="AI82" i="35"/>
  <c r="AH82" i="35"/>
  <c r="AG82" i="35"/>
  <c r="AF82" i="35"/>
  <c r="AE82" i="35"/>
  <c r="AD82" i="35"/>
  <c r="AC82" i="35"/>
  <c r="AB82" i="35"/>
  <c r="AA82" i="35"/>
  <c r="Z82" i="35"/>
  <c r="Y82" i="35"/>
  <c r="X82" i="35"/>
  <c r="W82" i="35"/>
  <c r="V82" i="35"/>
  <c r="U82" i="35"/>
  <c r="T82" i="35"/>
  <c r="S82" i="35"/>
  <c r="R82" i="35"/>
  <c r="Q82" i="35"/>
  <c r="P82" i="35"/>
  <c r="O82" i="35"/>
  <c r="N82" i="35"/>
  <c r="M82" i="35"/>
  <c r="L82" i="35"/>
  <c r="K82" i="35"/>
  <c r="AJ81" i="35"/>
  <c r="AI81" i="35"/>
  <c r="AH81" i="35"/>
  <c r="AG81" i="35"/>
  <c r="AF81" i="35"/>
  <c r="AE81" i="35"/>
  <c r="AD81" i="35"/>
  <c r="AC81" i="35"/>
  <c r="AB81" i="35"/>
  <c r="AA81" i="35"/>
  <c r="Z81" i="35"/>
  <c r="Y81" i="35"/>
  <c r="X81" i="35"/>
  <c r="W81" i="35"/>
  <c r="V81" i="35"/>
  <c r="U81" i="35"/>
  <c r="T81" i="35"/>
  <c r="S81" i="35"/>
  <c r="R81" i="35"/>
  <c r="Q81" i="35"/>
  <c r="P81" i="35"/>
  <c r="O81" i="35"/>
  <c r="N81" i="35"/>
  <c r="M81" i="35"/>
  <c r="L81" i="35"/>
  <c r="K81" i="35"/>
  <c r="AJ80" i="35"/>
  <c r="AI80" i="35"/>
  <c r="AH80" i="35"/>
  <c r="AG80" i="35"/>
  <c r="AF80" i="35"/>
  <c r="AE80" i="35"/>
  <c r="AD80" i="35"/>
  <c r="AC80" i="35"/>
  <c r="AB80" i="35"/>
  <c r="AA80" i="35"/>
  <c r="Z80" i="35"/>
  <c r="Y80" i="35"/>
  <c r="X80" i="35"/>
  <c r="W80" i="35"/>
  <c r="V80" i="35"/>
  <c r="U80" i="35"/>
  <c r="T80" i="35"/>
  <c r="S80" i="35"/>
  <c r="R80" i="35"/>
  <c r="Q80" i="35"/>
  <c r="P80" i="35"/>
  <c r="O80" i="35"/>
  <c r="N80" i="35"/>
  <c r="M80" i="35"/>
  <c r="L80" i="35"/>
  <c r="K80" i="35"/>
  <c r="AJ77" i="35"/>
  <c r="AJ87" i="35" s="1"/>
  <c r="AI77" i="35"/>
  <c r="AI87" i="35" s="1"/>
  <c r="AH77" i="35"/>
  <c r="AH87" i="35" s="1"/>
  <c r="AG77" i="35"/>
  <c r="AG87" i="35" s="1"/>
  <c r="AF77" i="35"/>
  <c r="AF87" i="35" s="1"/>
  <c r="AE77" i="35"/>
  <c r="AE87" i="35" s="1"/>
  <c r="AD77" i="35"/>
  <c r="AD87" i="35" s="1"/>
  <c r="AC77" i="35"/>
  <c r="AC87" i="35" s="1"/>
  <c r="AB77" i="35"/>
  <c r="AB87" i="35" s="1"/>
  <c r="AA77" i="35"/>
  <c r="AA87" i="35" s="1"/>
  <c r="Z77" i="35"/>
  <c r="Z87" i="35" s="1"/>
  <c r="Y77" i="35"/>
  <c r="Y87" i="35" s="1"/>
  <c r="X77" i="35"/>
  <c r="X87" i="35" s="1"/>
  <c r="W77" i="35"/>
  <c r="W87" i="35" s="1"/>
  <c r="V77" i="35"/>
  <c r="V87" i="35" s="1"/>
  <c r="U77" i="35"/>
  <c r="U87" i="35" s="1"/>
  <c r="T77" i="35"/>
  <c r="T87" i="35" s="1"/>
  <c r="S77" i="35"/>
  <c r="S87" i="35" s="1"/>
  <c r="R77" i="35"/>
  <c r="R87" i="35" s="1"/>
  <c r="Q77" i="35"/>
  <c r="Q87" i="35" s="1"/>
  <c r="P77" i="35"/>
  <c r="P87" i="35" s="1"/>
  <c r="O77" i="35"/>
  <c r="O87" i="35" s="1"/>
  <c r="N77" i="35"/>
  <c r="N87" i="35" s="1"/>
  <c r="M77" i="35"/>
  <c r="M87" i="35" s="1"/>
  <c r="L77" i="35"/>
  <c r="L87" i="35" s="1"/>
  <c r="K77" i="35"/>
  <c r="K78" i="35" s="1"/>
  <c r="K79" i="35" s="1"/>
  <c r="AJ75" i="35"/>
  <c r="AI75" i="35"/>
  <c r="AH75" i="35"/>
  <c r="AG75" i="35"/>
  <c r="AF75" i="35"/>
  <c r="AE75" i="35"/>
  <c r="AD75" i="35"/>
  <c r="AC75" i="35"/>
  <c r="AB75" i="35"/>
  <c r="AA75" i="35"/>
  <c r="Z75" i="35"/>
  <c r="Y75" i="35"/>
  <c r="X75" i="35"/>
  <c r="W75" i="35"/>
  <c r="V75" i="35"/>
  <c r="U75" i="35"/>
  <c r="T75" i="35"/>
  <c r="S75" i="35"/>
  <c r="R75" i="35"/>
  <c r="Q75" i="35"/>
  <c r="P75" i="35"/>
  <c r="O75" i="35"/>
  <c r="N75" i="35"/>
  <c r="M75" i="35"/>
  <c r="L75" i="35"/>
  <c r="K75" i="35"/>
  <c r="J75" i="35"/>
  <c r="H75" i="35"/>
  <c r="AJ74" i="35"/>
  <c r="AJ106" i="35" s="1"/>
  <c r="AI74" i="35"/>
  <c r="AI106" i="35" s="1"/>
  <c r="AH74" i="35"/>
  <c r="AH106" i="35" s="1"/>
  <c r="AG74" i="35"/>
  <c r="AG106" i="35" s="1"/>
  <c r="AF74" i="35"/>
  <c r="AF106" i="35" s="1"/>
  <c r="AE74" i="35"/>
  <c r="AE106" i="35" s="1"/>
  <c r="AD74" i="35"/>
  <c r="AD106" i="35" s="1"/>
  <c r="AC74" i="35"/>
  <c r="AC106" i="35" s="1"/>
  <c r="AB74" i="35"/>
  <c r="AB106" i="35" s="1"/>
  <c r="AA74" i="35"/>
  <c r="AA106" i="35" s="1"/>
  <c r="Z74" i="35"/>
  <c r="Z106" i="35" s="1"/>
  <c r="Y74" i="35"/>
  <c r="Y106" i="35" s="1"/>
  <c r="X74" i="35"/>
  <c r="X106" i="35" s="1"/>
  <c r="W74" i="35"/>
  <c r="W106" i="35" s="1"/>
  <c r="V74" i="35"/>
  <c r="V106" i="35" s="1"/>
  <c r="U74" i="35"/>
  <c r="U106" i="35" s="1"/>
  <c r="T74" i="35"/>
  <c r="T106" i="35" s="1"/>
  <c r="S74" i="35"/>
  <c r="R74" i="35"/>
  <c r="R106" i="35" s="1"/>
  <c r="Q74" i="35"/>
  <c r="Q106" i="35" s="1"/>
  <c r="P74" i="35"/>
  <c r="P106" i="35" s="1"/>
  <c r="O74" i="35"/>
  <c r="O106" i="35" s="1"/>
  <c r="N74" i="35"/>
  <c r="N106" i="35" s="1"/>
  <c r="M74" i="35"/>
  <c r="M106" i="35" s="1"/>
  <c r="L74" i="35"/>
  <c r="K74" i="35"/>
  <c r="J74" i="35"/>
  <c r="J43" i="35"/>
  <c r="H44" i="45" l="1"/>
  <c r="BC21" i="47"/>
  <c r="G43" i="45"/>
  <c r="AX21" i="47"/>
  <c r="Y83" i="35"/>
  <c r="Y108" i="35" s="1"/>
  <c r="AC83" i="35"/>
  <c r="AC108" i="35" s="1"/>
  <c r="AG83" i="35"/>
  <c r="AG108" i="35" s="1"/>
  <c r="M83" i="35"/>
  <c r="M108" i="35" s="1"/>
  <c r="Q83" i="35"/>
  <c r="Q108" i="35" s="1"/>
  <c r="U83" i="35"/>
  <c r="U108" i="35" s="1"/>
  <c r="N83" i="35"/>
  <c r="N108" i="35" s="1"/>
  <c r="R83" i="35"/>
  <c r="R108" i="35" s="1"/>
  <c r="V83" i="35"/>
  <c r="V108" i="35" s="1"/>
  <c r="Z83" i="35"/>
  <c r="Z108" i="35" s="1"/>
  <c r="AD83" i="35"/>
  <c r="AD108" i="35" s="1"/>
  <c r="AH83" i="35"/>
  <c r="AH108" i="35" s="1"/>
  <c r="K83" i="35"/>
  <c r="K108" i="35" s="1"/>
  <c r="O83" i="35"/>
  <c r="O108" i="35" s="1"/>
  <c r="S83" i="35"/>
  <c r="S108" i="35" s="1"/>
  <c r="W83" i="35"/>
  <c r="W108" i="35" s="1"/>
  <c r="AA83" i="35"/>
  <c r="AA108" i="35" s="1"/>
  <c r="AE83" i="35"/>
  <c r="AE108" i="35" s="1"/>
  <c r="AI83" i="35"/>
  <c r="AI108" i="35" s="1"/>
  <c r="L83" i="35"/>
  <c r="L108" i="35" s="1"/>
  <c r="P83" i="35"/>
  <c r="P108" i="35" s="1"/>
  <c r="T83" i="35"/>
  <c r="T108" i="35" s="1"/>
  <c r="X83" i="35"/>
  <c r="X108" i="35" s="1"/>
  <c r="AB83" i="35"/>
  <c r="AB108" i="35" s="1"/>
  <c r="AF83" i="35"/>
  <c r="AF108" i="35" s="1"/>
  <c r="AJ83" i="35"/>
  <c r="AJ108" i="35" s="1"/>
  <c r="P7" i="45"/>
  <c r="T7" i="45"/>
  <c r="X7" i="45"/>
  <c r="AB7" i="45"/>
  <c r="AF7" i="45"/>
  <c r="AJ7" i="45"/>
  <c r="Q7" i="45"/>
  <c r="U7" i="45"/>
  <c r="Y7" i="45"/>
  <c r="AC7" i="45"/>
  <c r="AG7" i="45"/>
  <c r="AK7" i="45"/>
  <c r="N7" i="45"/>
  <c r="R7" i="45"/>
  <c r="V7" i="45"/>
  <c r="Z7" i="45"/>
  <c r="AD7" i="45"/>
  <c r="AH7" i="45"/>
  <c r="AL7" i="45"/>
  <c r="O7" i="45"/>
  <c r="S7" i="45"/>
  <c r="W7" i="45"/>
  <c r="AA7" i="45"/>
  <c r="AE7" i="45"/>
  <c r="AI7" i="45"/>
  <c r="AM7" i="45"/>
  <c r="AP33" i="45"/>
  <c r="G33" i="45" s="1"/>
  <c r="AP21" i="45"/>
  <c r="G21" i="45" s="1"/>
  <c r="AP27" i="45"/>
  <c r="AP38" i="45"/>
  <c r="G38" i="45" s="1"/>
  <c r="AP50" i="45"/>
  <c r="G50" i="45" s="1"/>
  <c r="AP44" i="45"/>
  <c r="G44" i="45" s="1"/>
  <c r="AP14" i="45"/>
  <c r="G14" i="45" s="1"/>
  <c r="AQ25" i="45"/>
  <c r="I25" i="45" s="1"/>
  <c r="AP20" i="47" s="1"/>
  <c r="AV43" i="45"/>
  <c r="AX43" i="45"/>
  <c r="BB43" i="45"/>
  <c r="BF43" i="45"/>
  <c r="BJ43" i="45"/>
  <c r="BN43" i="45"/>
  <c r="BR43" i="45"/>
  <c r="AW43" i="45"/>
  <c r="BM43" i="45"/>
  <c r="BI43" i="45"/>
  <c r="BE43" i="45"/>
  <c r="BU43" i="45"/>
  <c r="AY43" i="45"/>
  <c r="BC43" i="45"/>
  <c r="BG43" i="45"/>
  <c r="BK43" i="45"/>
  <c r="BO43" i="45"/>
  <c r="BS43" i="45"/>
  <c r="BA43" i="45"/>
  <c r="BQ43" i="45"/>
  <c r="AZ43" i="45"/>
  <c r="BD43" i="45"/>
  <c r="BH43" i="45"/>
  <c r="BL43" i="45"/>
  <c r="BP43" i="45"/>
  <c r="BT43" i="45"/>
  <c r="K107" i="35"/>
  <c r="AE78" i="35"/>
  <c r="O78" i="35"/>
  <c r="AI78" i="35"/>
  <c r="S78" i="35"/>
  <c r="K87" i="35"/>
  <c r="W78" i="35"/>
  <c r="AA78" i="35"/>
  <c r="L78" i="35"/>
  <c r="P78" i="35"/>
  <c r="T78" i="35"/>
  <c r="X78" i="35"/>
  <c r="AB78" i="35"/>
  <c r="AF78" i="35"/>
  <c r="AJ78" i="35"/>
  <c r="M78" i="35"/>
  <c r="Q78" i="35"/>
  <c r="U78" i="35"/>
  <c r="Y78" i="35"/>
  <c r="AC78" i="35"/>
  <c r="AG78" i="35"/>
  <c r="N78" i="35"/>
  <c r="R78" i="35"/>
  <c r="V78" i="35"/>
  <c r="Z78" i="35"/>
  <c r="AD78" i="35"/>
  <c r="AH78" i="35"/>
  <c r="AQ43" i="45" l="1"/>
  <c r="K84" i="35"/>
  <c r="K85" i="35" s="1"/>
  <c r="BC42" i="45"/>
  <c r="U42" i="45" s="1"/>
  <c r="BG32" i="47" s="1"/>
  <c r="BF42" i="45"/>
  <c r="X42" i="45" s="1"/>
  <c r="BG35" i="47" s="1"/>
  <c r="AW42" i="45"/>
  <c r="O42" i="45" s="1"/>
  <c r="BG26" i="47" s="1"/>
  <c r="AV42" i="45"/>
  <c r="N42" i="45" s="1"/>
  <c r="BG25" i="47" s="1"/>
  <c r="BS42" i="45"/>
  <c r="AK42" i="45" s="1"/>
  <c r="BJ42" i="45"/>
  <c r="AB42" i="45" s="1"/>
  <c r="AZ42" i="45"/>
  <c r="R42" i="45" s="1"/>
  <c r="BG29" i="47" s="1"/>
  <c r="BL42" i="45"/>
  <c r="AD42" i="45" s="1"/>
  <c r="BO42" i="45"/>
  <c r="AG42" i="45" s="1"/>
  <c r="AY42" i="45"/>
  <c r="Q42" i="45" s="1"/>
  <c r="BG28" i="47" s="1"/>
  <c r="BU42" i="45"/>
  <c r="AM42" i="45" s="1"/>
  <c r="BH42" i="45"/>
  <c r="Z42" i="45" s="1"/>
  <c r="BQ42" i="45"/>
  <c r="AI42" i="45" s="1"/>
  <c r="BK42" i="45"/>
  <c r="AC42" i="45" s="1"/>
  <c r="BR42" i="45"/>
  <c r="AJ42" i="45" s="1"/>
  <c r="BB42" i="45"/>
  <c r="T42" i="45" s="1"/>
  <c r="BG31" i="47" s="1"/>
  <c r="BI42" i="45"/>
  <c r="AA42" i="45" s="1"/>
  <c r="BP42" i="45"/>
  <c r="AH42" i="45" s="1"/>
  <c r="BT42" i="45"/>
  <c r="AL42" i="45" s="1"/>
  <c r="BD42" i="45"/>
  <c r="V42" i="45" s="1"/>
  <c r="BG33" i="47" s="1"/>
  <c r="BE42" i="45"/>
  <c r="W42" i="45" s="1"/>
  <c r="BG34" i="47" s="1"/>
  <c r="BG42" i="45"/>
  <c r="Y42" i="45" s="1"/>
  <c r="BM42" i="45"/>
  <c r="AE42" i="45" s="1"/>
  <c r="BN42" i="45"/>
  <c r="AF42" i="45" s="1"/>
  <c r="AX42" i="45"/>
  <c r="P42" i="45" s="1"/>
  <c r="BG27" i="47" s="1"/>
  <c r="BA42" i="45"/>
  <c r="S42" i="45" s="1"/>
  <c r="BG30" i="47" s="1"/>
  <c r="AQ42" i="45"/>
  <c r="I42" i="45" s="1"/>
  <c r="BG20" i="47" s="1"/>
  <c r="V79" i="35"/>
  <c r="V84" i="35" s="1"/>
  <c r="V85" i="35" s="1"/>
  <c r="V107" i="35"/>
  <c r="AG79" i="35"/>
  <c r="AG84" i="35" s="1"/>
  <c r="AG85" i="35" s="1"/>
  <c r="AG107" i="35"/>
  <c r="Q79" i="35"/>
  <c r="Q84" i="35" s="1"/>
  <c r="Q85" i="35" s="1"/>
  <c r="Q107" i="35"/>
  <c r="AB79" i="35"/>
  <c r="AB84" i="35" s="1"/>
  <c r="AB85" i="35" s="1"/>
  <c r="AB107" i="35"/>
  <c r="L79" i="35"/>
  <c r="L84" i="35" s="1"/>
  <c r="L85" i="35" s="1"/>
  <c r="L107" i="35"/>
  <c r="W79" i="35"/>
  <c r="W84" i="35" s="1"/>
  <c r="W85" i="35" s="1"/>
  <c r="W107" i="35"/>
  <c r="O79" i="35"/>
  <c r="O84" i="35" s="1"/>
  <c r="O85" i="35" s="1"/>
  <c r="O107" i="35"/>
  <c r="Z79" i="35"/>
  <c r="Z84" i="35" s="1"/>
  <c r="Z85" i="35" s="1"/>
  <c r="Z107" i="35"/>
  <c r="U79" i="35"/>
  <c r="U84" i="35" s="1"/>
  <c r="U85" i="35" s="1"/>
  <c r="U107" i="35"/>
  <c r="AF79" i="35"/>
  <c r="AF84" i="35" s="1"/>
  <c r="AF85" i="35" s="1"/>
  <c r="AF107" i="35"/>
  <c r="AI79" i="35"/>
  <c r="AI84" i="35" s="1"/>
  <c r="AI85" i="35" s="1"/>
  <c r="AI107" i="35"/>
  <c r="AH79" i="35"/>
  <c r="AH84" i="35" s="1"/>
  <c r="AH85" i="35" s="1"/>
  <c r="AH107" i="35"/>
  <c r="R79" i="35"/>
  <c r="R84" i="35" s="1"/>
  <c r="R85" i="35" s="1"/>
  <c r="R107" i="35"/>
  <c r="AC79" i="35"/>
  <c r="AC84" i="35" s="1"/>
  <c r="AC85" i="35" s="1"/>
  <c r="AC107" i="35"/>
  <c r="M79" i="35"/>
  <c r="M84" i="35" s="1"/>
  <c r="M85" i="35" s="1"/>
  <c r="M107" i="35"/>
  <c r="X79" i="35"/>
  <c r="X84" i="35" s="1"/>
  <c r="X85" i="35" s="1"/>
  <c r="X107" i="35"/>
  <c r="AA79" i="35"/>
  <c r="AA84" i="35" s="1"/>
  <c r="AA85" i="35" s="1"/>
  <c r="AA107" i="35"/>
  <c r="AE79" i="35"/>
  <c r="AE84" i="35" s="1"/>
  <c r="AE85" i="35" s="1"/>
  <c r="AE107" i="35"/>
  <c r="P79" i="35"/>
  <c r="P84" i="35" s="1"/>
  <c r="P85" i="35" s="1"/>
  <c r="P107" i="35"/>
  <c r="AD79" i="35"/>
  <c r="AD84" i="35" s="1"/>
  <c r="AD85" i="35" s="1"/>
  <c r="AD107" i="35"/>
  <c r="N79" i="35"/>
  <c r="N84" i="35" s="1"/>
  <c r="N85" i="35" s="1"/>
  <c r="N107" i="35"/>
  <c r="Y79" i="35"/>
  <c r="Y84" i="35" s="1"/>
  <c r="Y85" i="35" s="1"/>
  <c r="Y107" i="35"/>
  <c r="AJ79" i="35"/>
  <c r="AJ84" i="35" s="1"/>
  <c r="AJ85" i="35" s="1"/>
  <c r="AJ107" i="35"/>
  <c r="T79" i="35"/>
  <c r="T84" i="35" s="1"/>
  <c r="T85" i="35" s="1"/>
  <c r="T107" i="35"/>
  <c r="S79" i="35"/>
  <c r="S84" i="35" s="1"/>
  <c r="S85" i="35" s="1"/>
  <c r="S107" i="35"/>
  <c r="BH20" i="47" l="1"/>
  <c r="BI20" i="47" s="1"/>
  <c r="BJ20" i="47" s="1"/>
  <c r="BK20" i="47" s="1"/>
  <c r="BL20" i="47" s="1"/>
  <c r="AY54" i="45"/>
  <c r="AY55" i="45"/>
  <c r="AX54" i="45"/>
  <c r="AX55" i="45"/>
  <c r="BK54" i="45"/>
  <c r="BK55" i="45"/>
  <c r="BE54" i="45"/>
  <c r="BE55" i="45"/>
  <c r="BA54" i="45"/>
  <c r="BA55" i="45"/>
  <c r="BG54" i="45"/>
  <c r="BG55" i="45"/>
  <c r="BS54" i="45"/>
  <c r="BS55" i="45"/>
  <c r="BO54" i="45"/>
  <c r="BO55" i="45"/>
  <c r="BU54" i="45"/>
  <c r="BU55" i="45"/>
  <c r="BP54" i="45"/>
  <c r="BP55" i="45"/>
  <c r="BM54" i="45"/>
  <c r="BM55" i="45"/>
  <c r="BT54" i="45"/>
  <c r="BT55" i="45"/>
  <c r="BR54" i="45"/>
  <c r="BR55" i="45"/>
  <c r="AV54" i="45"/>
  <c r="AV55" i="45"/>
  <c r="BN54" i="45"/>
  <c r="BN55" i="45"/>
  <c r="BD54" i="45"/>
  <c r="BD55" i="45"/>
  <c r="BF54" i="45"/>
  <c r="BF55" i="45"/>
  <c r="BL54" i="45"/>
  <c r="BL55" i="45"/>
  <c r="BH54" i="45"/>
  <c r="BH55" i="45"/>
  <c r="BC54" i="45"/>
  <c r="BC55" i="45"/>
  <c r="BI54" i="45"/>
  <c r="BI55" i="45"/>
  <c r="AW54" i="45"/>
  <c r="AW55" i="45"/>
  <c r="AZ54" i="45"/>
  <c r="AZ55" i="45"/>
  <c r="BQ54" i="45"/>
  <c r="BQ55" i="45"/>
  <c r="BJ54" i="45"/>
  <c r="BJ55" i="45"/>
  <c r="BB54" i="45"/>
  <c r="BB55" i="45"/>
  <c r="AQ54" i="45"/>
  <c r="AQ55" i="45"/>
  <c r="G74" i="35" l="1"/>
  <c r="G75" i="35" l="1"/>
  <c r="G86" i="35" l="1"/>
  <c r="F98" i="35" l="1"/>
  <c r="F95" i="35"/>
  <c r="I75" i="35" l="1"/>
  <c r="AK75" i="35" s="1"/>
  <c r="I74" i="35"/>
  <c r="H74" i="35"/>
  <c r="J86" i="35"/>
  <c r="I86" i="35"/>
  <c r="H86" i="35"/>
  <c r="J90" i="35"/>
  <c r="J91" i="35" s="1"/>
  <c r="J92" i="35" s="1"/>
  <c r="J94" i="35" s="1"/>
  <c r="I90" i="35"/>
  <c r="I91" i="35" s="1"/>
  <c r="I92" i="35" s="1"/>
  <c r="I94" i="35" s="1"/>
  <c r="H90" i="35"/>
  <c r="H91" i="35" s="1"/>
  <c r="H92" i="35" s="1"/>
  <c r="H94" i="35" s="1"/>
  <c r="G91" i="35"/>
  <c r="G92" i="35" s="1"/>
  <c r="G94" i="35" s="1"/>
  <c r="G80" i="35"/>
  <c r="J80" i="35"/>
  <c r="I80" i="35"/>
  <c r="H80" i="35"/>
  <c r="F96" i="35"/>
  <c r="F94" i="35"/>
  <c r="F92" i="35"/>
  <c r="F91" i="35"/>
  <c r="AK74" i="35" l="1"/>
  <c r="D68" i="35" s="1"/>
  <c r="AR74" i="35"/>
  <c r="K7" i="45"/>
  <c r="M7" i="45"/>
  <c r="I77" i="35"/>
  <c r="I87" i="35" s="1"/>
  <c r="AL68" i="35" l="1"/>
  <c r="B68" i="35"/>
  <c r="J7" i="45"/>
  <c r="L2" i="45"/>
  <c r="L7" i="45"/>
  <c r="J7" i="35"/>
  <c r="I7" i="35"/>
  <c r="H7" i="35"/>
  <c r="G7" i="35"/>
  <c r="AR14" i="45"/>
  <c r="J14" i="45" s="1"/>
  <c r="AE21" i="47" s="1"/>
  <c r="AR21" i="45"/>
  <c r="J21" i="45" s="1"/>
  <c r="AL21" i="47" s="1"/>
  <c r="AR27" i="45"/>
  <c r="J27" i="45" s="1"/>
  <c r="AR21" i="47" s="1"/>
  <c r="AS25" i="45"/>
  <c r="K25" i="45" s="1"/>
  <c r="AP22" i="47" s="1"/>
  <c r="AT25" i="45"/>
  <c r="L25" i="45" s="1"/>
  <c r="AP23" i="47" s="1"/>
  <c r="AU25" i="45"/>
  <c r="M25" i="45" s="1"/>
  <c r="AP24" i="47" s="1"/>
  <c r="G27" i="45" l="1"/>
  <c r="AP25" i="45" s="1"/>
  <c r="AR25" i="45"/>
  <c r="J25" i="45" s="1"/>
  <c r="AP21" i="47" s="1"/>
  <c r="AU43" i="45"/>
  <c r="AT43" i="45"/>
  <c r="AS43" i="45"/>
  <c r="AT42" i="45" l="1"/>
  <c r="L42" i="45" s="1"/>
  <c r="BG23" i="47" s="1"/>
  <c r="AS42" i="45"/>
  <c r="K42" i="45" s="1"/>
  <c r="BG22" i="47" s="1"/>
  <c r="AU42" i="45"/>
  <c r="M42" i="45" s="1"/>
  <c r="BG24" i="47" s="1"/>
  <c r="G25" i="45"/>
  <c r="AR43" i="45"/>
  <c r="AU54" i="45" l="1"/>
  <c r="AU55" i="45"/>
  <c r="AS54" i="45"/>
  <c r="AS55" i="45"/>
  <c r="AT54" i="45"/>
  <c r="AT55" i="45"/>
  <c r="AP43" i="45"/>
  <c r="AP42" i="45"/>
  <c r="G42" i="45" s="1"/>
  <c r="AO25" i="45"/>
  <c r="F25" i="45" s="1"/>
  <c r="AP19" i="47" s="1"/>
  <c r="AR42" i="45"/>
  <c r="J42" i="45" s="1"/>
  <c r="BG21" i="47" s="1"/>
  <c r="AO42" i="45" l="1"/>
  <c r="F42" i="45" s="1"/>
  <c r="I43" i="45" s="1"/>
  <c r="AP54" i="45"/>
  <c r="AP55" i="45"/>
  <c r="G55" i="45" s="1"/>
  <c r="AR54" i="45"/>
  <c r="BG19" i="47" l="1"/>
  <c r="AO43" i="45"/>
  <c r="AR55" i="45"/>
  <c r="AO54" i="45" l="1"/>
  <c r="AO55" i="45"/>
  <c r="F55" i="45" l="1"/>
  <c r="I55" i="45" s="1"/>
  <c r="D49" i="35"/>
  <c r="AL49" i="35" s="1"/>
  <c r="I46" i="48" l="1"/>
  <c r="BL19" i="47"/>
  <c r="BM19" i="47" s="1"/>
  <c r="AL50" i="35"/>
  <c r="B50" i="35" s="1"/>
  <c r="AL54" i="35" l="1"/>
  <c r="B54" i="35" s="1"/>
  <c r="AL51" i="35"/>
  <c r="B51" i="35" s="1"/>
  <c r="AL53" i="35"/>
  <c r="B53" i="35" s="1"/>
  <c r="AL52" i="35"/>
  <c r="B52" i="35" s="1"/>
  <c r="J3" i="35" l="1"/>
  <c r="I3" i="35"/>
  <c r="H3" i="35"/>
  <c r="G3" i="35"/>
  <c r="K3" i="35" l="1"/>
  <c r="G82" i="35" l="1"/>
  <c r="G81" i="35"/>
  <c r="L19" i="34"/>
  <c r="H8" i="34" s="1"/>
  <c r="H82" i="35"/>
  <c r="H81" i="35"/>
  <c r="H77" i="35"/>
  <c r="I82" i="35"/>
  <c r="I81" i="35"/>
  <c r="I78" i="35"/>
  <c r="I79" i="35" s="1"/>
  <c r="J82" i="35"/>
  <c r="J81" i="35"/>
  <c r="J77" i="35"/>
  <c r="J87" i="35" s="1"/>
  <c r="I107" i="35" l="1"/>
  <c r="G83" i="35"/>
  <c r="J78" i="35"/>
  <c r="J79" i="35" s="1"/>
  <c r="H78" i="35"/>
  <c r="H79" i="35" s="1"/>
  <c r="H87" i="35"/>
  <c r="G78" i="35"/>
  <c r="G87" i="35"/>
  <c r="H83" i="35"/>
  <c r="H108" i="35" s="1"/>
  <c r="I83" i="35"/>
  <c r="J83" i="35"/>
  <c r="J108" i="35" s="1"/>
  <c r="G96" i="35" l="1"/>
  <c r="G44" i="35" s="1"/>
  <c r="G79" i="35"/>
  <c r="G84" i="35" s="1"/>
  <c r="G85" i="35" s="1"/>
  <c r="G107" i="35"/>
  <c r="G108" i="35"/>
  <c r="E75" i="35"/>
  <c r="E78" i="35"/>
  <c r="B9" i="46" s="1"/>
  <c r="G97" i="35"/>
  <c r="J107" i="35"/>
  <c r="J84" i="35"/>
  <c r="J85" i="35" s="1"/>
  <c r="H107" i="35"/>
  <c r="H84" i="35"/>
  <c r="H85" i="35" s="1"/>
  <c r="I84" i="35"/>
  <c r="I85" i="35" s="1"/>
  <c r="I108" i="35"/>
  <c r="D63" i="35" l="1"/>
  <c r="K109" i="35"/>
  <c r="M109" i="35"/>
  <c r="L109" i="35"/>
  <c r="I109" i="35"/>
  <c r="J109" i="35"/>
  <c r="G109" i="35"/>
  <c r="T109" i="35"/>
  <c r="AF109" i="35"/>
  <c r="S109" i="35"/>
  <c r="W109" i="35"/>
  <c r="R109" i="35"/>
  <c r="V109" i="35"/>
  <c r="AI109" i="35"/>
  <c r="Y109" i="35"/>
  <c r="Z109" i="35"/>
  <c r="AD109" i="35"/>
  <c r="AJ109" i="35"/>
  <c r="U109" i="35"/>
  <c r="N109" i="35"/>
  <c r="AE109" i="35"/>
  <c r="AB109" i="35"/>
  <c r="X109" i="35"/>
  <c r="P109" i="35"/>
  <c r="O109" i="35"/>
  <c r="AA109" i="35"/>
  <c r="AC109" i="35"/>
  <c r="AG109" i="35"/>
  <c r="AH109" i="35"/>
  <c r="Q109" i="35"/>
  <c r="F68" i="34"/>
  <c r="K11" i="49"/>
  <c r="K11" i="48"/>
  <c r="B8" i="34"/>
  <c r="K11" i="45"/>
  <c r="K106" i="35"/>
  <c r="L106" i="35"/>
  <c r="S106" i="35"/>
  <c r="J97" i="35"/>
  <c r="J100" i="35" s="1"/>
  <c r="AH97" i="35"/>
  <c r="AH100" i="35" s="1"/>
  <c r="AD97" i="35"/>
  <c r="AD100" i="35" s="1"/>
  <c r="Z97" i="35"/>
  <c r="Z100" i="35" s="1"/>
  <c r="V97" i="35"/>
  <c r="V100" i="35" s="1"/>
  <c r="R97" i="35"/>
  <c r="R100" i="35" s="1"/>
  <c r="R102" i="35" s="1"/>
  <c r="N97" i="35"/>
  <c r="N100" i="35" s="1"/>
  <c r="N102" i="35" s="1"/>
  <c r="AG97" i="35"/>
  <c r="AG100" i="35" s="1"/>
  <c r="AC97" i="35"/>
  <c r="AC100" i="35" s="1"/>
  <c r="Y97" i="35"/>
  <c r="Y100" i="35" s="1"/>
  <c r="U97" i="35"/>
  <c r="U100" i="35" s="1"/>
  <c r="U102" i="35" s="1"/>
  <c r="Q97" i="35"/>
  <c r="Q100" i="35" s="1"/>
  <c r="Q102" i="35" s="1"/>
  <c r="M97" i="35"/>
  <c r="M100" i="35" s="1"/>
  <c r="M102" i="35" s="1"/>
  <c r="AJ97" i="35"/>
  <c r="AJ100" i="35" s="1"/>
  <c r="AF97" i="35"/>
  <c r="AF100" i="35" s="1"/>
  <c r="AB97" i="35"/>
  <c r="AB100" i="35" s="1"/>
  <c r="X97" i="35"/>
  <c r="X100" i="35" s="1"/>
  <c r="T97" i="35"/>
  <c r="T100" i="35" s="1"/>
  <c r="T102" i="35" s="1"/>
  <c r="P97" i="35"/>
  <c r="P100" i="35" s="1"/>
  <c r="P102" i="35" s="1"/>
  <c r="L97" i="35"/>
  <c r="L100" i="35" s="1"/>
  <c r="AI97" i="35"/>
  <c r="AI100" i="35" s="1"/>
  <c r="S97" i="35"/>
  <c r="S100" i="35" s="1"/>
  <c r="S102" i="35" s="1"/>
  <c r="AE97" i="35"/>
  <c r="AE100" i="35" s="1"/>
  <c r="O97" i="35"/>
  <c r="O100" i="35" s="1"/>
  <c r="O102" i="35" s="1"/>
  <c r="AA97" i="35"/>
  <c r="AA100" i="35" s="1"/>
  <c r="K97" i="35"/>
  <c r="K100" i="35" s="1"/>
  <c r="W97" i="35"/>
  <c r="W100" i="35" s="1"/>
  <c r="J96" i="35"/>
  <c r="J44" i="35" s="1"/>
  <c r="AH96" i="35"/>
  <c r="AH99" i="35" s="1"/>
  <c r="AH101" i="35" s="1"/>
  <c r="AH103" i="35" s="1"/>
  <c r="AD96" i="35"/>
  <c r="AD99" i="35" s="1"/>
  <c r="AD101" i="35" s="1"/>
  <c r="AD103" i="35" s="1"/>
  <c r="Z96" i="35"/>
  <c r="Z99" i="35" s="1"/>
  <c r="Z101" i="35" s="1"/>
  <c r="Z103" i="35" s="1"/>
  <c r="V96" i="35"/>
  <c r="V99" i="35" s="1"/>
  <c r="V101" i="35" s="1"/>
  <c r="V103" i="35" s="1"/>
  <c r="R96" i="35"/>
  <c r="R99" i="35" s="1"/>
  <c r="R101" i="35" s="1"/>
  <c r="N96" i="35"/>
  <c r="N99" i="35" s="1"/>
  <c r="N101" i="35" s="1"/>
  <c r="AG96" i="35"/>
  <c r="AG99" i="35" s="1"/>
  <c r="AG101" i="35" s="1"/>
  <c r="AG103" i="35" s="1"/>
  <c r="AC96" i="35"/>
  <c r="AC99" i="35" s="1"/>
  <c r="AC101" i="35" s="1"/>
  <c r="AC103" i="35" s="1"/>
  <c r="Y96" i="35"/>
  <c r="Y99" i="35" s="1"/>
  <c r="Y101" i="35" s="1"/>
  <c r="Y103" i="35" s="1"/>
  <c r="U96" i="35"/>
  <c r="U99" i="35" s="1"/>
  <c r="U101" i="35" s="1"/>
  <c r="Q96" i="35"/>
  <c r="Q99" i="35" s="1"/>
  <c r="Q101" i="35" s="1"/>
  <c r="M96" i="35"/>
  <c r="M99" i="35" s="1"/>
  <c r="M101" i="35" s="1"/>
  <c r="AJ96" i="35"/>
  <c r="AJ99" i="35" s="1"/>
  <c r="AJ101" i="35" s="1"/>
  <c r="AJ103" i="35" s="1"/>
  <c r="AF96" i="35"/>
  <c r="AF99" i="35" s="1"/>
  <c r="AF101" i="35" s="1"/>
  <c r="AF103" i="35" s="1"/>
  <c r="AB96" i="35"/>
  <c r="AB99" i="35" s="1"/>
  <c r="AB101" i="35" s="1"/>
  <c r="AB103" i="35" s="1"/>
  <c r="X96" i="35"/>
  <c r="X99" i="35" s="1"/>
  <c r="X101" i="35" s="1"/>
  <c r="X103" i="35" s="1"/>
  <c r="T96" i="35"/>
  <c r="T99" i="35" s="1"/>
  <c r="T101" i="35" s="1"/>
  <c r="P96" i="35"/>
  <c r="P99" i="35" s="1"/>
  <c r="P101" i="35" s="1"/>
  <c r="L96" i="35"/>
  <c r="AE96" i="35"/>
  <c r="AE99" i="35" s="1"/>
  <c r="AE101" i="35" s="1"/>
  <c r="AE103" i="35" s="1"/>
  <c r="O96" i="35"/>
  <c r="O99" i="35" s="1"/>
  <c r="O101" i="35" s="1"/>
  <c r="S96" i="35"/>
  <c r="S99" i="35" s="1"/>
  <c r="S101" i="35" s="1"/>
  <c r="AA96" i="35"/>
  <c r="AA99" i="35" s="1"/>
  <c r="AA101" i="35" s="1"/>
  <c r="AA103" i="35" s="1"/>
  <c r="K96" i="35"/>
  <c r="W96" i="35"/>
  <c r="W99" i="35" s="1"/>
  <c r="W101" i="35" s="1"/>
  <c r="W103" i="35" s="1"/>
  <c r="AI96" i="35"/>
  <c r="AI99" i="35" s="1"/>
  <c r="AI101" i="35" s="1"/>
  <c r="AI103" i="35" s="1"/>
  <c r="H97" i="35"/>
  <c r="H100" i="35" s="1"/>
  <c r="I97" i="35"/>
  <c r="I100" i="35" s="1"/>
  <c r="G100" i="35"/>
  <c r="G102" i="35" s="1"/>
  <c r="H96" i="35"/>
  <c r="H44" i="35" s="1"/>
  <c r="I96" i="35"/>
  <c r="I44" i="35" s="1"/>
  <c r="G99" i="35"/>
  <c r="G101" i="35" s="1"/>
  <c r="AL99" i="35"/>
  <c r="AL100" i="35"/>
  <c r="G106" i="35"/>
  <c r="H106" i="35"/>
  <c r="J106" i="35"/>
  <c r="I106" i="35"/>
  <c r="J102" i="35" l="1"/>
  <c r="L99" i="35"/>
  <c r="L101" i="35" s="1"/>
  <c r="L44" i="35"/>
  <c r="L102" i="35" s="1"/>
  <c r="K99" i="35"/>
  <c r="K101" i="35" s="1"/>
  <c r="K44" i="35"/>
  <c r="K102" i="35" s="1"/>
  <c r="H102" i="35"/>
  <c r="I102" i="35"/>
  <c r="H109" i="35"/>
  <c r="J99" i="35"/>
  <c r="J101" i="35" s="1"/>
  <c r="I99" i="35"/>
  <c r="I101" i="35" s="1"/>
  <c r="H99" i="35"/>
  <c r="H101" i="35" s="1"/>
  <c r="U103" i="35"/>
  <c r="T103" i="35"/>
  <c r="S103" i="35"/>
  <c r="S69" i="35" s="1"/>
  <c r="P103" i="35"/>
  <c r="P69" i="35" s="1"/>
  <c r="R103" i="35"/>
  <c r="Q103" i="35"/>
  <c r="O103" i="35"/>
  <c r="N103" i="35"/>
  <c r="M103" i="35"/>
  <c r="G103" i="35"/>
  <c r="G69" i="35" s="1"/>
  <c r="L103" i="35" l="1"/>
  <c r="J103" i="35"/>
  <c r="K103" i="35"/>
  <c r="I103" i="35"/>
  <c r="H103" i="35"/>
  <c r="AG4" i="47"/>
  <c r="AI4" i="47" s="1"/>
  <c r="AP4" i="47"/>
  <c r="AM4" i="47"/>
  <c r="AU4" i="47"/>
  <c r="AD38" i="47"/>
  <c r="AQ4" i="47"/>
  <c r="AR4" i="47"/>
  <c r="AW4" i="47"/>
  <c r="AN4" i="47"/>
  <c r="AS4" i="47"/>
  <c r="AD55" i="47"/>
  <c r="AO4" i="47"/>
  <c r="AD21" i="47"/>
  <c r="AL4" i="47"/>
  <c r="AJ4" i="47"/>
  <c r="AK4" i="47"/>
  <c r="AH4" i="47"/>
  <c r="AT4" i="47"/>
  <c r="AF4" i="4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L65" authorId="0" shapeId="0" xr:uid="{00000000-0006-0000-0200-000001000000}">
      <text>
        <r>
          <rPr>
            <b/>
            <sz val="9"/>
            <color indexed="81"/>
            <rFont val="MS P ゴシック"/>
            <family val="3"/>
            <charset val="128"/>
          </rPr>
          <t>プルダウンから選択</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2" authorId="0" shapeId="0" xr:uid="{9963B56C-D697-429C-8F92-CCFBB45375FD}">
      <text>
        <r>
          <rPr>
            <b/>
            <sz val="9"/>
            <color indexed="81"/>
            <rFont val="MS P ゴシック"/>
            <family val="3"/>
            <charset val="128"/>
          </rPr>
          <t>紙ベースの調査票に置き換える際に使う数値
千の位　　　　　調査票区分
百の位、十の位　調査票枚目
一の位　　　　　調査票内の場所　団または列</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<sst xmlns="http://schemas.openxmlformats.org/spreadsheetml/2006/main" count="846" uniqueCount="685">
  <si>
    <t>フリガナ</t>
    <phoneticPr fontId="7"/>
  </si>
  <si>
    <t>（2）</t>
  </si>
  <si>
    <t>（3）</t>
  </si>
  <si>
    <t>電話番号</t>
    <rPh sb="0" eb="2">
      <t>デンワ</t>
    </rPh>
    <rPh sb="2" eb="4">
      <t>バンゴウ</t>
    </rPh>
    <phoneticPr fontId="7"/>
  </si>
  <si>
    <t>（4）</t>
  </si>
  <si>
    <t>（5）</t>
  </si>
  <si>
    <t>（6）</t>
  </si>
  <si>
    <t>　</t>
    <phoneticPr fontId="7"/>
  </si>
  <si>
    <t xml:space="preserve"> </t>
    <phoneticPr fontId="7"/>
  </si>
  <si>
    <t>姓</t>
    <rPh sb="0" eb="1">
      <t>セイ</t>
    </rPh>
    <phoneticPr fontId="7"/>
  </si>
  <si>
    <t>名</t>
    <rPh sb="0" eb="1">
      <t>ナ</t>
    </rPh>
    <phoneticPr fontId="7"/>
  </si>
  <si>
    <t>都道府県</t>
    <rPh sb="0" eb="4">
      <t>トドウフケン</t>
    </rPh>
    <phoneticPr fontId="7"/>
  </si>
  <si>
    <t>郵便番号</t>
    <rPh sb="0" eb="4">
      <t>ユウビンバンゴウ</t>
    </rPh>
    <phoneticPr fontId="7"/>
  </si>
  <si>
    <t>認可クラス数</t>
    <rPh sb="0" eb="2">
      <t>ニンカ</t>
    </rPh>
    <rPh sb="5" eb="6">
      <t>カズ</t>
    </rPh>
    <phoneticPr fontId="7"/>
  </si>
  <si>
    <t>〒</t>
    <phoneticPr fontId="7"/>
  </si>
  <si>
    <t>(人)</t>
    <rPh sb="1" eb="2">
      <t>ニン</t>
    </rPh>
    <phoneticPr fontId="7"/>
  </si>
  <si>
    <t>(ｸﾗｽ)</t>
    <phoneticPr fontId="7"/>
  </si>
  <si>
    <t>男女校種別</t>
    <rPh sb="0" eb="2">
      <t>ダンジョ</t>
    </rPh>
    <rPh sb="2" eb="3">
      <t>コウ</t>
    </rPh>
    <rPh sb="3" eb="5">
      <t>シュベツ</t>
    </rPh>
    <phoneticPr fontId="7"/>
  </si>
  <si>
    <t>3.男女共学</t>
  </si>
  <si>
    <t>(元号)</t>
    <rPh sb="1" eb="3">
      <t>ゲンゴウ</t>
    </rPh>
    <phoneticPr fontId="7"/>
  </si>
  <si>
    <t>(年)</t>
    <rPh sb="1" eb="2">
      <t>トシ</t>
    </rPh>
    <phoneticPr fontId="7"/>
  </si>
  <si>
    <t>(月)</t>
    <rPh sb="1" eb="2">
      <t>ツキ</t>
    </rPh>
    <phoneticPr fontId="7"/>
  </si>
  <si>
    <t>(日)</t>
    <rPh sb="1" eb="2">
      <t>ヒ</t>
    </rPh>
    <phoneticPr fontId="7"/>
  </si>
  <si>
    <t>私学</t>
    <rPh sb="0" eb="2">
      <t>シガク</t>
    </rPh>
    <phoneticPr fontId="7"/>
  </si>
  <si>
    <t>トウキョウト</t>
    <phoneticPr fontId="7"/>
  </si>
  <si>
    <t>東京都</t>
    <rPh sb="0" eb="3">
      <t>トウキョウト</t>
    </rPh>
    <phoneticPr fontId="7"/>
  </si>
  <si>
    <t>03-3230-1321</t>
    <phoneticPr fontId="7"/>
  </si>
  <si>
    <t>2.休校・募集停止</t>
  </si>
  <si>
    <t>FAX</t>
    <phoneticPr fontId="7"/>
  </si>
  <si>
    <t>役職</t>
    <rPh sb="0" eb="2">
      <t>ヤクショク</t>
    </rPh>
    <phoneticPr fontId="7"/>
  </si>
  <si>
    <t>氏名</t>
    <rPh sb="0" eb="2">
      <t>シメイ</t>
    </rPh>
    <phoneticPr fontId="7"/>
  </si>
  <si>
    <t>総計</t>
    <rPh sb="0" eb="2">
      <t>ソウケイ</t>
    </rPh>
    <phoneticPr fontId="7"/>
  </si>
  <si>
    <t>000</t>
    <phoneticPr fontId="7"/>
  </si>
  <si>
    <t>入力例</t>
    <rPh sb="0" eb="2">
      <t>ニュウリョク</t>
    </rPh>
    <rPh sb="2" eb="3">
      <t>レイ</t>
    </rPh>
    <phoneticPr fontId="7"/>
  </si>
  <si>
    <t>A）本務教員</t>
    <rPh sb="2" eb="4">
      <t>ホンム</t>
    </rPh>
    <rPh sb="4" eb="6">
      <t>キョウイン</t>
    </rPh>
    <phoneticPr fontId="7"/>
  </si>
  <si>
    <t>B）兼務教員</t>
    <rPh sb="2" eb="4">
      <t>ケンム</t>
    </rPh>
    <rPh sb="4" eb="6">
      <t>キョウイン</t>
    </rPh>
    <phoneticPr fontId="7"/>
  </si>
  <si>
    <t>C)本務職員</t>
    <rPh sb="2" eb="4">
      <t>ホンム</t>
    </rPh>
    <rPh sb="4" eb="6">
      <t>ショクイン</t>
    </rPh>
    <phoneticPr fontId="7"/>
  </si>
  <si>
    <t>人数（下表参照）</t>
    <rPh sb="0" eb="2">
      <t>ニンズウ</t>
    </rPh>
    <rPh sb="3" eb="4">
      <t>シタ</t>
    </rPh>
    <rPh sb="4" eb="5">
      <t>ヒョウ</t>
    </rPh>
    <rPh sb="5" eb="7">
      <t>サンショウ</t>
    </rPh>
    <phoneticPr fontId="7"/>
  </si>
  <si>
    <t>D）収容定員数</t>
    <rPh sb="2" eb="4">
      <t>シュウヨウ</t>
    </rPh>
    <rPh sb="4" eb="6">
      <t>テイイン</t>
    </rPh>
    <rPh sb="6" eb="7">
      <t>スウ</t>
    </rPh>
    <phoneticPr fontId="7"/>
  </si>
  <si>
    <t>E）生徒・園児数</t>
    <rPh sb="2" eb="4">
      <t>セイト</t>
    </rPh>
    <rPh sb="5" eb="7">
      <t>エンジ</t>
    </rPh>
    <rPh sb="7" eb="8">
      <t>カズ</t>
    </rPh>
    <phoneticPr fontId="7"/>
  </si>
  <si>
    <t>102-8145</t>
    <phoneticPr fontId="7"/>
  </si>
  <si>
    <t>北海道</t>
  </si>
  <si>
    <t>ホッカイドウ</t>
  </si>
  <si>
    <t>青森県</t>
  </si>
  <si>
    <t>アオモリケン</t>
  </si>
  <si>
    <t>宮城県</t>
  </si>
  <si>
    <t>ミヤギケン</t>
  </si>
  <si>
    <t>秋田県</t>
  </si>
  <si>
    <t>アキタケン</t>
  </si>
  <si>
    <t>山形県</t>
  </si>
  <si>
    <t>ヤマガタケン</t>
  </si>
  <si>
    <t>福島県</t>
  </si>
  <si>
    <t>フクシマケン</t>
  </si>
  <si>
    <t>茨城県</t>
  </si>
  <si>
    <t>イバラキケン</t>
  </si>
  <si>
    <t>栃木県</t>
  </si>
  <si>
    <t>トチギケン</t>
  </si>
  <si>
    <t>群馬県</t>
  </si>
  <si>
    <t>グンマケン</t>
  </si>
  <si>
    <t>埼玉県</t>
  </si>
  <si>
    <t>サイタマケン</t>
  </si>
  <si>
    <t>千葉県</t>
  </si>
  <si>
    <t>チバケン</t>
  </si>
  <si>
    <t>東京都</t>
  </si>
  <si>
    <t>トウキョウト</t>
  </si>
  <si>
    <t>神奈川県</t>
  </si>
  <si>
    <t>カナガワケン</t>
  </si>
  <si>
    <t>新潟県</t>
  </si>
  <si>
    <t>ニイガタケン</t>
  </si>
  <si>
    <t>富山県</t>
  </si>
  <si>
    <t>トヤマケン</t>
  </si>
  <si>
    <t>石川県</t>
  </si>
  <si>
    <t>イシカワケン</t>
  </si>
  <si>
    <t>福井県</t>
  </si>
  <si>
    <t>フクイケン</t>
  </si>
  <si>
    <t>山梨県</t>
  </si>
  <si>
    <t>ヤマナシケン</t>
  </si>
  <si>
    <t>長野県</t>
  </si>
  <si>
    <t>ナガノケン</t>
  </si>
  <si>
    <t>岐阜県</t>
  </si>
  <si>
    <t>ギフケン</t>
  </si>
  <si>
    <t>静岡県</t>
  </si>
  <si>
    <t>シズオカケン</t>
  </si>
  <si>
    <t>愛知県</t>
  </si>
  <si>
    <t>アイチケン</t>
  </si>
  <si>
    <t>三重県</t>
  </si>
  <si>
    <t>ミエケン</t>
  </si>
  <si>
    <t>滋賀県</t>
  </si>
  <si>
    <t>シガケン</t>
  </si>
  <si>
    <t>京都府</t>
  </si>
  <si>
    <t>キョウトフ</t>
  </si>
  <si>
    <t>大阪府</t>
  </si>
  <si>
    <t>オオサカフ</t>
  </si>
  <si>
    <t>兵庫県</t>
  </si>
  <si>
    <t>ヒョウゴケン</t>
  </si>
  <si>
    <t>奈良県</t>
  </si>
  <si>
    <t>ナラケン</t>
  </si>
  <si>
    <t>和歌山県</t>
  </si>
  <si>
    <t>ワカヤマケン</t>
  </si>
  <si>
    <t>鳥取県</t>
  </si>
  <si>
    <t>トットリケン</t>
  </si>
  <si>
    <t>島根県</t>
  </si>
  <si>
    <t>シマネケン</t>
  </si>
  <si>
    <t>岡山県</t>
  </si>
  <si>
    <t>オカヤマケン</t>
  </si>
  <si>
    <t>広島県</t>
  </si>
  <si>
    <t>ヒロシマケン</t>
  </si>
  <si>
    <t>山口県</t>
  </si>
  <si>
    <t>ヤマグチケン</t>
  </si>
  <si>
    <t>徳島県</t>
  </si>
  <si>
    <t>トクシマケン</t>
  </si>
  <si>
    <t>香川県</t>
  </si>
  <si>
    <t>カガワケン</t>
  </si>
  <si>
    <t>愛媛県</t>
  </si>
  <si>
    <t>エヒメケン</t>
  </si>
  <si>
    <t>高知県</t>
  </si>
  <si>
    <t>コウチケン</t>
  </si>
  <si>
    <t>福岡県</t>
  </si>
  <si>
    <t>フクオカケン</t>
  </si>
  <si>
    <t>佐賀県</t>
  </si>
  <si>
    <t>サガケン</t>
  </si>
  <si>
    <t>長崎県</t>
  </si>
  <si>
    <t>ナガサキケン</t>
  </si>
  <si>
    <t>熊本県</t>
  </si>
  <si>
    <t>クマモトケン</t>
  </si>
  <si>
    <t>大分県</t>
  </si>
  <si>
    <t>オオイタケン</t>
  </si>
  <si>
    <t>宮崎県</t>
  </si>
  <si>
    <t>ミヤザキケン</t>
  </si>
  <si>
    <t>鹿児島県</t>
  </si>
  <si>
    <t>カゴシマケン</t>
  </si>
  <si>
    <t>沖縄県</t>
  </si>
  <si>
    <t>オキナワケン</t>
  </si>
  <si>
    <t>地方公共団体補助金収入</t>
    <phoneticPr fontId="7"/>
  </si>
  <si>
    <t>太郎</t>
    <rPh sb="0" eb="2">
      <t>タロウ</t>
    </rPh>
    <phoneticPr fontId="7"/>
  </si>
  <si>
    <t>シガク</t>
    <phoneticPr fontId="7"/>
  </si>
  <si>
    <t>タロウ</t>
    <phoneticPr fontId="7"/>
  </si>
  <si>
    <t>特定非営利活動法人</t>
  </si>
  <si>
    <t>特定医療法人</t>
  </si>
  <si>
    <t>特殊法人</t>
  </si>
  <si>
    <t>宗教法人</t>
  </si>
  <si>
    <t>社会福祉法人</t>
  </si>
  <si>
    <t>社会医療法人</t>
  </si>
  <si>
    <t>公益社団法人</t>
  </si>
  <si>
    <t>公益財団法人</t>
  </si>
  <si>
    <t>一般社団法人</t>
  </si>
  <si>
    <t>一般財団法人</t>
  </si>
  <si>
    <t>医療法人</t>
  </si>
  <si>
    <t>学校種・課程</t>
    <rPh sb="0" eb="3">
      <t>ガッコウシュ</t>
    </rPh>
    <rPh sb="4" eb="6">
      <t>カテイ</t>
    </rPh>
    <phoneticPr fontId="7"/>
  </si>
  <si>
    <t>H 特別支援学校</t>
    <rPh sb="2" eb="8">
      <t>トクベツシエンガッコウ</t>
    </rPh>
    <phoneticPr fontId="7"/>
  </si>
  <si>
    <t>１：幼稚園（私学助成のみ）</t>
    <rPh sb="2" eb="5">
      <t>ヨウチエン</t>
    </rPh>
    <rPh sb="6" eb="10">
      <t>シガクジョセイ</t>
    </rPh>
    <phoneticPr fontId="7"/>
  </si>
  <si>
    <t>２：幼稚園（施設型給付）</t>
    <rPh sb="2" eb="5">
      <t>ヨウチエン</t>
    </rPh>
    <rPh sb="6" eb="9">
      <t>シセツガタ</t>
    </rPh>
    <rPh sb="9" eb="11">
      <t>キュウフ</t>
    </rPh>
    <phoneticPr fontId="7"/>
  </si>
  <si>
    <t>３：認定こども園（幼稚園型）</t>
    <rPh sb="2" eb="4">
      <t>ニンテイ</t>
    </rPh>
    <rPh sb="7" eb="8">
      <t>エン</t>
    </rPh>
    <rPh sb="9" eb="13">
      <t>ヨウチエンカタ</t>
    </rPh>
    <phoneticPr fontId="7"/>
  </si>
  <si>
    <t>４：認定こども園（幼保連携型）</t>
    <rPh sb="2" eb="4">
      <t>ニンテイ</t>
    </rPh>
    <rPh sb="7" eb="8">
      <t>エン</t>
    </rPh>
    <rPh sb="9" eb="14">
      <t>ヨウホレンケイガタ</t>
    </rPh>
    <phoneticPr fontId="7"/>
  </si>
  <si>
    <t>N 専修学校専門課程</t>
    <rPh sb="2" eb="6">
      <t>センシュウガッコウ</t>
    </rPh>
    <rPh sb="6" eb="10">
      <t>センモンカテイ</t>
    </rPh>
    <phoneticPr fontId="7"/>
  </si>
  <si>
    <t>P 専修学校高等課程</t>
    <rPh sb="2" eb="6">
      <t>センシュウガッコウ</t>
    </rPh>
    <rPh sb="6" eb="10">
      <t>コウトウカテイ</t>
    </rPh>
    <phoneticPr fontId="7"/>
  </si>
  <si>
    <t>R 各種学校</t>
    <rPh sb="2" eb="6">
      <t>カクシュガッコウ</t>
    </rPh>
    <phoneticPr fontId="7"/>
  </si>
  <si>
    <t>Q 専修学校一般課程</t>
    <rPh sb="2" eb="4">
      <t>センシュウ</t>
    </rPh>
    <rPh sb="4" eb="6">
      <t>ガッコウ</t>
    </rPh>
    <rPh sb="6" eb="8">
      <t>イッパン</t>
    </rPh>
    <rPh sb="8" eb="10">
      <t>カテイ</t>
    </rPh>
    <phoneticPr fontId="7"/>
  </si>
  <si>
    <t>5 認定こども園（分園）</t>
    <rPh sb="2" eb="4">
      <t>ニンテイ</t>
    </rPh>
    <rPh sb="7" eb="8">
      <t>エン</t>
    </rPh>
    <rPh sb="9" eb="10">
      <t>ブン</t>
    </rPh>
    <rPh sb="10" eb="11">
      <t>エン</t>
    </rPh>
    <phoneticPr fontId="7"/>
  </si>
  <si>
    <t>１：職業実践専門課程有</t>
    <rPh sb="2" eb="4">
      <t>ショクギョウ</t>
    </rPh>
    <rPh sb="4" eb="10">
      <t>ジッセンセンモンカテイ</t>
    </rPh>
    <rPh sb="10" eb="11">
      <t>アリ</t>
    </rPh>
    <phoneticPr fontId="7"/>
  </si>
  <si>
    <t>２：職業実践専門課程一部有</t>
    <rPh sb="2" eb="4">
      <t>ショクギョウ</t>
    </rPh>
    <rPh sb="4" eb="10">
      <t>ジッセンセンモンカテイ</t>
    </rPh>
    <rPh sb="10" eb="12">
      <t>イチブ</t>
    </rPh>
    <rPh sb="12" eb="13">
      <t>アリ</t>
    </rPh>
    <phoneticPr fontId="7"/>
  </si>
  <si>
    <t>３：職業実践専門課程無</t>
    <rPh sb="2" eb="4">
      <t>ショクギョウ</t>
    </rPh>
    <rPh sb="4" eb="10">
      <t>ジッセンセンモンカテイ</t>
    </rPh>
    <rPh sb="10" eb="11">
      <t>ナシ</t>
    </rPh>
    <phoneticPr fontId="7"/>
  </si>
  <si>
    <t>6 保育園</t>
    <rPh sb="2" eb="5">
      <t>ホイクエン</t>
    </rPh>
    <phoneticPr fontId="7"/>
  </si>
  <si>
    <t>千代田区飯田町富士見２３-1-7-5</t>
    <rPh sb="0" eb="4">
      <t>チヨダク</t>
    </rPh>
    <rPh sb="4" eb="7">
      <t>イイダマチ</t>
    </rPh>
    <rPh sb="7" eb="10">
      <t>フジミ</t>
    </rPh>
    <phoneticPr fontId="7"/>
  </si>
  <si>
    <t>岩手県</t>
    <rPh sb="0" eb="3">
      <t>イワテケン</t>
    </rPh>
    <phoneticPr fontId="7"/>
  </si>
  <si>
    <t>イワテケン</t>
    <phoneticPr fontId="7"/>
  </si>
  <si>
    <t xml:space="preserve"> 支出の部合計</t>
    <rPh sb="1" eb="3">
      <t>シシュツ</t>
    </rPh>
    <phoneticPr fontId="7"/>
  </si>
  <si>
    <t xml:space="preserve"> k 翌年度繰越支払資金</t>
    <rPh sb="3" eb="4">
      <t>ヨク</t>
    </rPh>
    <phoneticPr fontId="7"/>
  </si>
  <si>
    <t xml:space="preserve"> ｊ 資金支出調整勘定</t>
    <phoneticPr fontId="7"/>
  </si>
  <si>
    <t xml:space="preserve"> ｉ その他の支出</t>
    <rPh sb="5" eb="6">
      <t>タ</t>
    </rPh>
    <rPh sb="7" eb="9">
      <t>シシュツ</t>
    </rPh>
    <phoneticPr fontId="7"/>
  </si>
  <si>
    <t xml:space="preserve"> h 資産運用支出</t>
    <phoneticPr fontId="7"/>
  </si>
  <si>
    <t xml:space="preserve"> g　　　　　　　計</t>
    <phoneticPr fontId="7"/>
  </si>
  <si>
    <t>その他　((1)(2)以外の支出）</t>
    <phoneticPr fontId="7"/>
  </si>
  <si>
    <t>（3）</t>
    <phoneticPr fontId="7"/>
  </si>
  <si>
    <t>図書支出</t>
    <phoneticPr fontId="7"/>
  </si>
  <si>
    <t>（2）</t>
    <phoneticPr fontId="7"/>
  </si>
  <si>
    <t>教育研究用機器備品支出</t>
    <phoneticPr fontId="7"/>
  </si>
  <si>
    <t>（1）</t>
    <phoneticPr fontId="7"/>
  </si>
  <si>
    <t>内　訳</t>
    <rPh sb="0" eb="1">
      <t>ウチ</t>
    </rPh>
    <rPh sb="2" eb="3">
      <t>ヤク</t>
    </rPh>
    <phoneticPr fontId="7"/>
  </si>
  <si>
    <t xml:space="preserve"> f 設備関係支出</t>
    <phoneticPr fontId="7"/>
  </si>
  <si>
    <t>（4）</t>
    <phoneticPr fontId="7"/>
  </si>
  <si>
    <t>構築物支出</t>
    <phoneticPr fontId="7"/>
  </si>
  <si>
    <t>建物支出</t>
    <phoneticPr fontId="7"/>
  </si>
  <si>
    <t>土地支出</t>
    <phoneticPr fontId="7"/>
  </si>
  <si>
    <t>内　　訳</t>
    <rPh sb="0" eb="1">
      <t>ウチ</t>
    </rPh>
    <rPh sb="3" eb="4">
      <t>ヤク</t>
    </rPh>
    <phoneticPr fontId="7"/>
  </si>
  <si>
    <t xml:space="preserve"> e 施設関係支出</t>
    <rPh sb="3" eb="5">
      <t>シセツ</t>
    </rPh>
    <rPh sb="5" eb="7">
      <t>カンケイ</t>
    </rPh>
    <rPh sb="7" eb="9">
      <t>シシュツ</t>
    </rPh>
    <phoneticPr fontId="7"/>
  </si>
  <si>
    <t xml:space="preserve"> d 借入金等返済支出</t>
    <rPh sb="3" eb="5">
      <t>カリイレ</t>
    </rPh>
    <rPh sb="5" eb="6">
      <t>キン</t>
    </rPh>
    <rPh sb="6" eb="7">
      <t>トウ</t>
    </rPh>
    <rPh sb="7" eb="9">
      <t>ヘンサイ</t>
    </rPh>
    <rPh sb="9" eb="11">
      <t>シシュツ</t>
    </rPh>
    <phoneticPr fontId="7"/>
  </si>
  <si>
    <t xml:space="preserve"> c 借入金等利息支出</t>
    <rPh sb="3" eb="5">
      <t>カリイレ</t>
    </rPh>
    <rPh sb="5" eb="6">
      <t>キン</t>
    </rPh>
    <rPh sb="6" eb="7">
      <t>トウ</t>
    </rPh>
    <rPh sb="7" eb="9">
      <t>リソク</t>
    </rPh>
    <rPh sb="9" eb="11">
      <t>シシュツ</t>
    </rPh>
    <phoneticPr fontId="7"/>
  </si>
  <si>
    <t>（5）</t>
    <phoneticPr fontId="7"/>
  </si>
  <si>
    <t>退職金支出</t>
    <phoneticPr fontId="7"/>
  </si>
  <si>
    <t>役員報酬支出</t>
    <phoneticPr fontId="7"/>
  </si>
  <si>
    <t>兼 務 職 員</t>
    <rPh sb="0" eb="1">
      <t>ケン</t>
    </rPh>
    <rPh sb="4" eb="5">
      <t>ショク</t>
    </rPh>
    <phoneticPr fontId="7"/>
  </si>
  <si>
    <t>（うち所定福利費）</t>
    <rPh sb="3" eb="5">
      <t>ショテイ</t>
    </rPh>
    <rPh sb="5" eb="7">
      <t>フクリ</t>
    </rPh>
    <rPh sb="7" eb="8">
      <t>ヒ</t>
    </rPh>
    <phoneticPr fontId="7"/>
  </si>
  <si>
    <t>本 務 職 員</t>
    <rPh sb="4" eb="5">
      <t>ショク</t>
    </rPh>
    <rPh sb="6" eb="7">
      <t>イン</t>
    </rPh>
    <phoneticPr fontId="7"/>
  </si>
  <si>
    <t>職員人件費支出</t>
    <rPh sb="0" eb="2">
      <t>ショクイン</t>
    </rPh>
    <rPh sb="2" eb="5">
      <t>ジンケンヒ</t>
    </rPh>
    <rPh sb="5" eb="7">
      <t>シシュツ</t>
    </rPh>
    <phoneticPr fontId="7"/>
  </si>
  <si>
    <t>兼 務 教 員</t>
    <rPh sb="0" eb="1">
      <t>ケン</t>
    </rPh>
    <phoneticPr fontId="7"/>
  </si>
  <si>
    <t>本 務 教 員</t>
    <phoneticPr fontId="7"/>
  </si>
  <si>
    <t>教員人件費支出</t>
    <rPh sb="0" eb="2">
      <t>キョウイン</t>
    </rPh>
    <rPh sb="2" eb="5">
      <t>ジンケンヒ</t>
    </rPh>
    <rPh sb="5" eb="7">
      <t>シシュツ</t>
    </rPh>
    <phoneticPr fontId="7"/>
  </si>
  <si>
    <t>内　　　　　　訳</t>
    <rPh sb="0" eb="1">
      <t>ウチ</t>
    </rPh>
    <rPh sb="7" eb="8">
      <t>ヤク</t>
    </rPh>
    <phoneticPr fontId="7"/>
  </si>
  <si>
    <t xml:space="preserve"> a 人件費支出</t>
    <rPh sb="3" eb="6">
      <t>ジンケンヒ</t>
    </rPh>
    <rPh sb="6" eb="8">
      <t>シシュツ</t>
    </rPh>
    <phoneticPr fontId="7"/>
  </si>
  <si>
    <t>学校債収入</t>
    <phoneticPr fontId="7"/>
  </si>
  <si>
    <t>短期借入金収入</t>
    <phoneticPr fontId="7"/>
  </si>
  <si>
    <t>長期借入金収入</t>
    <phoneticPr fontId="7"/>
  </si>
  <si>
    <t>その他（（1）以外の収入）</t>
    <phoneticPr fontId="7"/>
  </si>
  <si>
    <t>施設等利用給付費収入</t>
    <rPh sb="0" eb="2">
      <t>シセツ</t>
    </rPh>
    <rPh sb="2" eb="3">
      <t>トウ</t>
    </rPh>
    <rPh sb="3" eb="5">
      <t>リヨウ</t>
    </rPh>
    <rPh sb="5" eb="7">
      <t>キュウフ</t>
    </rPh>
    <rPh sb="7" eb="8">
      <t>ヒ</t>
    </rPh>
    <rPh sb="8" eb="10">
      <t>シュウニュウ</t>
    </rPh>
    <phoneticPr fontId="7"/>
  </si>
  <si>
    <t>施設型給付費収入</t>
    <rPh sb="0" eb="3">
      <t>シセツガタ</t>
    </rPh>
    <rPh sb="3" eb="5">
      <t>キュウフ</t>
    </rPh>
    <rPh sb="5" eb="6">
      <t>ヒ</t>
    </rPh>
    <rPh sb="6" eb="8">
      <t>シュウニュウ</t>
    </rPh>
    <phoneticPr fontId="7"/>
  </si>
  <si>
    <t>② ①以外の地方公共団体補助金収入</t>
    <rPh sb="3" eb="5">
      <t>イガイ</t>
    </rPh>
    <rPh sb="6" eb="8">
      <t>チホウ</t>
    </rPh>
    <rPh sb="8" eb="10">
      <t>コウキョウ</t>
    </rPh>
    <rPh sb="10" eb="12">
      <t>ダンタイ</t>
    </rPh>
    <rPh sb="12" eb="15">
      <t>ホジョキン</t>
    </rPh>
    <rPh sb="15" eb="17">
      <t>シュウニュウ</t>
    </rPh>
    <phoneticPr fontId="7"/>
  </si>
  <si>
    <t>(2)内訳</t>
    <rPh sb="3" eb="5">
      <t>ウチワケ</t>
    </rPh>
    <phoneticPr fontId="7"/>
  </si>
  <si>
    <t>国庫補助金収入</t>
    <phoneticPr fontId="7"/>
  </si>
  <si>
    <t>入学検定料収入</t>
    <phoneticPr fontId="7"/>
  </si>
  <si>
    <t>施設設備資金収入</t>
    <phoneticPr fontId="7"/>
  </si>
  <si>
    <t>入学金収入</t>
    <phoneticPr fontId="7"/>
  </si>
  <si>
    <t>授業料収入</t>
    <phoneticPr fontId="7"/>
  </si>
  <si>
    <t>資　金　収　支　計　算　書　（　収　入　の　部　）</t>
    <rPh sb="0" eb="1">
      <t>シ</t>
    </rPh>
    <rPh sb="2" eb="3">
      <t>キン</t>
    </rPh>
    <rPh sb="4" eb="5">
      <t>オサム</t>
    </rPh>
    <rPh sb="6" eb="7">
      <t>ササ</t>
    </rPh>
    <rPh sb="8" eb="9">
      <t>ケイ</t>
    </rPh>
    <rPh sb="10" eb="11">
      <t>ザン</t>
    </rPh>
    <rPh sb="12" eb="13">
      <t>ショ</t>
    </rPh>
    <rPh sb="16" eb="17">
      <t>オサム</t>
    </rPh>
    <rPh sb="18" eb="19">
      <t>イリ</t>
    </rPh>
    <rPh sb="22" eb="23">
      <t>ブ</t>
    </rPh>
    <phoneticPr fontId="7"/>
  </si>
  <si>
    <t>３.昭和</t>
    <rPh sb="2" eb="4">
      <t>ショウワ</t>
    </rPh>
    <phoneticPr fontId="7"/>
  </si>
  <si>
    <t>医療法人財団</t>
  </si>
  <si>
    <t>医療法人社団</t>
  </si>
  <si>
    <t>職業訓練法人</t>
    <rPh sb="0" eb="2">
      <t>ショクギョウ</t>
    </rPh>
    <rPh sb="2" eb="6">
      <t>クンレンホウジン</t>
    </rPh>
    <phoneticPr fontId="6"/>
  </si>
  <si>
    <t>株式会社</t>
  </si>
  <si>
    <t>有限会社</t>
    <rPh sb="0" eb="4">
      <t>ユウゲンガイシャ</t>
    </rPh>
    <phoneticPr fontId="6"/>
  </si>
  <si>
    <t>合名会社</t>
  </si>
  <si>
    <t>協同組合</t>
  </si>
  <si>
    <t>定型外</t>
    <rPh sb="0" eb="3">
      <t>テイケイガイ</t>
    </rPh>
    <phoneticPr fontId="6"/>
  </si>
  <si>
    <t>イッパンシャダンホウジン</t>
  </si>
  <si>
    <t>イリョウホウジン</t>
  </si>
  <si>
    <t>シャカイイリョウホウジン</t>
  </si>
  <si>
    <t>トクテイイリョウホウジン</t>
  </si>
  <si>
    <t>コウエキザイダンホウジン</t>
  </si>
  <si>
    <t>イッパンザイダンホウジン</t>
  </si>
  <si>
    <t>シュウキョウホウジン</t>
  </si>
  <si>
    <t>シャカイフクシホウジン</t>
  </si>
  <si>
    <t>コウエキシャダンホウジン</t>
  </si>
  <si>
    <t>トクシュホウジン</t>
  </si>
  <si>
    <t>ショクギョウクンレンホウジン</t>
  </si>
  <si>
    <t>トクテイヒエイリカツドウホウジン</t>
  </si>
  <si>
    <t>イリョウホウジンザイダン</t>
  </si>
  <si>
    <t>カブシキガイシャ</t>
  </si>
  <si>
    <t>ユウゲンガイシャ</t>
  </si>
  <si>
    <t>ゴウメイガイシャ</t>
  </si>
  <si>
    <t>キョウドウクミアイ</t>
  </si>
  <si>
    <t>学校法人</t>
    <rPh sb="0" eb="4">
      <t>ガッコウホウジン</t>
    </rPh>
    <phoneticPr fontId="7"/>
  </si>
  <si>
    <t>””</t>
    <phoneticPr fontId="7"/>
  </si>
  <si>
    <t>4.平成</t>
  </si>
  <si>
    <t>今日の日付</t>
    <rPh sb="0" eb="2">
      <t>キョウ</t>
    </rPh>
    <rPh sb="3" eb="5">
      <t>ヒヅケ</t>
    </rPh>
    <phoneticPr fontId="7"/>
  </si>
  <si>
    <t>今日の西暦</t>
    <rPh sb="0" eb="2">
      <t>キョウ</t>
    </rPh>
    <rPh sb="3" eb="5">
      <t>セイレキ</t>
    </rPh>
    <phoneticPr fontId="7"/>
  </si>
  <si>
    <t>今年の4月30日を数値で表したもの</t>
    <rPh sb="0" eb="2">
      <t>コトシ</t>
    </rPh>
    <rPh sb="4" eb="5">
      <t>ガツ</t>
    </rPh>
    <rPh sb="7" eb="8">
      <t>ニチ</t>
    </rPh>
    <rPh sb="9" eb="11">
      <t>スウチ</t>
    </rPh>
    <rPh sb="12" eb="13">
      <t>アラワ</t>
    </rPh>
    <phoneticPr fontId="7"/>
  </si>
  <si>
    <t>合併分離～の（年）マイナス１に365日を乗じる</t>
    <rPh sb="0" eb="4">
      <t>ガッペイブンリ</t>
    </rPh>
    <rPh sb="7" eb="8">
      <t>ネン</t>
    </rPh>
    <rPh sb="18" eb="19">
      <t>ニチ</t>
    </rPh>
    <rPh sb="20" eb="21">
      <t>ジョウ</t>
    </rPh>
    <phoneticPr fontId="7"/>
  </si>
  <si>
    <t>合併分離～の（月）が何月かによって、毎月1日の前日（前月末日）が1/1から何日目かを表示する（うるう年対応はしていない）</t>
    <rPh sb="0" eb="4">
      <t>ガッペイブンリ</t>
    </rPh>
    <rPh sb="7" eb="8">
      <t>ツキ</t>
    </rPh>
    <rPh sb="10" eb="12">
      <t>ナンガツ</t>
    </rPh>
    <rPh sb="18" eb="20">
      <t>マイツキ</t>
    </rPh>
    <rPh sb="20" eb="22">
      <t>ツイタチ</t>
    </rPh>
    <rPh sb="23" eb="25">
      <t>ゼンジツ</t>
    </rPh>
    <rPh sb="26" eb="28">
      <t>ゼンゲツ</t>
    </rPh>
    <rPh sb="28" eb="30">
      <t>マツジツ</t>
    </rPh>
    <rPh sb="37" eb="40">
      <t>ナンニチメ</t>
    </rPh>
    <rPh sb="42" eb="44">
      <t>ヒョウジ</t>
    </rPh>
    <rPh sb="50" eb="53">
      <t>ドシタイオウ</t>
    </rPh>
    <phoneticPr fontId="7"/>
  </si>
  <si>
    <t>合併分離～の年月の前月最終日の日付（数値）が表示される</t>
    <rPh sb="0" eb="4">
      <t>ガッペイブンリ</t>
    </rPh>
    <rPh sb="6" eb="8">
      <t>ネンゲツ</t>
    </rPh>
    <rPh sb="9" eb="14">
      <t>ゼンゲツサイシュウビ</t>
    </rPh>
    <rPh sb="15" eb="17">
      <t>ヒヅケ</t>
    </rPh>
    <rPh sb="18" eb="20">
      <t>スウチ</t>
    </rPh>
    <rPh sb="22" eb="24">
      <t>ヒョウジ</t>
    </rPh>
    <phoneticPr fontId="7"/>
  </si>
  <si>
    <t>合併分離～の年月の前月最終日の日付が、今年の4月30日より前か後かを計算（マイナスだと前。プラスだと後を意味する）</t>
    <rPh sb="19" eb="21">
      <t>コトシ</t>
    </rPh>
    <rPh sb="23" eb="24">
      <t>ガツ</t>
    </rPh>
    <rPh sb="26" eb="27">
      <t>ニチ</t>
    </rPh>
    <rPh sb="29" eb="30">
      <t>マエ</t>
    </rPh>
    <rPh sb="31" eb="32">
      <t>アト</t>
    </rPh>
    <rPh sb="34" eb="36">
      <t>ケイサン</t>
    </rPh>
    <rPh sb="43" eb="44">
      <t>マエ</t>
    </rPh>
    <rPh sb="50" eb="51">
      <t>アト</t>
    </rPh>
    <rPh sb="52" eb="54">
      <t>イミ</t>
    </rPh>
    <phoneticPr fontId="7"/>
  </si>
  <si>
    <t xml:space="preserve"> </t>
    <phoneticPr fontId="7"/>
  </si>
  <si>
    <t xml:space="preserve"> 　（②のうち、学費負担 軽減目的補助金）</t>
    <rPh sb="8" eb="10">
      <t>ガクヒ</t>
    </rPh>
    <rPh sb="10" eb="12">
      <t>フタン</t>
    </rPh>
    <rPh sb="13" eb="15">
      <t>ケイゲン</t>
    </rPh>
    <rPh sb="15" eb="17">
      <t>モクテキ</t>
    </rPh>
    <rPh sb="17" eb="20">
      <t>ホジョキン</t>
    </rPh>
    <phoneticPr fontId="7"/>
  </si>
  <si>
    <t>その他　（(1)(2)(3)以外の支出）</t>
    <rPh sb="17" eb="19">
      <t>シシュツ</t>
    </rPh>
    <phoneticPr fontId="7"/>
  </si>
  <si>
    <t xml:space="preserve"> a 学生生徒等納付金収入</t>
    <rPh sb="3" eb="5">
      <t>ガクセイ</t>
    </rPh>
    <rPh sb="5" eb="7">
      <t>セイト</t>
    </rPh>
    <rPh sb="7" eb="8">
      <t>トウ</t>
    </rPh>
    <rPh sb="8" eb="11">
      <t>ノウフキン</t>
    </rPh>
    <rPh sb="11" eb="13">
      <t>シュウニュウ</t>
    </rPh>
    <phoneticPr fontId="7"/>
  </si>
  <si>
    <t xml:space="preserve"> b 手数料収入</t>
    <rPh sb="3" eb="6">
      <t>テスウリョウ</t>
    </rPh>
    <rPh sb="6" eb="8">
      <t>シュウニュウ</t>
    </rPh>
    <phoneticPr fontId="7"/>
  </si>
  <si>
    <t xml:space="preserve"> c 寄付金収入</t>
    <rPh sb="3" eb="6">
      <t>キフキン</t>
    </rPh>
    <rPh sb="6" eb="8">
      <t>シュウニュウ</t>
    </rPh>
    <phoneticPr fontId="7"/>
  </si>
  <si>
    <t xml:space="preserve"> d 補助金収入</t>
    <phoneticPr fontId="7"/>
  </si>
  <si>
    <t xml:space="preserve"> g 受取利息・配当金収入</t>
    <rPh sb="3" eb="5">
      <t>ウケトリ</t>
    </rPh>
    <rPh sb="5" eb="7">
      <t>リソク</t>
    </rPh>
    <rPh sb="8" eb="10">
      <t>ハイトウ</t>
    </rPh>
    <rPh sb="10" eb="11">
      <t>キン</t>
    </rPh>
    <rPh sb="11" eb="13">
      <t>シュウニュウ</t>
    </rPh>
    <phoneticPr fontId="7"/>
  </si>
  <si>
    <t xml:space="preserve"> h 雑収入</t>
    <rPh sb="3" eb="6">
      <t>ザッシュウニュウ</t>
    </rPh>
    <phoneticPr fontId="7"/>
  </si>
  <si>
    <t xml:space="preserve"> i 借入金等収入</t>
    <phoneticPr fontId="7"/>
  </si>
  <si>
    <r>
      <t xml:space="preserve"> f </t>
    </r>
    <r>
      <rPr>
        <b/>
        <sz val="11"/>
        <rFont val="BIZ UDPゴシック"/>
        <family val="3"/>
        <charset val="128"/>
      </rPr>
      <t>付随事業・収益事業収入</t>
    </r>
    <rPh sb="3" eb="5">
      <t>フズイ</t>
    </rPh>
    <rPh sb="5" eb="7">
      <t>ジギョウ</t>
    </rPh>
    <rPh sb="8" eb="10">
      <t>シュウエキ</t>
    </rPh>
    <rPh sb="10" eb="12">
      <t>ジギョウ</t>
    </rPh>
    <rPh sb="12" eb="14">
      <t>シュウニュウ</t>
    </rPh>
    <phoneticPr fontId="7"/>
  </si>
  <si>
    <t>今日の元号付き標記</t>
    <rPh sb="0" eb="2">
      <t>キョウ</t>
    </rPh>
    <phoneticPr fontId="7"/>
  </si>
  <si>
    <t>今年の元号</t>
    <rPh sb="0" eb="2">
      <t>コトシ</t>
    </rPh>
    <rPh sb="3" eb="5">
      <t>ゲンゴウ</t>
    </rPh>
    <phoneticPr fontId="7"/>
  </si>
  <si>
    <t>去年の元号</t>
    <rPh sb="0" eb="2">
      <t>キョネン</t>
    </rPh>
    <rPh sb="3" eb="5">
      <t>ゲンゴウ</t>
    </rPh>
    <phoneticPr fontId="7"/>
  </si>
  <si>
    <t>令和</t>
    <rPh sb="0" eb="2">
      <t>レイワ</t>
    </rPh>
    <phoneticPr fontId="7"/>
  </si>
  <si>
    <t>紫欄は手入力（変更時のみ）</t>
    <rPh sb="0" eb="1">
      <t>ムラサキ</t>
    </rPh>
    <rPh sb="1" eb="2">
      <t>ラン</t>
    </rPh>
    <rPh sb="3" eb="6">
      <t>テニュウリョク</t>
    </rPh>
    <rPh sb="7" eb="9">
      <t>ヘンコウ</t>
    </rPh>
    <rPh sb="9" eb="10">
      <t>トキ</t>
    </rPh>
    <phoneticPr fontId="7"/>
  </si>
  <si>
    <t>　　（当該元号の初年西暦）</t>
    <phoneticPr fontId="7"/>
  </si>
  <si>
    <t>今年の元号の年</t>
    <rPh sb="0" eb="2">
      <t>コトシ</t>
    </rPh>
    <rPh sb="3" eb="5">
      <t>ゲンゴウ</t>
    </rPh>
    <rPh sb="6" eb="7">
      <t>トシ</t>
    </rPh>
    <phoneticPr fontId="7"/>
  </si>
  <si>
    <t>昨年の元号の年</t>
    <rPh sb="0" eb="2">
      <t>サクネン</t>
    </rPh>
    <rPh sb="3" eb="5">
      <t>ゲンゴウ</t>
    </rPh>
    <rPh sb="6" eb="7">
      <t>トシ</t>
    </rPh>
    <phoneticPr fontId="7"/>
  </si>
  <si>
    <t>明治</t>
    <rPh sb="0" eb="2">
      <t>メイジ</t>
    </rPh>
    <phoneticPr fontId="7"/>
  </si>
  <si>
    <t>大正</t>
    <rPh sb="0" eb="2">
      <t>タイショウ</t>
    </rPh>
    <phoneticPr fontId="7"/>
  </si>
  <si>
    <t>昭和</t>
    <rPh sb="0" eb="2">
      <t>ショウワ</t>
    </rPh>
    <phoneticPr fontId="7"/>
  </si>
  <si>
    <t>平成</t>
    <rPh sb="0" eb="2">
      <t>ヘイセイ</t>
    </rPh>
    <phoneticPr fontId="7"/>
  </si>
  <si>
    <t>令和</t>
    <rPh sb="0" eb="2">
      <t>レイワ</t>
    </rPh>
    <phoneticPr fontId="7"/>
  </si>
  <si>
    <t>元号が変わったら、</t>
    <rPh sb="0" eb="2">
      <t>ゲンゴウ</t>
    </rPh>
    <rPh sb="3" eb="4">
      <t>カ</t>
    </rPh>
    <phoneticPr fontId="7"/>
  </si>
  <si>
    <t>紫に入力し、</t>
    <rPh sb="0" eb="1">
      <t>ムラサキ</t>
    </rPh>
    <rPh sb="2" eb="4">
      <t>ニュウリョク</t>
    </rPh>
    <phoneticPr fontId="7"/>
  </si>
  <si>
    <t>入力範囲を広げてください</t>
    <rPh sb="0" eb="4">
      <t>ニュウリョクハンイ</t>
    </rPh>
    <rPh sb="5" eb="6">
      <t>ヒロ</t>
    </rPh>
    <phoneticPr fontId="7"/>
  </si>
  <si>
    <t>表の元号セルのプルダウン</t>
    <rPh sb="0" eb="1">
      <t>ヒョウ</t>
    </rPh>
    <rPh sb="2" eb="4">
      <t>ゲンゴウ</t>
    </rPh>
    <phoneticPr fontId="7"/>
  </si>
  <si>
    <t>認可年の元号の初年の1/1の数値</t>
    <rPh sb="0" eb="2">
      <t>ニンカ</t>
    </rPh>
    <rPh sb="2" eb="3">
      <t>トシ</t>
    </rPh>
    <rPh sb="4" eb="6">
      <t>ゲンゴウ</t>
    </rPh>
    <rPh sb="7" eb="9">
      <t>ショネン</t>
    </rPh>
    <rPh sb="14" eb="16">
      <t>スウチ</t>
    </rPh>
    <phoneticPr fontId="7"/>
  </si>
  <si>
    <t>認可年の元号の初年の西暦</t>
    <rPh sb="0" eb="2">
      <t>ニンカ</t>
    </rPh>
    <rPh sb="2" eb="3">
      <t>トシ</t>
    </rPh>
    <rPh sb="4" eb="6">
      <t>ゲンゴウ</t>
    </rPh>
    <rPh sb="7" eb="9">
      <t>ショネン</t>
    </rPh>
    <rPh sb="10" eb="12">
      <t>セイレキ</t>
    </rPh>
    <phoneticPr fontId="7"/>
  </si>
  <si>
    <t>認可年を西暦に直したもの</t>
    <rPh sb="0" eb="3">
      <t>ニンカネン</t>
    </rPh>
    <rPh sb="4" eb="6">
      <t>セイレキ</t>
    </rPh>
    <rPh sb="7" eb="8">
      <t>ナオ</t>
    </rPh>
    <phoneticPr fontId="7"/>
  </si>
  <si>
    <t>認可年月日を数値にしたもの</t>
    <rPh sb="0" eb="5">
      <t>ニンカネンガッピ</t>
    </rPh>
    <rPh sb="6" eb="8">
      <t>スウチ</t>
    </rPh>
    <phoneticPr fontId="7"/>
  </si>
  <si>
    <t>幼稚園・認定こども園が区分２、３記入不要を示す場合「０パンチ」を表示</t>
    <rPh sb="0" eb="3">
      <t>ヨウチエン</t>
    </rPh>
    <rPh sb="4" eb="6">
      <t>ニンテイ</t>
    </rPh>
    <rPh sb="9" eb="10">
      <t>エン</t>
    </rPh>
    <rPh sb="11" eb="13">
      <t>クブン</t>
    </rPh>
    <rPh sb="16" eb="20">
      <t>キニュウフヨウ</t>
    </rPh>
    <rPh sb="21" eb="22">
      <t>シメ</t>
    </rPh>
    <rPh sb="23" eb="25">
      <t>バアイ</t>
    </rPh>
    <rPh sb="32" eb="34">
      <t>ヒョウジ</t>
    </rPh>
    <phoneticPr fontId="7"/>
  </si>
  <si>
    <t>幼稚園・認定こども以外の学校が、区分２、３記入不要を示す場合「０パンチ」を表示</t>
    <rPh sb="0" eb="3">
      <t>ヨウチエン</t>
    </rPh>
    <rPh sb="4" eb="6">
      <t>ニンテイ</t>
    </rPh>
    <rPh sb="9" eb="11">
      <t>イガイ</t>
    </rPh>
    <rPh sb="12" eb="14">
      <t>ガッコウ</t>
    </rPh>
    <rPh sb="16" eb="18">
      <t>クブン</t>
    </rPh>
    <rPh sb="21" eb="25">
      <t>キニュウフヨウ</t>
    </rPh>
    <rPh sb="26" eb="27">
      <t>シメ</t>
    </rPh>
    <rPh sb="28" eb="30">
      <t>バアイ</t>
    </rPh>
    <rPh sb="37" eb="39">
      <t>ヒョウジ</t>
    </rPh>
    <phoneticPr fontId="7"/>
  </si>
  <si>
    <t>その他（(1)～(5)以外の収入）</t>
    <phoneticPr fontId="7"/>
  </si>
  <si>
    <t>校長（園長）名</t>
    <rPh sb="0" eb="2">
      <t>コウチョウ</t>
    </rPh>
    <rPh sb="3" eb="5">
      <t>エンチョウ</t>
    </rPh>
    <rPh sb="6" eb="7">
      <t>ナ</t>
    </rPh>
    <phoneticPr fontId="7"/>
  </si>
  <si>
    <t>学校（園）の住所</t>
    <rPh sb="0" eb="2">
      <t>ガッコウ</t>
    </rPh>
    <rPh sb="3" eb="4">
      <t>エン</t>
    </rPh>
    <rPh sb="6" eb="7">
      <t>スミ</t>
    </rPh>
    <rPh sb="7" eb="8">
      <t>ショ</t>
    </rPh>
    <phoneticPr fontId="7"/>
  </si>
  <si>
    <t>合併分離の場合、１０が表示される。名称変更の場合は５０が表示される</t>
    <rPh sb="0" eb="2">
      <t>ガッペイ</t>
    </rPh>
    <rPh sb="2" eb="4">
      <t>ブンリ</t>
    </rPh>
    <rPh sb="5" eb="7">
      <t>バアイ</t>
    </rPh>
    <rPh sb="11" eb="13">
      <t>ヒョウジ</t>
    </rPh>
    <rPh sb="17" eb="19">
      <t>メイショウ</t>
    </rPh>
    <rPh sb="19" eb="21">
      <t>ヘンコウ</t>
    </rPh>
    <rPh sb="22" eb="24">
      <t>バアイ</t>
    </rPh>
    <rPh sb="28" eb="30">
      <t>ヒョウジ</t>
    </rPh>
    <phoneticPr fontId="7"/>
  </si>
  <si>
    <t>様式名（バージョン表記）</t>
    <rPh sb="0" eb="3">
      <t>ヨウシキメイ</t>
    </rPh>
    <rPh sb="9" eb="11">
      <t>ヒョウキ</t>
    </rPh>
    <phoneticPr fontId="7"/>
  </si>
  <si>
    <t>各用紙の右下の記号</t>
    <rPh sb="0" eb="3">
      <t>カクヨウシ</t>
    </rPh>
    <rPh sb="4" eb="6">
      <t>ミギシタ</t>
    </rPh>
    <rPh sb="7" eb="9">
      <t>キゴウ</t>
    </rPh>
    <phoneticPr fontId="7"/>
  </si>
  <si>
    <t>の意味で付番</t>
    <rPh sb="1" eb="3">
      <t>イミ</t>
    </rPh>
    <rPh sb="4" eb="6">
      <t>フバン</t>
    </rPh>
    <phoneticPr fontId="7"/>
  </si>
  <si>
    <t>社会福祉法人</t>
    <phoneticPr fontId="7"/>
  </si>
  <si>
    <t>↓水色部分はセルF5でプルダウン機能に表示されるもの</t>
    <rPh sb="1" eb="5">
      <t>ミズイロブブン</t>
    </rPh>
    <rPh sb="16" eb="18">
      <t>キノウ</t>
    </rPh>
    <rPh sb="19" eb="21">
      <t>ヒョウジ</t>
    </rPh>
    <phoneticPr fontId="7"/>
  </si>
  <si>
    <t>イリョウホウジンシャダン</t>
    <phoneticPr fontId="7"/>
  </si>
  <si>
    <t>↓橙部分はセルF２２，２３で、印刷画面右上「設置者別コード」に表示されるものを選ぶためのデータ　名称を昇順で並び替えている（Vlookupでデータを抽出するため）</t>
    <rPh sb="1" eb="2">
      <t>ダイダイ</t>
    </rPh>
    <rPh sb="2" eb="4">
      <t>ブブン</t>
    </rPh>
    <rPh sb="15" eb="17">
      <t>インサツ</t>
    </rPh>
    <rPh sb="17" eb="19">
      <t>ガメン</t>
    </rPh>
    <rPh sb="19" eb="21">
      <t>ミギウエ</t>
    </rPh>
    <rPh sb="22" eb="26">
      <t>セッチシャベツ</t>
    </rPh>
    <rPh sb="31" eb="33">
      <t>ヒョウジ</t>
    </rPh>
    <rPh sb="39" eb="40">
      <t>エラ</t>
    </rPh>
    <rPh sb="48" eb="50">
      <t>メイショウ</t>
    </rPh>
    <rPh sb="51" eb="53">
      <t>ショウジュン</t>
    </rPh>
    <rPh sb="54" eb="55">
      <t>ナラ</t>
    </rPh>
    <rPh sb="56" eb="57">
      <t>カ</t>
    </rPh>
    <rPh sb="74" eb="76">
      <t>チュウシュツ</t>
    </rPh>
    <phoneticPr fontId="7"/>
  </si>
  <si>
    <t>↓　　また、セルＧ１９，２０で印刷画面の学校・法人の「カナ」表示されるものを選ぶためのデータ　名称を昇順で並び替えている（Vlookupでデータを抽出するため）</t>
    <rPh sb="15" eb="19">
      <t>インサツガメン</t>
    </rPh>
    <rPh sb="20" eb="22">
      <t>ガッコウ</t>
    </rPh>
    <rPh sb="23" eb="25">
      <t>ホウジン</t>
    </rPh>
    <rPh sb="30" eb="32">
      <t>ヒョウジ</t>
    </rPh>
    <rPh sb="38" eb="39">
      <t>エラ</t>
    </rPh>
    <rPh sb="47" eb="49">
      <t>メイショウ</t>
    </rPh>
    <rPh sb="50" eb="52">
      <t>ショウジュン</t>
    </rPh>
    <rPh sb="53" eb="54">
      <t>ナラ</t>
    </rPh>
    <rPh sb="55" eb="56">
      <t>カ</t>
    </rPh>
    <rPh sb="73" eb="75">
      <t>チュウシュツ</t>
    </rPh>
    <phoneticPr fontId="7"/>
  </si>
  <si>
    <t>今年度の法人種別　　　印刷画面右上「設置者別コード」に表示される</t>
    <rPh sb="0" eb="3">
      <t>コンネンド</t>
    </rPh>
    <rPh sb="4" eb="8">
      <t>ホウジンシュベツ</t>
    </rPh>
    <phoneticPr fontId="7"/>
  </si>
  <si>
    <t>合併分離～の年月の前月最終日の日付（数値）が表示される（６４行目そのもの）</t>
    <rPh sb="0" eb="4">
      <t>ガッペイブンリ</t>
    </rPh>
    <rPh sb="6" eb="8">
      <t>ネンゲツ</t>
    </rPh>
    <rPh sb="9" eb="14">
      <t>ゼンゲツサイシュウビ</t>
    </rPh>
    <rPh sb="15" eb="17">
      <t>ヒヅケ</t>
    </rPh>
    <rPh sb="18" eb="20">
      <t>スウチ</t>
    </rPh>
    <rPh sb="22" eb="24">
      <t>ヒョウジ</t>
    </rPh>
    <rPh sb="30" eb="32">
      <t>ギョウメ</t>
    </rPh>
    <phoneticPr fontId="7"/>
  </si>
  <si>
    <t>調査年度の前年４月２日以降に廃止年月日が有る＝「〇年度決算無」、それ以外＝「決算有かも」と表示する</t>
    <rPh sb="0" eb="4">
      <t>チョウサネンド</t>
    </rPh>
    <rPh sb="5" eb="7">
      <t>ゼンネン</t>
    </rPh>
    <rPh sb="8" eb="9">
      <t>ガツ</t>
    </rPh>
    <rPh sb="10" eb="11">
      <t>ニチ</t>
    </rPh>
    <rPh sb="11" eb="13">
      <t>イコウ</t>
    </rPh>
    <rPh sb="14" eb="16">
      <t>ハイシ</t>
    </rPh>
    <rPh sb="16" eb="19">
      <t>ネンガッピ</t>
    </rPh>
    <rPh sb="20" eb="21">
      <t>ア</t>
    </rPh>
    <rPh sb="25" eb="27">
      <t>ネンド</t>
    </rPh>
    <rPh sb="27" eb="29">
      <t>ケッサン</t>
    </rPh>
    <rPh sb="29" eb="30">
      <t>ナシ</t>
    </rPh>
    <rPh sb="34" eb="36">
      <t>イガイ</t>
    </rPh>
    <rPh sb="45" eb="47">
      <t>ヒョウジ</t>
    </rPh>
    <phoneticPr fontId="7"/>
  </si>
  <si>
    <t>前年の3/31を数値にしたもの</t>
    <rPh sb="0" eb="2">
      <t>ゼンネン</t>
    </rPh>
    <rPh sb="8" eb="10">
      <t>スウチ</t>
    </rPh>
    <phoneticPr fontId="7"/>
  </si>
  <si>
    <t>今年の２月１日を数値にしたもの</t>
    <rPh sb="0" eb="2">
      <t>コトシ</t>
    </rPh>
    <rPh sb="4" eb="5">
      <t>ガツ</t>
    </rPh>
    <rPh sb="6" eb="7">
      <t>ニチ</t>
    </rPh>
    <rPh sb="8" eb="10">
      <t>スウチ</t>
    </rPh>
    <phoneticPr fontId="7"/>
  </si>
  <si>
    <t>令和の場合2019/1/1を数値とした４３４６６を表示する　　平成の場合は32509を表示します（各元号の元年１月１日を数字で表示します）</t>
    <rPh sb="0" eb="2">
      <t>レイワ</t>
    </rPh>
    <rPh sb="3" eb="5">
      <t>バアイ</t>
    </rPh>
    <rPh sb="14" eb="16">
      <t>スウチ</t>
    </rPh>
    <rPh sb="25" eb="27">
      <t>ヒョウジ</t>
    </rPh>
    <rPh sb="31" eb="33">
      <t>ヘイセイ</t>
    </rPh>
    <rPh sb="34" eb="36">
      <t>バアイ</t>
    </rPh>
    <rPh sb="43" eb="45">
      <t>ヒョウジ</t>
    </rPh>
    <rPh sb="49" eb="52">
      <t>カクゲンゴウ</t>
    </rPh>
    <rPh sb="53" eb="55">
      <t>ガンネン</t>
    </rPh>
    <rPh sb="56" eb="57">
      <t>ガツ</t>
    </rPh>
    <rPh sb="58" eb="59">
      <t>ニチ</t>
    </rPh>
    <rPh sb="60" eb="62">
      <t>スウジ</t>
    </rPh>
    <rPh sb="63" eb="65">
      <t>ヒョウジ</t>
    </rPh>
    <phoneticPr fontId="7"/>
  </si>
  <si>
    <t>今年の５月１日以降に名称変更、廃止、休校・募集停止、合併・分離する場合、該当する事由が表示される</t>
    <rPh sb="0" eb="2">
      <t>コトシ</t>
    </rPh>
    <rPh sb="4" eb="5">
      <t>ガツ</t>
    </rPh>
    <rPh sb="6" eb="7">
      <t>ニチ</t>
    </rPh>
    <rPh sb="7" eb="9">
      <t>イコウ</t>
    </rPh>
    <rPh sb="33" eb="35">
      <t>バアイ</t>
    </rPh>
    <rPh sb="36" eb="38">
      <t>ガイトウ</t>
    </rPh>
    <rPh sb="40" eb="42">
      <t>ジユウ</t>
    </rPh>
    <rPh sb="43" eb="45">
      <t>ヒョウジ</t>
    </rPh>
    <phoneticPr fontId="7"/>
  </si>
  <si>
    <t>　</t>
    <phoneticPr fontId="7"/>
  </si>
  <si>
    <t xml:space="preserve">　 </t>
    <phoneticPr fontId="7"/>
  </si>
  <si>
    <t>フリガナ</t>
  </si>
  <si>
    <t>名称</t>
    <rPh sb="0" eb="2">
      <t>メイショウ</t>
    </rPh>
    <phoneticPr fontId="7"/>
  </si>
  <si>
    <t>漢字等</t>
    <rPh sb="0" eb="2">
      <t>カンジ</t>
    </rPh>
    <rPh sb="2" eb="3">
      <t>トウ</t>
    </rPh>
    <phoneticPr fontId="7"/>
  </si>
  <si>
    <t>１：男子校</t>
    <rPh sb="2" eb="5">
      <t>ダンシコウ</t>
    </rPh>
    <phoneticPr fontId="7"/>
  </si>
  <si>
    <t>２：女子校</t>
    <rPh sb="2" eb="5">
      <t>ジョシコウ</t>
    </rPh>
    <phoneticPr fontId="7"/>
  </si>
  <si>
    <t>３：男女共学</t>
    <rPh sb="2" eb="6">
      <t>ダンジョキョウガク</t>
    </rPh>
    <phoneticPr fontId="7"/>
  </si>
  <si>
    <t>１：廃止</t>
    <rPh sb="2" eb="4">
      <t>ハイシ</t>
    </rPh>
    <phoneticPr fontId="7"/>
  </si>
  <si>
    <t>２：休校・募集停止</t>
    <rPh sb="2" eb="4">
      <t>キュウコウ</t>
    </rPh>
    <rPh sb="5" eb="9">
      <t>ボシュウテイシ</t>
    </rPh>
    <phoneticPr fontId="7"/>
  </si>
  <si>
    <t>５：名称変更</t>
    <rPh sb="2" eb="6">
      <t>メイショウヘンコウ</t>
    </rPh>
    <phoneticPr fontId="7"/>
  </si>
  <si>
    <t>入力例
↓</t>
    <rPh sb="0" eb="3">
      <t>ニュウリョクレイ</t>
    </rPh>
    <phoneticPr fontId="7"/>
  </si>
  <si>
    <t>↓↓↓　　学校基本調査（幼稚園用　文部科学省宛提出）の書式です。　転記個所を確認ください。　　↓↓↓</t>
    <rPh sb="5" eb="11">
      <t>ガッコウキホンチョウサ</t>
    </rPh>
    <rPh sb="15" eb="16">
      <t>ヨウ</t>
    </rPh>
    <rPh sb="17" eb="23">
      <t>モンブカガクショウアテ</t>
    </rPh>
    <rPh sb="23" eb="25">
      <t>テイシュツ</t>
    </rPh>
    <rPh sb="27" eb="29">
      <t>ショシキ</t>
    </rPh>
    <rPh sb="33" eb="37">
      <t>テンキカショ</t>
    </rPh>
    <rPh sb="38" eb="40">
      <t>カクニン</t>
    </rPh>
    <phoneticPr fontId="7"/>
  </si>
  <si>
    <t>今年の２月１日を数値にしたもの</t>
    <rPh sb="0" eb="2">
      <t>コトシ</t>
    </rPh>
    <rPh sb="4" eb="5">
      <t>ツキ</t>
    </rPh>
    <rPh sb="6" eb="7">
      <t>ニチ</t>
    </rPh>
    <rPh sb="8" eb="10">
      <t>スウチ</t>
    </rPh>
    <phoneticPr fontId="7"/>
  </si>
  <si>
    <t>前年度の法人種別　　　印刷画面右上「設置者別コード」に表示される</t>
    <rPh sb="0" eb="3">
      <t>ゼンネンド</t>
    </rPh>
    <rPh sb="4" eb="8">
      <t>ホウジンシュベツ</t>
    </rPh>
    <phoneticPr fontId="7"/>
  </si>
  <si>
    <t>南北高等専修学校</t>
    <rPh sb="0" eb="2">
      <t>ナンボク</t>
    </rPh>
    <rPh sb="2" eb="4">
      <t>コウトウ</t>
    </rPh>
    <rPh sb="4" eb="8">
      <t>センシュウガッコウ</t>
    </rPh>
    <phoneticPr fontId="7"/>
  </si>
  <si>
    <t>４：分離</t>
    <rPh sb="2" eb="4">
      <t>ブンリ</t>
    </rPh>
    <phoneticPr fontId="7"/>
  </si>
  <si>
    <t>吾郎</t>
    <rPh sb="0" eb="2">
      <t>ゴロウ</t>
    </rPh>
    <phoneticPr fontId="7"/>
  </si>
  <si>
    <t>学校法人が設置する学校(園)について</t>
    <rPh sb="0" eb="2">
      <t>ガッコウ</t>
    </rPh>
    <rPh sb="2" eb="4">
      <t>ホウジン</t>
    </rPh>
    <rPh sb="5" eb="7">
      <t>セッチ</t>
    </rPh>
    <rPh sb="9" eb="11">
      <t>ガッコウ</t>
    </rPh>
    <rPh sb="12" eb="13">
      <t>エン</t>
    </rPh>
    <phoneticPr fontId="7"/>
  </si>
  <si>
    <t>5校(園)目</t>
  </si>
  <si>
    <t>6校(園)目</t>
  </si>
  <si>
    <t>7校(園)目</t>
  </si>
  <si>
    <t>8校(園)目</t>
  </si>
  <si>
    <t>9校(園)目</t>
  </si>
  <si>
    <t>10校(園)目</t>
  </si>
  <si>
    <t>11校(園)目</t>
  </si>
  <si>
    <t>12校(園)目</t>
  </si>
  <si>
    <t>13校(園)目</t>
  </si>
  <si>
    <t>14校(園)目</t>
  </si>
  <si>
    <t>15校(園)目</t>
  </si>
  <si>
    <t>16校(園)目</t>
  </si>
  <si>
    <t>17校(園)目</t>
  </si>
  <si>
    <t>18校(園)目</t>
  </si>
  <si>
    <t>19校(園)目</t>
  </si>
  <si>
    <t>20校(園)目</t>
  </si>
  <si>
    <t>21校(園)目</t>
  </si>
  <si>
    <t>22校(園)目</t>
  </si>
  <si>
    <t>23校(園)目</t>
  </si>
  <si>
    <t>24校(園)目</t>
  </si>
  <si>
    <t>25校(園)目</t>
  </si>
  <si>
    <t>26校(園)目</t>
  </si>
  <si>
    <t>27校(園)目</t>
  </si>
  <si>
    <t>28校(園)目</t>
  </si>
  <si>
    <t>29校(園)目</t>
  </si>
  <si>
    <t>30校(園)目</t>
  </si>
  <si>
    <t xml:space="preserve"> ｋ 前受金収入</t>
    <rPh sb="3" eb="5">
      <t>マエウ</t>
    </rPh>
    <rPh sb="5" eb="8">
      <t>キンシュウニュウ</t>
    </rPh>
    <phoneticPr fontId="7"/>
  </si>
  <si>
    <t xml:space="preserve"> l その他の収入</t>
    <rPh sb="5" eb="6">
      <t>タ</t>
    </rPh>
    <rPh sb="7" eb="9">
      <t>シュウニュウ</t>
    </rPh>
    <phoneticPr fontId="7"/>
  </si>
  <si>
    <t xml:space="preserve"> ｍ 資金収入調整勘定</t>
    <rPh sb="3" eb="11">
      <t>シキンシュウニュウチョウセイカンジョウ</t>
    </rPh>
    <phoneticPr fontId="7"/>
  </si>
  <si>
    <t xml:space="preserve"> ｎ 前年度繰越支払資金</t>
    <rPh sb="3" eb="12">
      <t>ゼンネンドクリコシシハライシキン</t>
    </rPh>
    <phoneticPr fontId="7"/>
  </si>
  <si>
    <t xml:space="preserve"> ｊ 　　　　　計</t>
    <rPh sb="8" eb="9">
      <t>ケイ</t>
    </rPh>
    <phoneticPr fontId="7"/>
  </si>
  <si>
    <t>収入の部合計</t>
    <rPh sb="0" eb="2">
      <t>シュウニュウ</t>
    </rPh>
    <rPh sb="3" eb="6">
      <t>ブゴウケイ</t>
    </rPh>
    <phoneticPr fontId="7"/>
  </si>
  <si>
    <t>（基本金）引当特定資産取崩収入</t>
    <phoneticPr fontId="7"/>
  </si>
  <si>
    <t>前期末未収入金収入</t>
    <phoneticPr fontId="7"/>
  </si>
  <si>
    <t>貸付金回収収入</t>
    <phoneticPr fontId="7"/>
  </si>
  <si>
    <t>期末未収入金</t>
    <rPh sb="0" eb="6">
      <t>キマツミシュウニュウキン</t>
    </rPh>
    <phoneticPr fontId="7"/>
  </si>
  <si>
    <t>前期末前受金</t>
    <phoneticPr fontId="7"/>
  </si>
  <si>
    <t>預り金受入収入</t>
    <phoneticPr fontId="7"/>
  </si>
  <si>
    <t>（３）</t>
    <phoneticPr fontId="7"/>
  </si>
  <si>
    <t>その他（（1）（２）以外の収入）</t>
    <phoneticPr fontId="7"/>
  </si>
  <si>
    <t>(1)</t>
    <phoneticPr fontId="7"/>
  </si>
  <si>
    <t>（２）</t>
    <phoneticPr fontId="7"/>
  </si>
  <si>
    <t>（４）</t>
    <phoneticPr fontId="7"/>
  </si>
  <si>
    <t>（５）</t>
    <phoneticPr fontId="7"/>
  </si>
  <si>
    <t>その他（（1）～（4）以外の収入）</t>
    <rPh sb="2" eb="3">
      <t>ホカ</t>
    </rPh>
    <phoneticPr fontId="7"/>
  </si>
  <si>
    <t xml:space="preserve"> b 教育研究経費＋管理経費支出</t>
    <rPh sb="7" eb="9">
      <t>ケイヒ</t>
    </rPh>
    <phoneticPr fontId="7"/>
  </si>
  <si>
    <t>学校法人</t>
    <rPh sb="0" eb="2">
      <t>ガッコウ</t>
    </rPh>
    <rPh sb="2" eb="4">
      <t>ホウジン</t>
    </rPh>
    <phoneticPr fontId="7"/>
  </si>
  <si>
    <t>ガッコウホウジン</t>
    <phoneticPr fontId="7"/>
  </si>
  <si>
    <t>期末未払金</t>
    <rPh sb="0" eb="2">
      <t>キマツ</t>
    </rPh>
    <rPh sb="2" eb="4">
      <t>ミバラ</t>
    </rPh>
    <rPh sb="4" eb="5">
      <t>カネ</t>
    </rPh>
    <phoneticPr fontId="7"/>
  </si>
  <si>
    <t>前期末前払金</t>
    <rPh sb="0" eb="1">
      <t>マエ</t>
    </rPh>
    <rPh sb="1" eb="2">
      <t>キ</t>
    </rPh>
    <rPh sb="2" eb="3">
      <t>マツ</t>
    </rPh>
    <rPh sb="3" eb="5">
      <t>マエバラ</t>
    </rPh>
    <rPh sb="5" eb="6">
      <t>カネ</t>
    </rPh>
    <phoneticPr fontId="7"/>
  </si>
  <si>
    <t>その他　((1)(2)以外の支出）</t>
  </si>
  <si>
    <t>総計（横合計）</t>
    <rPh sb="0" eb="2">
      <t>ソウケイ</t>
    </rPh>
    <rPh sb="3" eb="4">
      <t>ヨコ</t>
    </rPh>
    <rPh sb="4" eb="6">
      <t>ゴウケイ</t>
    </rPh>
    <phoneticPr fontId="7"/>
  </si>
  <si>
    <t>教育活動収支</t>
    <phoneticPr fontId="7"/>
  </si>
  <si>
    <t>収入の部</t>
    <rPh sb="0" eb="2">
      <t>シュウニュウ</t>
    </rPh>
    <rPh sb="3" eb="4">
      <t>ブ</t>
    </rPh>
    <phoneticPr fontId="7"/>
  </si>
  <si>
    <t>支出の部</t>
    <rPh sb="0" eb="2">
      <t>シシュツ</t>
    </rPh>
    <rPh sb="3" eb="4">
      <t>ブ</t>
    </rPh>
    <phoneticPr fontId="7"/>
  </si>
  <si>
    <t xml:space="preserve">  (1)  人件費</t>
    <rPh sb="7" eb="10">
      <t>ジンケンヒ</t>
    </rPh>
    <phoneticPr fontId="7"/>
  </si>
  <si>
    <t xml:space="preserve">  (2)  教育研究(管理）経費</t>
    <phoneticPr fontId="7"/>
  </si>
  <si>
    <t>　　　　（うち減価償却額）</t>
    <phoneticPr fontId="7"/>
  </si>
  <si>
    <t xml:space="preserve">  (3)  徴収不能額等</t>
    <rPh sb="7" eb="9">
      <t>チョウシュウ</t>
    </rPh>
    <rPh sb="9" eb="11">
      <t>フノウ</t>
    </rPh>
    <rPh sb="11" eb="12">
      <t>ガク</t>
    </rPh>
    <rPh sb="12" eb="13">
      <t>トウ</t>
    </rPh>
    <phoneticPr fontId="7"/>
  </si>
  <si>
    <t>教育活動外収支</t>
    <phoneticPr fontId="7"/>
  </si>
  <si>
    <t xml:space="preserve">  (2)  その他の教育活動外収入</t>
    <rPh sb="9" eb="10">
      <t>タ</t>
    </rPh>
    <rPh sb="11" eb="13">
      <t>キョウイク</t>
    </rPh>
    <rPh sb="13" eb="15">
      <t>カツドウ</t>
    </rPh>
    <rPh sb="15" eb="16">
      <t>ガイ</t>
    </rPh>
    <rPh sb="16" eb="18">
      <t>シュウニュウ</t>
    </rPh>
    <phoneticPr fontId="7"/>
  </si>
  <si>
    <t xml:space="preserve">  (1)  借入金等利息</t>
    <rPh sb="7" eb="9">
      <t>カリイレ</t>
    </rPh>
    <rPh sb="9" eb="10">
      <t>キン</t>
    </rPh>
    <rPh sb="10" eb="11">
      <t>トウ</t>
    </rPh>
    <rPh sb="11" eb="13">
      <t>リソク</t>
    </rPh>
    <phoneticPr fontId="7"/>
  </si>
  <si>
    <t xml:space="preserve">  (2)  その他の教育活動外支出</t>
    <rPh sb="9" eb="10">
      <t>タ</t>
    </rPh>
    <rPh sb="11" eb="13">
      <t>キョウイク</t>
    </rPh>
    <rPh sb="13" eb="15">
      <t>カツドウ</t>
    </rPh>
    <rPh sb="15" eb="16">
      <t>ガイ</t>
    </rPh>
    <rPh sb="16" eb="18">
      <t>シシュツ</t>
    </rPh>
    <phoneticPr fontId="7"/>
  </si>
  <si>
    <t>特別収支</t>
    <phoneticPr fontId="7"/>
  </si>
  <si>
    <t xml:space="preserve"> j 基本金組入前当年度収支差額
      （   ｃ   ＋   ｆ   ＋   ｉ   ）</t>
    <phoneticPr fontId="7"/>
  </si>
  <si>
    <t xml:space="preserve"> k 基本金組入額合計</t>
    <rPh sb="9" eb="11">
      <t>ゴウケイ</t>
    </rPh>
    <phoneticPr fontId="7"/>
  </si>
  <si>
    <t xml:space="preserve"> l 当年度収支差額
     （    ｊ    ＋    ｋ     ）</t>
    <phoneticPr fontId="7"/>
  </si>
  <si>
    <t xml:space="preserve"> m 前年度繰越収支差額</t>
    <phoneticPr fontId="7"/>
  </si>
  <si>
    <t xml:space="preserve"> n 基本金取崩額</t>
    <phoneticPr fontId="7"/>
  </si>
  <si>
    <t xml:space="preserve"> o 翌年度繰越収支差額
     （   ｌ   ＋   ｍ   ＋   ｎ   ）</t>
    <phoneticPr fontId="7"/>
  </si>
  <si>
    <t>収入の部</t>
    <phoneticPr fontId="7"/>
  </si>
  <si>
    <t xml:space="preserve">  (1)  資産売却差額</t>
    <phoneticPr fontId="7"/>
  </si>
  <si>
    <t xml:space="preserve">  (2)  その他の特別収入</t>
    <phoneticPr fontId="7"/>
  </si>
  <si>
    <t xml:space="preserve">   （うち寄付金）</t>
    <phoneticPr fontId="7"/>
  </si>
  <si>
    <t xml:space="preserve">   （うち補助金）</t>
    <phoneticPr fontId="7"/>
  </si>
  <si>
    <t xml:space="preserve"> g 特別収入計</t>
    <phoneticPr fontId="7"/>
  </si>
  <si>
    <t xml:space="preserve">  (2)  その他の特別支出</t>
    <phoneticPr fontId="7"/>
  </si>
  <si>
    <t xml:space="preserve"> h 特別支出計</t>
    <phoneticPr fontId="7"/>
  </si>
  <si>
    <t xml:space="preserve"> (1) 学生生徒等納付金</t>
    <rPh sb="5" eb="7">
      <t>ガクセイ</t>
    </rPh>
    <rPh sb="7" eb="10">
      <t>セイトナド</t>
    </rPh>
    <rPh sb="10" eb="13">
      <t>ノウフキン</t>
    </rPh>
    <phoneticPr fontId="7"/>
  </si>
  <si>
    <t xml:space="preserve"> (2) 手数料</t>
    <rPh sb="5" eb="8">
      <t>テスウリョウ</t>
    </rPh>
    <phoneticPr fontId="7"/>
  </si>
  <si>
    <t xml:space="preserve"> (3) 寄付金</t>
    <rPh sb="5" eb="8">
      <t>キフキン</t>
    </rPh>
    <phoneticPr fontId="7"/>
  </si>
  <si>
    <t xml:space="preserve"> (4) 経常費等補助金</t>
    <rPh sb="5" eb="8">
      <t>ケイジョウヒ</t>
    </rPh>
    <rPh sb="8" eb="9">
      <t>トウ</t>
    </rPh>
    <rPh sb="9" eb="12">
      <t>ホジョキン</t>
    </rPh>
    <phoneticPr fontId="7"/>
  </si>
  <si>
    <t xml:space="preserve"> (5) 付随事業収入</t>
    <rPh sb="5" eb="7">
      <t>フズイ</t>
    </rPh>
    <rPh sb="7" eb="9">
      <t>ジギョウ</t>
    </rPh>
    <rPh sb="9" eb="11">
      <t>シュウニュウ</t>
    </rPh>
    <phoneticPr fontId="7"/>
  </si>
  <si>
    <t xml:space="preserve"> (6) 雑収入</t>
    <rPh sb="5" eb="8">
      <t>ザッシュウニュウ</t>
    </rPh>
    <phoneticPr fontId="7"/>
  </si>
  <si>
    <t xml:space="preserve"> a 教育活動収入計</t>
    <rPh sb="3" eb="5">
      <t>キョウイク</t>
    </rPh>
    <rPh sb="5" eb="7">
      <t>カツドウ</t>
    </rPh>
    <rPh sb="7" eb="9">
      <t>シュウニュウ</t>
    </rPh>
    <rPh sb="9" eb="10">
      <t>ケイ</t>
    </rPh>
    <phoneticPr fontId="7"/>
  </si>
  <si>
    <t xml:space="preserve"> b 教育活動支出計</t>
    <rPh sb="3" eb="5">
      <t>キョウイク</t>
    </rPh>
    <rPh sb="5" eb="7">
      <t>カツドウ</t>
    </rPh>
    <rPh sb="7" eb="9">
      <t>シシュツ</t>
    </rPh>
    <rPh sb="9" eb="10">
      <t>ケイ</t>
    </rPh>
    <phoneticPr fontId="7"/>
  </si>
  <si>
    <r>
      <rPr>
        <b/>
        <sz val="14"/>
        <rFont val="BIZ UDPゴシック"/>
        <family val="3"/>
        <charset val="128"/>
      </rPr>
      <t xml:space="preserve"> c 教育活動収支差額</t>
    </r>
    <r>
      <rPr>
        <b/>
        <sz val="12"/>
        <rFont val="BIZ UDPゴシック"/>
        <family val="3"/>
        <charset val="128"/>
      </rPr>
      <t xml:space="preserve">
（ a 教育活動収入計 －
　　　　　　b 教育活動支出計）</t>
    </r>
    <phoneticPr fontId="7"/>
  </si>
  <si>
    <t xml:space="preserve"> (1) 受取利息・配当金</t>
    <rPh sb="5" eb="7">
      <t>ウケトリ</t>
    </rPh>
    <rPh sb="7" eb="9">
      <t>リソク</t>
    </rPh>
    <rPh sb="10" eb="13">
      <t>ハイトウキン</t>
    </rPh>
    <phoneticPr fontId="7"/>
  </si>
  <si>
    <t xml:space="preserve"> d 教育活動外収入計</t>
    <rPh sb="3" eb="5">
      <t>キョウイク</t>
    </rPh>
    <rPh sb="5" eb="7">
      <t>カツドウ</t>
    </rPh>
    <rPh sb="8" eb="10">
      <t>シュウニュウ</t>
    </rPh>
    <rPh sb="10" eb="11">
      <t>ケイ</t>
    </rPh>
    <phoneticPr fontId="7"/>
  </si>
  <si>
    <t xml:space="preserve"> e 教育活動外支出計</t>
    <rPh sb="3" eb="5">
      <t>キョウイク</t>
    </rPh>
    <rPh sb="5" eb="7">
      <t>カツドウ</t>
    </rPh>
    <rPh sb="8" eb="10">
      <t>シシュツ</t>
    </rPh>
    <rPh sb="10" eb="11">
      <t>ケイ</t>
    </rPh>
    <phoneticPr fontId="7"/>
  </si>
  <si>
    <r>
      <rPr>
        <b/>
        <sz val="14"/>
        <rFont val="BIZ UDPゴシック"/>
        <family val="3"/>
        <charset val="128"/>
      </rPr>
      <t xml:space="preserve"> f 教育活動外収支差額</t>
    </r>
    <r>
      <rPr>
        <b/>
        <sz val="12"/>
        <rFont val="BIZ UDPゴシック"/>
        <family val="3"/>
        <charset val="128"/>
      </rPr>
      <t xml:space="preserve">
（ d 教育活動外収入計 －
　　　　　 e 教育活動外支出計）</t>
    </r>
    <phoneticPr fontId="7"/>
  </si>
  <si>
    <r>
      <rPr>
        <b/>
        <sz val="14"/>
        <rFont val="BIZ UDPゴシック"/>
        <family val="3"/>
        <charset val="128"/>
      </rPr>
      <t xml:space="preserve"> i 特別収支差額</t>
    </r>
    <r>
      <rPr>
        <b/>
        <sz val="12"/>
        <rFont val="BIZ UDPゴシック"/>
        <family val="3"/>
        <charset val="128"/>
      </rPr>
      <t xml:space="preserve">
（ g 特別収入計 － h 特別支出計）</t>
    </r>
    <phoneticPr fontId="7"/>
  </si>
  <si>
    <t>資　　産　　の　　部</t>
    <rPh sb="0" eb="1">
      <t>シ</t>
    </rPh>
    <rPh sb="3" eb="4">
      <t>サン</t>
    </rPh>
    <rPh sb="9" eb="10">
      <t>ブ</t>
    </rPh>
    <phoneticPr fontId="7"/>
  </si>
  <si>
    <t>負債・純資産（基本金及び繰越収支差額）の部</t>
    <rPh sb="0" eb="2">
      <t>フサイ</t>
    </rPh>
    <rPh sb="3" eb="6">
      <t>ジュンシサン</t>
    </rPh>
    <rPh sb="7" eb="9">
      <t>キホン</t>
    </rPh>
    <rPh sb="9" eb="10">
      <t>キン</t>
    </rPh>
    <rPh sb="10" eb="11">
      <t>オヨ</t>
    </rPh>
    <rPh sb="12" eb="14">
      <t>クリコシ</t>
    </rPh>
    <rPh sb="14" eb="16">
      <t>シュウシ</t>
    </rPh>
    <rPh sb="16" eb="18">
      <t>サガク</t>
    </rPh>
    <rPh sb="20" eb="21">
      <t>ブ</t>
    </rPh>
    <phoneticPr fontId="7"/>
  </si>
  <si>
    <t>科　　　　　目</t>
    <rPh sb="0" eb="1">
      <t>カ</t>
    </rPh>
    <rPh sb="6" eb="7">
      <t>メ</t>
    </rPh>
    <phoneticPr fontId="7"/>
  </si>
  <si>
    <t xml:space="preserve"> 固　　　定　　　資　　　産　　（a）</t>
    <rPh sb="1" eb="2">
      <t>カタム</t>
    </rPh>
    <rPh sb="5" eb="6">
      <t>サダム</t>
    </rPh>
    <rPh sb="9" eb="10">
      <t>シ</t>
    </rPh>
    <rPh sb="13" eb="14">
      <t>サン</t>
    </rPh>
    <phoneticPr fontId="7"/>
  </si>
  <si>
    <t xml:space="preserve"> 固　　　定　　　負　　　債　　（c）</t>
    <rPh sb="1" eb="2">
      <t>カタム</t>
    </rPh>
    <rPh sb="5" eb="6">
      <t>サダム</t>
    </rPh>
    <rPh sb="9" eb="10">
      <t>フ</t>
    </rPh>
    <rPh sb="13" eb="14">
      <t>サイ</t>
    </rPh>
    <phoneticPr fontId="7"/>
  </si>
  <si>
    <t>内　　　　　　訳</t>
    <rPh sb="0" eb="1">
      <t>ナイ</t>
    </rPh>
    <rPh sb="7" eb="8">
      <t>ヤク</t>
    </rPh>
    <phoneticPr fontId="7"/>
  </si>
  <si>
    <t>有形固定資産</t>
    <phoneticPr fontId="7"/>
  </si>
  <si>
    <t xml:space="preserve"> 流　　　動　　　負　　　債　　（d）</t>
    <rPh sb="1" eb="2">
      <t>リュウ</t>
    </rPh>
    <rPh sb="5" eb="6">
      <t>ドウ</t>
    </rPh>
    <rPh sb="9" eb="10">
      <t>フ</t>
    </rPh>
    <rPh sb="13" eb="14">
      <t>サイ</t>
    </rPh>
    <phoneticPr fontId="7"/>
  </si>
  <si>
    <t>特定資産</t>
    <rPh sb="0" eb="2">
      <t>トクテイ</t>
    </rPh>
    <rPh sb="2" eb="4">
      <t>シサン</t>
    </rPh>
    <phoneticPr fontId="7"/>
  </si>
  <si>
    <t>そ の 他 の 固 定 資 産</t>
    <rPh sb="4" eb="5">
      <t>タ</t>
    </rPh>
    <phoneticPr fontId="7"/>
  </si>
  <si>
    <t>有価証券</t>
    <rPh sb="0" eb="2">
      <t>ユウカ</t>
    </rPh>
    <rPh sb="2" eb="4">
      <t>ショウケン</t>
    </rPh>
    <phoneticPr fontId="7"/>
  </si>
  <si>
    <t xml:space="preserve"> 基　　　本　　　金　　（f）　</t>
    <rPh sb="1" eb="2">
      <t>モト</t>
    </rPh>
    <rPh sb="5" eb="6">
      <t>ホン</t>
    </rPh>
    <rPh sb="9" eb="10">
      <t>キン</t>
    </rPh>
    <phoneticPr fontId="7"/>
  </si>
  <si>
    <t xml:space="preserve"> 流　　　動　　　資　　　産　　（b）</t>
    <rPh sb="1" eb="2">
      <t>リュウ</t>
    </rPh>
    <rPh sb="9" eb="10">
      <t>シ</t>
    </rPh>
    <rPh sb="13" eb="14">
      <t>サン</t>
    </rPh>
    <phoneticPr fontId="7"/>
  </si>
  <si>
    <t>内　　　訳</t>
    <rPh sb="0" eb="1">
      <t>ナイ</t>
    </rPh>
    <rPh sb="4" eb="5">
      <t>ヤク</t>
    </rPh>
    <phoneticPr fontId="7"/>
  </si>
  <si>
    <t>現金預金</t>
    <rPh sb="0" eb="2">
      <t>ゲンキン</t>
    </rPh>
    <rPh sb="2" eb="4">
      <t>ヨキン</t>
    </rPh>
    <phoneticPr fontId="7"/>
  </si>
  <si>
    <t>未収入金</t>
    <phoneticPr fontId="7"/>
  </si>
  <si>
    <t>短期貸付金</t>
    <rPh sb="0" eb="2">
      <t>タンキ</t>
    </rPh>
    <rPh sb="2" eb="4">
      <t>カシツケ</t>
    </rPh>
    <rPh sb="4" eb="5">
      <t>キン</t>
    </rPh>
    <phoneticPr fontId="7"/>
  </si>
  <si>
    <t xml:space="preserve"> 繰　越　収　支　差　額　（g）</t>
    <rPh sb="1" eb="2">
      <t>クリ</t>
    </rPh>
    <rPh sb="3" eb="4">
      <t>コシ</t>
    </rPh>
    <rPh sb="5" eb="6">
      <t>オサム</t>
    </rPh>
    <rPh sb="7" eb="8">
      <t>シ</t>
    </rPh>
    <rPh sb="9" eb="10">
      <t>サ</t>
    </rPh>
    <rPh sb="11" eb="12">
      <t>ガク</t>
    </rPh>
    <phoneticPr fontId="7"/>
  </si>
  <si>
    <t>翌年度繰越収支差額</t>
  </si>
  <si>
    <t>（1）長期借入金</t>
  </si>
  <si>
    <t>（1）土　地</t>
  </si>
  <si>
    <t>（2）学校債</t>
  </si>
  <si>
    <t>（2）建　物</t>
  </si>
  <si>
    <t>（3）長期未払金</t>
  </si>
  <si>
    <t>（3）構　築　物</t>
  </si>
  <si>
    <t>（4）退職給与引当金</t>
  </si>
  <si>
    <t>（4）教育研究用機器備品</t>
  </si>
  <si>
    <t>（1）短期借入金</t>
  </si>
  <si>
    <t>（1）退職給与引当特定資産</t>
  </si>
  <si>
    <t>（2）一年以内償還予定学校債</t>
  </si>
  <si>
    <t>（2）その他
((1)以外の特定資産）</t>
  </si>
  <si>
    <t>（3）手形債務</t>
  </si>
  <si>
    <t>（4）未払金</t>
  </si>
  <si>
    <t>（1）有価証券</t>
  </si>
  <si>
    <t>（5）前受金</t>
  </si>
  <si>
    <t>（2）収益事業元入金</t>
  </si>
  <si>
    <t>（3）長期貸付金</t>
  </si>
  <si>
    <t>（1）第１号基本金</t>
  </si>
  <si>
    <t>（2）第２号基本金</t>
  </si>
  <si>
    <t>（3）第３号基本金</t>
  </si>
  <si>
    <t>（4）第４号基本金</t>
  </si>
  <si>
    <t xml:space="preserve"> 負　　債　　計　　（e）
 （固定負債（c）＋流動負債（d））</t>
    <rPh sb="1" eb="2">
      <t>フ</t>
    </rPh>
    <rPh sb="4" eb="5">
      <t>サイ</t>
    </rPh>
    <rPh sb="7" eb="8">
      <t>ケイ</t>
    </rPh>
    <phoneticPr fontId="7"/>
  </si>
  <si>
    <t>その他
((1)(2)(3)(4)以外の流動資産）</t>
    <rPh sb="2" eb="3">
      <t>タ</t>
    </rPh>
    <phoneticPr fontId="7"/>
  </si>
  <si>
    <r>
      <t xml:space="preserve">合　　　　　計
</t>
    </r>
    <r>
      <rPr>
        <sz val="12"/>
        <rFont val="BIZ UDゴシック"/>
        <family val="3"/>
        <charset val="128"/>
      </rPr>
      <t>負債計（e）＋基本金（f）＋繰越収支差額（g）  　　</t>
    </r>
    <r>
      <rPr>
        <b/>
        <sz val="12"/>
        <rFont val="BIZ UDゴシック"/>
        <family val="3"/>
        <charset val="128"/>
      </rPr>
      <t xml:space="preserve">　  </t>
    </r>
    <rPh sb="0" eb="1">
      <t>ゴウ</t>
    </rPh>
    <rPh sb="6" eb="7">
      <t>ケイ</t>
    </rPh>
    <phoneticPr fontId="7"/>
  </si>
  <si>
    <r>
      <t>合　　　　　計</t>
    </r>
    <r>
      <rPr>
        <sz val="12"/>
        <rFont val="BIZ UDゴシック"/>
        <family val="3"/>
        <charset val="128"/>
      </rPr>
      <t xml:space="preserve">
固定資産（a）＋流動資産（b）</t>
    </r>
    <rPh sb="0" eb="1">
      <t>ゴウ</t>
    </rPh>
    <rPh sb="6" eb="7">
      <t>ケイ</t>
    </rPh>
    <phoneticPr fontId="7"/>
  </si>
  <si>
    <t xml:space="preserve"> </t>
    <phoneticPr fontId="7"/>
  </si>
  <si>
    <t>貸　　借　　対　　照　　表</t>
    <rPh sb="0" eb="1">
      <t>カシ</t>
    </rPh>
    <rPh sb="3" eb="4">
      <t>シャク</t>
    </rPh>
    <rPh sb="6" eb="7">
      <t>タイ</t>
    </rPh>
    <rPh sb="9" eb="10">
      <t>ショウ</t>
    </rPh>
    <rPh sb="12" eb="13">
      <t>ヒョウ</t>
    </rPh>
    <phoneticPr fontId="7"/>
  </si>
  <si>
    <t>九段学院</t>
    <rPh sb="0" eb="2">
      <t>クダン</t>
    </rPh>
    <rPh sb="2" eb="4">
      <t>ガクイン</t>
    </rPh>
    <phoneticPr fontId="7"/>
  </si>
  <si>
    <t>クダンガクイン</t>
    <phoneticPr fontId="7"/>
  </si>
  <si>
    <t xml:space="preserve">  (1)  資産処分差額</t>
    <rPh sb="7" eb="9">
      <t>シサン</t>
    </rPh>
    <rPh sb="9" eb="11">
      <t>ショブン</t>
    </rPh>
    <rPh sb="11" eb="13">
      <t>サガク</t>
    </rPh>
    <phoneticPr fontId="7"/>
  </si>
  <si>
    <t>区分２～５（財務系資料）記入不要の場合、「１」を表示　　記入要の場合は「０」を表示</t>
    <rPh sb="0" eb="2">
      <t>クブン</t>
    </rPh>
    <rPh sb="6" eb="9">
      <t>ザイムケイ</t>
    </rPh>
    <rPh sb="9" eb="11">
      <t>シリョウ</t>
    </rPh>
    <rPh sb="12" eb="16">
      <t>キニュウフヨウ</t>
    </rPh>
    <rPh sb="17" eb="19">
      <t>バアイ</t>
    </rPh>
    <rPh sb="24" eb="26">
      <t>ヒョウジ</t>
    </rPh>
    <rPh sb="28" eb="30">
      <t>キニュウ</t>
    </rPh>
    <rPh sb="30" eb="31">
      <t>ヨウ</t>
    </rPh>
    <rPh sb="32" eb="34">
      <t>バアイ</t>
    </rPh>
    <rPh sb="39" eb="41">
      <t>ヒョウジ</t>
    </rPh>
    <phoneticPr fontId="7"/>
  </si>
  <si>
    <t/>
  </si>
  <si>
    <t>Y00</t>
  </si>
  <si>
    <t xml:space="preserve"> </t>
    <phoneticPr fontId="7"/>
  </si>
  <si>
    <r>
      <t>（5）その他</t>
    </r>
    <r>
      <rPr>
        <sz val="9"/>
        <rFont val="BIZ UDゴシック"/>
        <family val="3"/>
        <charset val="128"/>
      </rPr>
      <t xml:space="preserve">
((1)(2)(3)(4)以外の固定負債）</t>
    </r>
    <phoneticPr fontId="7"/>
  </si>
  <si>
    <r>
      <t xml:space="preserve">（5）その他
</t>
    </r>
    <r>
      <rPr>
        <sz val="9"/>
        <rFont val="BIZ UDゴシック"/>
        <family val="3"/>
        <charset val="128"/>
      </rPr>
      <t>((1)(2)(3)(4)以外の有形固定資産）</t>
    </r>
    <phoneticPr fontId="7"/>
  </si>
  <si>
    <r>
      <t xml:space="preserve">（6）その他
</t>
    </r>
    <r>
      <rPr>
        <sz val="9"/>
        <rFont val="BIZ UDゴシック"/>
        <family val="3"/>
        <charset val="128"/>
      </rPr>
      <t>((1)(2)(3)(4)(5)以外の流動負債）</t>
    </r>
    <phoneticPr fontId="7"/>
  </si>
  <si>
    <r>
      <t xml:space="preserve">（4）その他
</t>
    </r>
    <r>
      <rPr>
        <sz val="9"/>
        <rFont val="BIZ UDゴシック"/>
        <family val="3"/>
        <charset val="128"/>
      </rPr>
      <t>((1)(2)(3)以外のその他の固定資産）</t>
    </r>
    <phoneticPr fontId="7"/>
  </si>
  <si>
    <r>
      <t xml:space="preserve"> e 資産売却収入</t>
    </r>
    <r>
      <rPr>
        <sz val="8"/>
        <rFont val="BIZ UDPゴシック"/>
        <family val="3"/>
        <charset val="128"/>
      </rPr>
      <t>（資産・施設・有価証券売却収入等合計）</t>
    </r>
    <rPh sb="3" eb="5">
      <t>シサン</t>
    </rPh>
    <rPh sb="5" eb="7">
      <t>バイキャク</t>
    </rPh>
    <rPh sb="7" eb="9">
      <t>シュウニュウ</t>
    </rPh>
    <rPh sb="10" eb="12">
      <t>シサン</t>
    </rPh>
    <rPh sb="13" eb="15">
      <t>シセツ</t>
    </rPh>
    <rPh sb="16" eb="18">
      <t>ユウカ</t>
    </rPh>
    <rPh sb="18" eb="20">
      <t>ショウケン</t>
    </rPh>
    <rPh sb="20" eb="22">
      <t>バイキャク</t>
    </rPh>
    <rPh sb="22" eb="24">
      <t>シュウニュウ</t>
    </rPh>
    <rPh sb="24" eb="25">
      <t>トウ</t>
    </rPh>
    <rPh sb="25" eb="27">
      <t>ゴウケイ</t>
    </rPh>
    <phoneticPr fontId="7"/>
  </si>
  <si>
    <r>
      <t>① 授業料等減免費負担金収入
　</t>
    </r>
    <r>
      <rPr>
        <sz val="10"/>
        <color indexed="10"/>
        <rFont val="BIZ UDPゴシック"/>
        <family val="3"/>
        <charset val="128"/>
      </rPr>
      <t>　</t>
    </r>
    <r>
      <rPr>
        <sz val="10"/>
        <rFont val="BIZ UDPゴシック"/>
        <family val="3"/>
        <charset val="128"/>
      </rPr>
      <t>（専修学校のみ）</t>
    </r>
    <rPh sb="2" eb="5">
      <t>ジュギョウリョウ</t>
    </rPh>
    <rPh sb="5" eb="6">
      <t>トウ</t>
    </rPh>
    <rPh sb="6" eb="8">
      <t>ゲンメン</t>
    </rPh>
    <rPh sb="8" eb="9">
      <t>ヒ</t>
    </rPh>
    <rPh sb="9" eb="11">
      <t>フタン</t>
    </rPh>
    <rPh sb="11" eb="12">
      <t>キン</t>
    </rPh>
    <rPh sb="12" eb="14">
      <t>シュウニュウ</t>
    </rPh>
    <rPh sb="18" eb="20">
      <t>センシュウ</t>
    </rPh>
    <rPh sb="20" eb="22">
      <t>ガッコウ</t>
    </rPh>
    <phoneticPr fontId="7"/>
  </si>
  <si>
    <r>
      <t xml:space="preserve">区　分　　　　　　　　　　 </t>
    </r>
    <r>
      <rPr>
        <b/>
        <sz val="10"/>
        <rFont val="BIZ UDPゴシック"/>
        <family val="3"/>
        <charset val="128"/>
      </rPr>
      <t>部門（法人・学校等）</t>
    </r>
    <rPh sb="0" eb="1">
      <t>ク</t>
    </rPh>
    <rPh sb="2" eb="3">
      <t>ブン</t>
    </rPh>
    <rPh sb="14" eb="16">
      <t>ブモン</t>
    </rPh>
    <rPh sb="17" eb="19">
      <t>ホウジン</t>
    </rPh>
    <rPh sb="20" eb="22">
      <t>ガッコウ</t>
    </rPh>
    <rPh sb="22" eb="23">
      <t>トウ</t>
    </rPh>
    <phoneticPr fontId="7"/>
  </si>
  <si>
    <t>学校種、課程を数字に変換（Ｇ＝１，Ｎ(専修学校専門課程)＝１５、Ｐ(専修学校高等課程)＝５、Ｑ(専修学校一般課程)＝５、ZZZ（その他、保育園＝調査対象外））</t>
    <rPh sb="0" eb="3">
      <t>ガッコウシュ</t>
    </rPh>
    <rPh sb="4" eb="6">
      <t>カテイ</t>
    </rPh>
    <rPh sb="7" eb="9">
      <t>スウジ</t>
    </rPh>
    <rPh sb="10" eb="12">
      <t>ヘンカン</t>
    </rPh>
    <rPh sb="19" eb="27">
      <t>センシュウガッコウセンモンカテイ</t>
    </rPh>
    <rPh sb="34" eb="38">
      <t>センシュウガッコウ</t>
    </rPh>
    <rPh sb="38" eb="42">
      <t>コウトウカテイ</t>
    </rPh>
    <rPh sb="52" eb="54">
      <t>イッパン</t>
    </rPh>
    <rPh sb="66" eb="67">
      <t>ホカ</t>
    </rPh>
    <rPh sb="68" eb="71">
      <t>ホイクエン</t>
    </rPh>
    <rPh sb="72" eb="77">
      <t>チョウサタイショウガイ</t>
    </rPh>
    <phoneticPr fontId="7"/>
  </si>
  <si>
    <r>
      <rPr>
        <b/>
        <sz val="12"/>
        <rFont val="BIZ UDゴシック"/>
        <family val="3"/>
        <charset val="128"/>
      </rPr>
      <t>本年度末</t>
    </r>
    <r>
      <rPr>
        <sz val="12"/>
        <rFont val="BIZ UDゴシック"/>
        <family val="3"/>
        <charset val="128"/>
      </rPr>
      <t xml:space="preserve">
</t>
    </r>
    <r>
      <rPr>
        <sz val="10"/>
        <rFont val="BIZ UDゴシック"/>
        <family val="3"/>
        <charset val="128"/>
      </rPr>
      <t>（金　額）</t>
    </r>
    <rPh sb="0" eb="3">
      <t>ホンネンド</t>
    </rPh>
    <rPh sb="3" eb="4">
      <t>マツ</t>
    </rPh>
    <rPh sb="6" eb="7">
      <t>キン</t>
    </rPh>
    <rPh sb="8" eb="9">
      <t>ガク</t>
    </rPh>
    <phoneticPr fontId="7"/>
  </si>
  <si>
    <r>
      <rPr>
        <b/>
        <sz val="12"/>
        <rFont val="BIZ UDゴシック"/>
        <family val="3"/>
        <charset val="128"/>
      </rPr>
      <t>前年度末</t>
    </r>
    <r>
      <rPr>
        <sz val="12"/>
        <rFont val="BIZ UDゴシック"/>
        <family val="3"/>
        <charset val="128"/>
      </rPr>
      <t xml:space="preserve">
</t>
    </r>
    <r>
      <rPr>
        <sz val="10"/>
        <rFont val="BIZ UDゴシック"/>
        <family val="3"/>
        <charset val="128"/>
      </rPr>
      <t>（金　額）</t>
    </r>
    <rPh sb="0" eb="3">
      <t>ゼンネンド</t>
    </rPh>
    <rPh sb="3" eb="4">
      <t>マツ</t>
    </rPh>
    <rPh sb="6" eb="7">
      <t>キン</t>
    </rPh>
    <rPh sb="8" eb="9">
      <t>ガク</t>
    </rPh>
    <phoneticPr fontId="7"/>
  </si>
  <si>
    <t>Z その他</t>
    <rPh sb="4" eb="5">
      <t>ホカ</t>
    </rPh>
    <phoneticPr fontId="7"/>
  </si>
  <si>
    <t>ガッコウホウジン</t>
  </si>
  <si>
    <t>↓</t>
    <phoneticPr fontId="7"/>
  </si>
  <si>
    <t>　</t>
    <phoneticPr fontId="7"/>
  </si>
  <si>
    <t>住所</t>
    <rPh sb="0" eb="2">
      <t>ジュウショ</t>
    </rPh>
    <phoneticPr fontId="7"/>
  </si>
  <si>
    <t>都道府県</t>
    <rPh sb="0" eb="4">
      <t>トドウフケン</t>
    </rPh>
    <phoneticPr fontId="7"/>
  </si>
  <si>
    <t>郵便番号</t>
    <rPh sb="0" eb="4">
      <t>ユウビンバンゴウ</t>
    </rPh>
    <phoneticPr fontId="7"/>
  </si>
  <si>
    <t>102-8145</t>
    <phoneticPr fontId="7"/>
  </si>
  <si>
    <t>元号</t>
    <rPh sb="0" eb="2">
      <t>ゲンゴウ</t>
    </rPh>
    <phoneticPr fontId="7"/>
  </si>
  <si>
    <t>年</t>
    <rPh sb="0" eb="1">
      <t>ネン</t>
    </rPh>
    <phoneticPr fontId="7"/>
  </si>
  <si>
    <t>月</t>
    <rPh sb="0" eb="1">
      <t>ツキ</t>
    </rPh>
    <phoneticPr fontId="7"/>
  </si>
  <si>
    <t>日</t>
    <rPh sb="0" eb="1">
      <t>ニチ</t>
    </rPh>
    <phoneticPr fontId="7"/>
  </si>
  <si>
    <t xml:space="preserve"> </t>
    <phoneticPr fontId="7"/>
  </si>
  <si>
    <t>　　学校法人設立年月日</t>
    <rPh sb="2" eb="11">
      <t>ガッコウホウジンセツリツネンガッピ</t>
    </rPh>
    <phoneticPr fontId="7"/>
  </si>
  <si>
    <t>48</t>
    <phoneticPr fontId="7"/>
  </si>
  <si>
    <t>3.昭和</t>
    <rPh sb="2" eb="4">
      <t>ショウワ</t>
    </rPh>
    <phoneticPr fontId="7"/>
  </si>
  <si>
    <t>データ転送元消さないで！</t>
    <rPh sb="3" eb="6">
      <t>テンソウモト</t>
    </rPh>
    <rPh sb="6" eb="7">
      <t>ケ</t>
    </rPh>
    <phoneticPr fontId="7"/>
  </si>
  <si>
    <t>学校種・課程のコード</t>
    <phoneticPr fontId="7"/>
  </si>
  <si>
    <t>氏名</t>
    <rPh sb="0" eb="2">
      <t>シメイ</t>
    </rPh>
    <phoneticPr fontId="7"/>
  </si>
  <si>
    <t>年月日統合</t>
    <rPh sb="0" eb="5">
      <t>ネンガッピトウゴウ</t>
    </rPh>
    <phoneticPr fontId="7"/>
  </si>
  <si>
    <t>市外局番</t>
    <rPh sb="0" eb="4">
      <t>シガイキョクバン</t>
    </rPh>
    <phoneticPr fontId="7"/>
  </si>
  <si>
    <t>電話番号１</t>
    <rPh sb="0" eb="2">
      <t>デンワ</t>
    </rPh>
    <rPh sb="2" eb="4">
      <t>バンゴウ</t>
    </rPh>
    <phoneticPr fontId="7"/>
  </si>
  <si>
    <t>電話番号２</t>
    <rPh sb="0" eb="4">
      <t>デンワバンゴウ</t>
    </rPh>
    <phoneticPr fontId="7"/>
  </si>
  <si>
    <t>専修学校分野集約</t>
    <rPh sb="0" eb="8">
      <t>センシュウガッコウブンヤシュウヤク</t>
    </rPh>
    <phoneticPr fontId="7"/>
  </si>
  <si>
    <t>01　：工業</t>
    <rPh sb="4" eb="6">
      <t>コウギョウ</t>
    </rPh>
    <phoneticPr fontId="7"/>
  </si>
  <si>
    <t>02　：農業</t>
    <rPh sb="4" eb="6">
      <t>ノウギョウ</t>
    </rPh>
    <phoneticPr fontId="7"/>
  </si>
  <si>
    <t>03　：医療</t>
    <rPh sb="4" eb="6">
      <t>イリョウ</t>
    </rPh>
    <phoneticPr fontId="7"/>
  </si>
  <si>
    <t>04　：衛生</t>
    <rPh sb="4" eb="6">
      <t>エイセイ</t>
    </rPh>
    <phoneticPr fontId="7"/>
  </si>
  <si>
    <t>05　：教育・社会福祉</t>
    <rPh sb="4" eb="6">
      <t>キョウイク</t>
    </rPh>
    <rPh sb="7" eb="11">
      <t>シャカイフクシ</t>
    </rPh>
    <phoneticPr fontId="7"/>
  </si>
  <si>
    <t>06　：商業実務</t>
    <rPh sb="4" eb="8">
      <t>ショウギョウジツム</t>
    </rPh>
    <phoneticPr fontId="7"/>
  </si>
  <si>
    <t>07　：服飾・家政</t>
    <rPh sb="4" eb="6">
      <t>フクショク</t>
    </rPh>
    <rPh sb="7" eb="9">
      <t>カセイ</t>
    </rPh>
    <phoneticPr fontId="7"/>
  </si>
  <si>
    <t>08　：文化・教養</t>
    <rPh sb="4" eb="6">
      <t>ブンカ</t>
    </rPh>
    <rPh sb="7" eb="9">
      <t>キョウヨウ</t>
    </rPh>
    <phoneticPr fontId="7"/>
  </si>
  <si>
    <t>名称変更、廃止、
　休校・募集停止、
　合併・分離
年月集約</t>
    <rPh sb="28" eb="30">
      <t>シュウヤク</t>
    </rPh>
    <phoneticPr fontId="7"/>
  </si>
  <si>
    <t>↑</t>
    <phoneticPr fontId="7"/>
  </si>
  <si>
    <t>整理番号が入るセル　これは後から入れる</t>
    <rPh sb="0" eb="2">
      <t>セイリ</t>
    </rPh>
    <rPh sb="2" eb="4">
      <t>バンゴウ</t>
    </rPh>
    <rPh sb="5" eb="6">
      <t>ハイ</t>
    </rPh>
    <rPh sb="13" eb="14">
      <t>アト</t>
    </rPh>
    <rPh sb="16" eb="17">
      <t>イ</t>
    </rPh>
    <phoneticPr fontId="7"/>
  </si>
  <si>
    <t>法人名</t>
    <rPh sb="0" eb="2">
      <t>ホウジン</t>
    </rPh>
    <phoneticPr fontId="7"/>
  </si>
  <si>
    <t>法人種別</t>
    <phoneticPr fontId="7"/>
  </si>
  <si>
    <r>
      <t>法人等について　　～</t>
    </r>
    <r>
      <rPr>
        <b/>
        <u/>
        <sz val="14"/>
        <rFont val="BIZ UDゴシック"/>
        <family val="3"/>
        <charset val="128"/>
      </rPr>
      <t>水色部分にご入力（選択）ください～</t>
    </r>
    <rPh sb="0" eb="2">
      <t>ホウジン</t>
    </rPh>
    <rPh sb="2" eb="3">
      <t>トウ</t>
    </rPh>
    <rPh sb="10" eb="12">
      <t>ミズイロ</t>
    </rPh>
    <rPh sb="12" eb="14">
      <t>ブブン</t>
    </rPh>
    <rPh sb="16" eb="18">
      <t>ニュウリョク</t>
    </rPh>
    <rPh sb="19" eb="21">
      <t>センタク</t>
    </rPh>
    <phoneticPr fontId="7"/>
  </si>
  <si>
    <r>
      <t xml:space="preserve">学校法人所在地
</t>
    </r>
    <r>
      <rPr>
        <b/>
        <sz val="11"/>
        <rFont val="BIZ UDゴシック"/>
        <family val="3"/>
        <charset val="128"/>
      </rPr>
      <t>（住所）</t>
    </r>
    <rPh sb="0" eb="7">
      <t>ガッコウホウジンショザイチ</t>
    </rPh>
    <rPh sb="9" eb="11">
      <t>ジュウショ</t>
    </rPh>
    <phoneticPr fontId="7"/>
  </si>
  <si>
    <r>
      <t xml:space="preserve"> 理事長名
</t>
    </r>
    <r>
      <rPr>
        <b/>
        <sz val="11"/>
        <rFont val="BIZ UDゴシック"/>
        <family val="3"/>
        <charset val="128"/>
      </rPr>
      <t>（または代表者名）</t>
    </r>
    <rPh sb="1" eb="4">
      <t>リジチョウ</t>
    </rPh>
    <rPh sb="4" eb="5">
      <t>ナ</t>
    </rPh>
    <rPh sb="10" eb="14">
      <t>ダイヒョウシャメイ</t>
    </rPh>
    <phoneticPr fontId="7"/>
  </si>
  <si>
    <t>学校法人担当者
（連絡先）</t>
    <rPh sb="0" eb="7">
      <t>ガッコウホウジンタントウシャ</t>
    </rPh>
    <rPh sb="9" eb="12">
      <t>レンラクサキ</t>
    </rPh>
    <phoneticPr fontId="7"/>
  </si>
  <si>
    <t>法人事務担当</t>
    <rPh sb="0" eb="2">
      <t>ホウジン</t>
    </rPh>
    <rPh sb="2" eb="4">
      <t>ジム</t>
    </rPh>
    <rPh sb="4" eb="6">
      <t>タントウ</t>
    </rPh>
    <phoneticPr fontId="7"/>
  </si>
  <si>
    <t>私学　与作</t>
    <rPh sb="0" eb="2">
      <t>シガク</t>
    </rPh>
    <rPh sb="3" eb="5">
      <t>ヨサク</t>
    </rPh>
    <phoneticPr fontId="7"/>
  </si>
  <si>
    <t>03-3230-8727</t>
    <phoneticPr fontId="7"/>
  </si>
  <si>
    <t>03-3230-7800</t>
    <phoneticPr fontId="7"/>
  </si>
  <si>
    <t>01</t>
    <phoneticPr fontId="119"/>
  </si>
  <si>
    <t>02</t>
    <phoneticPr fontId="119"/>
  </si>
  <si>
    <t>03</t>
    <phoneticPr fontId="119"/>
  </si>
  <si>
    <t>04</t>
    <phoneticPr fontId="119"/>
  </si>
  <si>
    <t>05</t>
    <phoneticPr fontId="119"/>
  </si>
  <si>
    <t>06</t>
    <phoneticPr fontId="119"/>
  </si>
  <si>
    <t>07</t>
    <phoneticPr fontId="119"/>
  </si>
  <si>
    <t>08</t>
    <phoneticPr fontId="119"/>
  </si>
  <si>
    <t>09</t>
    <phoneticPr fontId="119"/>
  </si>
  <si>
    <t>10</t>
    <phoneticPr fontId="119"/>
  </si>
  <si>
    <t>11</t>
    <phoneticPr fontId="119"/>
  </si>
  <si>
    <t>12</t>
    <phoneticPr fontId="119"/>
  </si>
  <si>
    <t>13</t>
    <phoneticPr fontId="119"/>
  </si>
  <si>
    <t>14</t>
    <phoneticPr fontId="119"/>
  </si>
  <si>
    <t>15</t>
    <phoneticPr fontId="119"/>
  </si>
  <si>
    <t>16</t>
    <phoneticPr fontId="119"/>
  </si>
  <si>
    <t>17</t>
    <phoneticPr fontId="119"/>
  </si>
  <si>
    <t>18</t>
    <phoneticPr fontId="119"/>
  </si>
  <si>
    <t>19</t>
    <phoneticPr fontId="119"/>
  </si>
  <si>
    <t>20</t>
    <phoneticPr fontId="119"/>
  </si>
  <si>
    <t>21</t>
    <phoneticPr fontId="119"/>
  </si>
  <si>
    <t>22</t>
    <phoneticPr fontId="119"/>
  </si>
  <si>
    <t>23</t>
    <phoneticPr fontId="119"/>
  </si>
  <si>
    <t>24</t>
    <phoneticPr fontId="119"/>
  </si>
  <si>
    <t>25</t>
    <phoneticPr fontId="119"/>
  </si>
  <si>
    <t>26</t>
    <phoneticPr fontId="119"/>
  </si>
  <si>
    <t>27</t>
    <phoneticPr fontId="119"/>
  </si>
  <si>
    <t>28</t>
    <phoneticPr fontId="119"/>
  </si>
  <si>
    <t>29</t>
    <phoneticPr fontId="119"/>
  </si>
  <si>
    <t>30</t>
    <phoneticPr fontId="119"/>
  </si>
  <si>
    <t>31</t>
    <phoneticPr fontId="119"/>
  </si>
  <si>
    <t>32</t>
    <phoneticPr fontId="119"/>
  </si>
  <si>
    <t>33</t>
    <phoneticPr fontId="119"/>
  </si>
  <si>
    <t>34</t>
    <phoneticPr fontId="119"/>
  </si>
  <si>
    <t>35</t>
    <phoneticPr fontId="119"/>
  </si>
  <si>
    <t>36</t>
    <phoneticPr fontId="119"/>
  </si>
  <si>
    <t>37</t>
    <phoneticPr fontId="119"/>
  </si>
  <si>
    <t>38</t>
    <phoneticPr fontId="119"/>
  </si>
  <si>
    <t>39</t>
    <phoneticPr fontId="119"/>
  </si>
  <si>
    <t>40</t>
    <phoneticPr fontId="119"/>
  </si>
  <si>
    <t>41</t>
    <phoneticPr fontId="119"/>
  </si>
  <si>
    <t>42</t>
    <phoneticPr fontId="119"/>
  </si>
  <si>
    <t>43</t>
    <phoneticPr fontId="119"/>
  </si>
  <si>
    <t>44</t>
    <phoneticPr fontId="119"/>
  </si>
  <si>
    <t>45</t>
    <phoneticPr fontId="119"/>
  </si>
  <si>
    <t>46</t>
    <phoneticPr fontId="119"/>
  </si>
  <si>
    <t>47</t>
    <phoneticPr fontId="119"/>
  </si>
  <si>
    <t>↓専修学校分野</t>
    <rPh sb="1" eb="5">
      <t>センシュウガッコウ</t>
    </rPh>
    <rPh sb="5" eb="7">
      <t>ブンヤ</t>
    </rPh>
    <phoneticPr fontId="7"/>
  </si>
  <si>
    <t>①法人番号</t>
    <rPh sb="1" eb="5">
      <t>ホウジンバンゴウ</t>
    </rPh>
    <phoneticPr fontId="7"/>
  </si>
  <si>
    <t>②整理番号</t>
    <rPh sb="1" eb="5">
      <t>セイリバンゴウ</t>
    </rPh>
    <phoneticPr fontId="7"/>
  </si>
  <si>
    <t>①＋③</t>
    <phoneticPr fontId="7"/>
  </si>
  <si>
    <t>②＋③</t>
    <phoneticPr fontId="7"/>
  </si>
  <si>
    <t>③調査票番号+入力場所</t>
    <rPh sb="1" eb="6">
      <t>チョウサヒョウバンゴウ</t>
    </rPh>
    <rPh sb="7" eb="11">
      <t>ニュウリョクバショ</t>
    </rPh>
    <phoneticPr fontId="7"/>
  </si>
  <si>
    <t>G 認定こども園（幼稚園型）</t>
    <rPh sb="2" eb="4">
      <t>ニンテイ</t>
    </rPh>
    <rPh sb="7" eb="8">
      <t>エン</t>
    </rPh>
    <phoneticPr fontId="7"/>
  </si>
  <si>
    <t>G 認定こども園（幼保連携型）</t>
    <rPh sb="2" eb="4">
      <t>ニンテイ</t>
    </rPh>
    <rPh sb="7" eb="8">
      <t>エン</t>
    </rPh>
    <phoneticPr fontId="7"/>
  </si>
  <si>
    <t>H</t>
    <phoneticPr fontId="7"/>
  </si>
  <si>
    <t>G</t>
    <phoneticPr fontId="7"/>
  </si>
  <si>
    <t>N</t>
    <phoneticPr fontId="7"/>
  </si>
  <si>
    <t>P</t>
    <phoneticPr fontId="7"/>
  </si>
  <si>
    <t>Q</t>
    <phoneticPr fontId="7"/>
  </si>
  <si>
    <t>R</t>
    <phoneticPr fontId="7"/>
  </si>
  <si>
    <t>本法人の法人種別は</t>
    <rPh sb="0" eb="3">
      <t>ホンホウジン</t>
    </rPh>
    <rPh sb="4" eb="8">
      <t>ホウジンシュベツ</t>
    </rPh>
    <phoneticPr fontId="7"/>
  </si>
  <si>
    <t>各種学校</t>
    <rPh sb="0" eb="4">
      <t>カクシュガッコウ</t>
    </rPh>
    <phoneticPr fontId="7"/>
  </si>
  <si>
    <t>その他</t>
    <rPh sb="2" eb="3">
      <t>ホカ</t>
    </rPh>
    <phoneticPr fontId="7"/>
  </si>
  <si>
    <t>個人</t>
    <rPh sb="0" eb="2">
      <t>コジン</t>
    </rPh>
    <phoneticPr fontId="7"/>
  </si>
  <si>
    <t>特別支援学校</t>
    <rPh sb="0" eb="6">
      <t>トクベツシエンガッコウ</t>
    </rPh>
    <phoneticPr fontId="7"/>
  </si>
  <si>
    <t>対象外</t>
    <rPh sb="0" eb="3">
      <t>タイショウガイ</t>
    </rPh>
    <phoneticPr fontId="7"/>
  </si>
  <si>
    <t>Z</t>
    <phoneticPr fontId="7"/>
  </si>
  <si>
    <t>学校種・課程</t>
    <rPh sb="0" eb="2">
      <t>ガッコウ</t>
    </rPh>
    <rPh sb="2" eb="3">
      <t>タネ</t>
    </rPh>
    <rPh sb="4" eb="6">
      <t>カテイ</t>
    </rPh>
    <phoneticPr fontId="7"/>
  </si>
  <si>
    <r>
      <t xml:space="preserve">法人種を決める数字
</t>
    </r>
    <r>
      <rPr>
        <sz val="8"/>
        <rFont val="BIZ UDPゴシック"/>
        <family val="3"/>
        <charset val="128"/>
      </rPr>
      <t>（当該法人の学校で一番大きい数字をその法人の種別とする）</t>
    </r>
    <rPh sb="0" eb="3">
      <t>ホウジンシュ</t>
    </rPh>
    <rPh sb="4" eb="5">
      <t>キ</t>
    </rPh>
    <rPh sb="7" eb="9">
      <t>スウジ</t>
    </rPh>
    <rPh sb="11" eb="15">
      <t>トウガイホウジン</t>
    </rPh>
    <rPh sb="16" eb="18">
      <t>ガッコウ</t>
    </rPh>
    <rPh sb="19" eb="22">
      <t>イチバンオオ</t>
    </rPh>
    <rPh sb="24" eb="26">
      <t>スウジ</t>
    </rPh>
    <rPh sb="29" eb="31">
      <t>ホウジン</t>
    </rPh>
    <rPh sb="32" eb="34">
      <t>シュベツ</t>
    </rPh>
    <phoneticPr fontId="7"/>
  </si>
  <si>
    <t>整理番号</t>
    <rPh sb="0" eb="4">
      <t>セイリバンゴウ</t>
    </rPh>
    <phoneticPr fontId="7"/>
  </si>
  <si>
    <t>法人種別</t>
    <rPh sb="0" eb="4">
      <t>ホウジンシュベツ</t>
    </rPh>
    <phoneticPr fontId="7"/>
  </si>
  <si>
    <t>専修学校専門課程</t>
    <rPh sb="0" eb="2">
      <t>センシュウ</t>
    </rPh>
    <rPh sb="2" eb="4">
      <t>ガッコウ</t>
    </rPh>
    <rPh sb="4" eb="6">
      <t>センモン</t>
    </rPh>
    <rPh sb="6" eb="8">
      <t>カテイ</t>
    </rPh>
    <phoneticPr fontId="7"/>
  </si>
  <si>
    <t>専修学校高等課程</t>
    <rPh sb="0" eb="2">
      <t>センシュウ</t>
    </rPh>
    <rPh sb="2" eb="4">
      <t>ガッコウ</t>
    </rPh>
    <rPh sb="4" eb="8">
      <t>コウトウカテイ</t>
    </rPh>
    <phoneticPr fontId="7"/>
  </si>
  <si>
    <t>専修学校一般課程</t>
    <rPh sb="0" eb="2">
      <t>センシュウ</t>
    </rPh>
    <rPh sb="2" eb="4">
      <t>ガッコウ</t>
    </rPh>
    <rPh sb="4" eb="8">
      <t>イッパンカテイ</t>
    </rPh>
    <phoneticPr fontId="7"/>
  </si>
  <si>
    <t>幼稚園・認定こども園</t>
    <rPh sb="0" eb="3">
      <t>ヨウチエン</t>
    </rPh>
    <rPh sb="4" eb="6">
      <t>ニンテイ</t>
    </rPh>
    <rPh sb="9" eb="10">
      <t>エン</t>
    </rPh>
    <phoneticPr fontId="7"/>
  </si>
  <si>
    <t>対象外（保育園等）</t>
    <rPh sb="0" eb="3">
      <t>タイショウガイ</t>
    </rPh>
    <rPh sb="4" eb="8">
      <t>ホイクエントウ</t>
    </rPh>
    <phoneticPr fontId="7"/>
  </si>
  <si>
    <t>シート名「作業２」の
９行名「学校種・課程」</t>
    <rPh sb="3" eb="4">
      <t>メイ</t>
    </rPh>
    <rPh sb="5" eb="7">
      <t>サギョウ</t>
    </rPh>
    <rPh sb="12" eb="14">
      <t>ギョウメイ</t>
    </rPh>
    <phoneticPr fontId="7"/>
  </si>
  <si>
    <t>Q列の左端1文字</t>
    <rPh sb="1" eb="2">
      <t>レツ</t>
    </rPh>
    <rPh sb="3" eb="5">
      <t>ヒダリハシ</t>
    </rPh>
    <rPh sb="6" eb="8">
      <t>モジ</t>
    </rPh>
    <phoneticPr fontId="7"/>
  </si>
  <si>
    <t>法人種を
決める数字</t>
    <phoneticPr fontId="7"/>
  </si>
  <si>
    <t>この法人の整理番号は</t>
    <rPh sb="2" eb="4">
      <t>ホウジン</t>
    </rPh>
    <rPh sb="5" eb="9">
      <t>セイリバンゴウ</t>
    </rPh>
    <phoneticPr fontId="7"/>
  </si>
  <si>
    <t>番台</t>
    <rPh sb="0" eb="2">
      <t>バンダイ</t>
    </rPh>
    <phoneticPr fontId="7"/>
  </si>
  <si>
    <t>整理番号元</t>
    <rPh sb="0" eb="5">
      <t>セイリバンゴウモト</t>
    </rPh>
    <phoneticPr fontId="7"/>
  </si>
  <si>
    <t>ヒット個所</t>
    <rPh sb="3" eb="5">
      <t>カショ</t>
    </rPh>
    <phoneticPr fontId="7"/>
  </si>
  <si>
    <t>G累積箇所</t>
    <rPh sb="1" eb="5">
      <t>ルイセキカショ</t>
    </rPh>
    <phoneticPr fontId="7"/>
  </si>
  <si>
    <t>G累積抽出</t>
    <rPh sb="1" eb="3">
      <t>ルイセキ</t>
    </rPh>
    <rPh sb="3" eb="5">
      <t>チュウシュツ</t>
    </rPh>
    <phoneticPr fontId="7"/>
  </si>
  <si>
    <t>専累積箇所</t>
    <rPh sb="0" eb="1">
      <t>セン</t>
    </rPh>
    <rPh sb="1" eb="5">
      <t>ルイセキカショ</t>
    </rPh>
    <phoneticPr fontId="7"/>
  </si>
  <si>
    <t>専累積抽出</t>
    <rPh sb="0" eb="1">
      <t>セン</t>
    </rPh>
    <rPh sb="1" eb="3">
      <t>ルイセキ</t>
    </rPh>
    <rPh sb="3" eb="5">
      <t>チュウシュツ</t>
    </rPh>
    <phoneticPr fontId="7"/>
  </si>
  <si>
    <t>特累積箇所</t>
    <rPh sb="0" eb="1">
      <t>トク</t>
    </rPh>
    <rPh sb="1" eb="5">
      <t>ルイセキカショ</t>
    </rPh>
    <phoneticPr fontId="7"/>
  </si>
  <si>
    <t>特累積抽出</t>
    <rPh sb="0" eb="1">
      <t>トク</t>
    </rPh>
    <rPh sb="1" eb="3">
      <t>ルイセキ</t>
    </rPh>
    <rPh sb="3" eb="5">
      <t>チュウシュツ</t>
    </rPh>
    <phoneticPr fontId="7"/>
  </si>
  <si>
    <t>各累積箇所</t>
    <rPh sb="0" eb="1">
      <t>カク</t>
    </rPh>
    <rPh sb="1" eb="5">
      <t>ルイセキカショ</t>
    </rPh>
    <phoneticPr fontId="7"/>
  </si>
  <si>
    <t>各累積抽出</t>
    <rPh sb="0" eb="1">
      <t>カク</t>
    </rPh>
    <rPh sb="1" eb="3">
      <t>ルイセキ</t>
    </rPh>
    <rPh sb="3" eb="5">
      <t>チュウシュツ</t>
    </rPh>
    <phoneticPr fontId="7"/>
  </si>
  <si>
    <t>000</t>
    <phoneticPr fontId="7"/>
  </si>
  <si>
    <t>使用する法人番号</t>
    <rPh sb="0" eb="2">
      <t>シヨウ</t>
    </rPh>
    <rPh sb="4" eb="8">
      <t>ホウジンバンゴウ</t>
    </rPh>
    <phoneticPr fontId="7"/>
  </si>
  <si>
    <t>S007</t>
    <phoneticPr fontId="7"/>
  </si>
  <si>
    <t>20250306GD</t>
    <phoneticPr fontId="7"/>
  </si>
  <si>
    <t>作成年月日＋G(学校法人）D（データ集約版）</t>
    <rPh sb="0" eb="5">
      <t>サクセイネンガッピ</t>
    </rPh>
    <rPh sb="8" eb="12">
      <t>ガッコウホウジン</t>
    </rPh>
    <rPh sb="18" eb="21">
      <t>シュウヤクバン</t>
    </rPh>
    <phoneticPr fontId="7"/>
  </si>
  <si>
    <t>法人名が空欄でない場合「１」を表示</t>
    <rPh sb="0" eb="3">
      <t>ホウジンメイ</t>
    </rPh>
    <rPh sb="4" eb="6">
      <t>クウラン</t>
    </rPh>
    <rPh sb="9" eb="11">
      <t>バアイ</t>
    </rPh>
    <rPh sb="15" eb="17">
      <t>ヒョウジ</t>
    </rPh>
    <phoneticPr fontId="7"/>
  </si>
  <si>
    <t>昨年度の法人種別　セルF8が学校法人なら　その他法人なら　個人立なら　　空欄なら空欄になります</t>
    <rPh sb="0" eb="3">
      <t>サクネンド</t>
    </rPh>
    <rPh sb="4" eb="8">
      <t>ホウジンシュベツ</t>
    </rPh>
    <rPh sb="14" eb="18">
      <t>ガッコウホウジン</t>
    </rPh>
    <rPh sb="23" eb="26">
      <t>ホカホウジン</t>
    </rPh>
    <rPh sb="29" eb="31">
      <t>コジン</t>
    </rPh>
    <rPh sb="31" eb="32">
      <t>タ</t>
    </rPh>
    <rPh sb="36" eb="38">
      <t>クウラン</t>
    </rPh>
    <rPh sb="40" eb="42">
      <t>クウラン</t>
    </rPh>
    <phoneticPr fontId="7"/>
  </si>
  <si>
    <t>　</t>
    <phoneticPr fontId="7"/>
  </si>
  <si>
    <t>学校法人設立年月日をCSVデータにする際の形式に変更</t>
    <rPh sb="0" eb="9">
      <t>ガッコウホウジンセツリツネンガッピ</t>
    </rPh>
    <rPh sb="19" eb="20">
      <t>サイ</t>
    </rPh>
    <rPh sb="21" eb="23">
      <t>ケイシキ</t>
    </rPh>
    <rPh sb="24" eb="26">
      <t>ヘンコウ</t>
    </rPh>
    <phoneticPr fontId="7"/>
  </si>
  <si>
    <t>学校法人設立年月日を昭和２２年より前の場合、注意がセルJ18に出すための式</t>
    <rPh sb="0" eb="4">
      <t>ガッコウホウジン</t>
    </rPh>
    <rPh sb="4" eb="9">
      <t>セツリツネンガッピ</t>
    </rPh>
    <rPh sb="10" eb="12">
      <t>ショウワ</t>
    </rPh>
    <rPh sb="14" eb="15">
      <t>ネン</t>
    </rPh>
    <rPh sb="17" eb="18">
      <t>マエ</t>
    </rPh>
    <rPh sb="19" eb="21">
      <t>バアイ</t>
    </rPh>
    <rPh sb="22" eb="24">
      <t>チュウイ</t>
    </rPh>
    <rPh sb="31" eb="32">
      <t>ダ</t>
    </rPh>
    <rPh sb="36" eb="37">
      <t>シキ</t>
    </rPh>
    <phoneticPr fontId="7"/>
  </si>
  <si>
    <t>理事長名を、姓と名の間にスペースを付けて合体させるための式</t>
    <rPh sb="0" eb="4">
      <t>リジチョウメイ</t>
    </rPh>
    <rPh sb="6" eb="7">
      <t>セイ</t>
    </rPh>
    <rPh sb="8" eb="9">
      <t>ナ</t>
    </rPh>
    <rPh sb="10" eb="11">
      <t>アイダ</t>
    </rPh>
    <rPh sb="17" eb="18">
      <t>ツ</t>
    </rPh>
    <rPh sb="20" eb="22">
      <t>ガッタイ</t>
    </rPh>
    <rPh sb="28" eb="29">
      <t>シキ</t>
    </rPh>
    <phoneticPr fontId="7"/>
  </si>
  <si>
    <t>理事長名カナを、姓と名の間にスペースを付けて合体させるための式</t>
    <rPh sb="0" eb="4">
      <t>リジチョウメイ</t>
    </rPh>
    <rPh sb="8" eb="9">
      <t>セイ</t>
    </rPh>
    <rPh sb="10" eb="11">
      <t>ナ</t>
    </rPh>
    <rPh sb="12" eb="13">
      <t>アイダ</t>
    </rPh>
    <rPh sb="19" eb="20">
      <t>ツ</t>
    </rPh>
    <rPh sb="22" eb="24">
      <t>ガッタイ</t>
    </rPh>
    <rPh sb="30" eb="31">
      <t>シキ</t>
    </rPh>
    <phoneticPr fontId="7"/>
  </si>
  <si>
    <t>↑電話番号、市外、市内、番号と３種に分ける式</t>
    <rPh sb="1" eb="5">
      <t>デンワバンゴウ</t>
    </rPh>
    <rPh sb="6" eb="8">
      <t>シガイ</t>
    </rPh>
    <rPh sb="9" eb="11">
      <t>シナイ</t>
    </rPh>
    <rPh sb="12" eb="14">
      <t>バンゴウ</t>
    </rPh>
    <rPh sb="16" eb="17">
      <t>シュ</t>
    </rPh>
    <rPh sb="18" eb="19">
      <t>ワ</t>
    </rPh>
    <rPh sb="21" eb="22">
      <t>シキ</t>
    </rPh>
    <phoneticPr fontId="7"/>
  </si>
  <si>
    <t>郵便番号を数字だけにする関数</t>
    <rPh sb="0" eb="2">
      <t>ユウビン</t>
    </rPh>
    <rPh sb="2" eb="4">
      <t>バンゴウ</t>
    </rPh>
    <rPh sb="5" eb="7">
      <t>スウジ</t>
    </rPh>
    <rPh sb="12" eb="14">
      <t>カンスウ</t>
    </rPh>
    <phoneticPr fontId="7"/>
  </si>
  <si>
    <t>今日より600日前（８月に作成する場合、１年7か月強くらい前　つまり前年度開始の３か月前くらい）までの範囲に認可年月日があるか？ある場合は「１」表示、それ以外は「０」。「０」の場合、セルH８の注意喚起を未表示にするために使う</t>
    <rPh sb="0" eb="2">
      <t>キョウ</t>
    </rPh>
    <rPh sb="7" eb="8">
      <t>ニチ</t>
    </rPh>
    <rPh sb="8" eb="9">
      <t>マエ</t>
    </rPh>
    <rPh sb="11" eb="12">
      <t>ガツ</t>
    </rPh>
    <rPh sb="13" eb="15">
      <t>サクセイ</t>
    </rPh>
    <rPh sb="17" eb="19">
      <t>バアイ</t>
    </rPh>
    <rPh sb="21" eb="22">
      <t>ネン</t>
    </rPh>
    <rPh sb="24" eb="25">
      <t>ガツ</t>
    </rPh>
    <rPh sb="25" eb="26">
      <t>ツヨ</t>
    </rPh>
    <rPh sb="29" eb="30">
      <t>マエ</t>
    </rPh>
    <rPh sb="34" eb="36">
      <t>ゼンネン</t>
    </rPh>
    <rPh sb="36" eb="39">
      <t>ドカイシ</t>
    </rPh>
    <rPh sb="42" eb="44">
      <t>ゲツマエ</t>
    </rPh>
    <rPh sb="51" eb="53">
      <t>ハンイ</t>
    </rPh>
    <rPh sb="54" eb="59">
      <t>ニンカネンガッピ</t>
    </rPh>
    <rPh sb="66" eb="68">
      <t>バアイ</t>
    </rPh>
    <rPh sb="72" eb="74">
      <t>ヒョウジ</t>
    </rPh>
    <rPh sb="77" eb="79">
      <t>イガイ</t>
    </rPh>
    <rPh sb="88" eb="90">
      <t>バアイ</t>
    </rPh>
    <rPh sb="96" eb="98">
      <t>チュウイ</t>
    </rPh>
    <rPh sb="98" eb="100">
      <t>カンキ</t>
    </rPh>
    <rPh sb="101" eb="104">
      <t>ミヒョウジ</t>
    </rPh>
    <rPh sb="110" eb="111">
      <t>ツカ</t>
    </rPh>
    <phoneticPr fontId="7"/>
  </si>
  <si>
    <t>法人所在地と
異なる？
同じ？</t>
    <rPh sb="0" eb="2">
      <t>ホウジン</t>
    </rPh>
    <rPh sb="2" eb="5">
      <t>ショザイチ</t>
    </rPh>
    <rPh sb="7" eb="8">
      <t>コト</t>
    </rPh>
    <rPh sb="12" eb="13">
      <t>オナ</t>
    </rPh>
    <phoneticPr fontId="7"/>
  </si>
  <si>
    <t>２：法人所在地と同じ</t>
    <rPh sb="2" eb="4">
      <t>ホウジン</t>
    </rPh>
    <rPh sb="4" eb="7">
      <t>ショザイチ</t>
    </rPh>
    <rPh sb="8" eb="9">
      <t>オナ</t>
    </rPh>
    <phoneticPr fontId="7"/>
  </si>
  <si>
    <t>１：法人所在地と異なる</t>
    <rPh sb="2" eb="7">
      <t>ホウジンショザイチ</t>
    </rPh>
    <rPh sb="8" eb="9">
      <t>コト</t>
    </rPh>
    <phoneticPr fontId="7"/>
  </si>
  <si>
    <t>この法人の都道府県コード</t>
    <rPh sb="2" eb="4">
      <t>ホウジン</t>
    </rPh>
    <rPh sb="5" eb="9">
      <t>トドウフケン</t>
    </rPh>
    <phoneticPr fontId="7"/>
  </si>
  <si>
    <t>千代田区富士見1－10－12</t>
    <rPh sb="0" eb="4">
      <t>チヨダク</t>
    </rPh>
    <rPh sb="4" eb="7">
      <t>フジミ</t>
    </rPh>
    <phoneticPr fontId="7"/>
  </si>
  <si>
    <t>チヨダクフジミ1－10－12</t>
    <phoneticPr fontId="7"/>
  </si>
  <si>
    <t>１つ下のカナ版    番地以下がない場合、自動追加したものがセルN11に表示されます</t>
    <rPh sb="2" eb="3">
      <t>シタ</t>
    </rPh>
    <rPh sb="6" eb="7">
      <t>バン</t>
    </rPh>
    <rPh sb="11" eb="15">
      <t>バンチイカ</t>
    </rPh>
    <rPh sb="18" eb="20">
      <t>バアイ</t>
    </rPh>
    <rPh sb="21" eb="25">
      <t>ジドウツイカ</t>
    </rPh>
    <rPh sb="36" eb="38">
      <t>ヒョウジ</t>
    </rPh>
    <phoneticPr fontId="7"/>
  </si>
  <si>
    <t>都道府県と市区町村以下をあわせて、全角に変換し、スペースを削除し、改行を削除する関数。
右は地番のみ抽出</t>
    <rPh sb="0" eb="4">
      <t>トドウフケン</t>
    </rPh>
    <rPh sb="5" eb="11">
      <t>シクチョウソンイカ</t>
    </rPh>
    <rPh sb="17" eb="19">
      <t>ゼンカク</t>
    </rPh>
    <rPh sb="20" eb="22">
      <t>ヘンカン</t>
    </rPh>
    <rPh sb="29" eb="31">
      <t>サクジョ</t>
    </rPh>
    <rPh sb="33" eb="35">
      <t>カイギョウ</t>
    </rPh>
    <rPh sb="36" eb="38">
      <t>サクジョ</t>
    </rPh>
    <rPh sb="40" eb="42">
      <t>カンスウ</t>
    </rPh>
    <rPh sb="44" eb="45">
      <t>ミギ</t>
    </rPh>
    <rPh sb="46" eb="48">
      <t>チバン</t>
    </rPh>
    <rPh sb="50" eb="52">
      <t>チュウシュツ</t>
    </rPh>
    <phoneticPr fontId="7"/>
  </si>
  <si>
    <t>個人立</t>
    <rPh sb="0" eb="3">
      <t>コジンリツ</t>
    </rPh>
    <phoneticPr fontId="7"/>
  </si>
  <si>
    <t>G 幼稚園（施設型給付）</t>
    <rPh sb="2" eb="5">
      <t>ヨウチエン</t>
    </rPh>
    <phoneticPr fontId="7"/>
  </si>
  <si>
    <t>G 幼稚園（私学助成のみ）</t>
    <phoneticPr fontId="7"/>
  </si>
  <si>
    <t>Z 認定こども園（分園）</t>
    <rPh sb="2" eb="4">
      <t>ニンテイ</t>
    </rPh>
    <rPh sb="6" eb="7">
      <t>エン</t>
    </rPh>
    <rPh sb="9" eb="11">
      <t>ブンエン</t>
    </rPh>
    <phoneticPr fontId="7"/>
  </si>
  <si>
    <t>Z 保育園</t>
    <phoneticPr fontId="7"/>
  </si>
  <si>
    <t>Z 認定こども園（保育園型）</t>
  </si>
  <si>
    <t>合併・分離、休校、廃止等とその事由の番号のみ抽出　1校でも合併分離があるとAK列に「１」が表示される</t>
    <rPh sb="18" eb="20">
      <t>バンゴウ</t>
    </rPh>
    <rPh sb="22" eb="24">
      <t>チュウシュツ</t>
    </rPh>
    <rPh sb="26" eb="27">
      <t>コウ</t>
    </rPh>
    <rPh sb="29" eb="33">
      <t>ガッペイブンリ</t>
    </rPh>
    <rPh sb="39" eb="40">
      <t>レツ</t>
    </rPh>
    <rPh sb="45" eb="47">
      <t>ヒョウジ</t>
    </rPh>
    <phoneticPr fontId="7"/>
  </si>
  <si>
    <t>名称変更した場合のみ「５」と表示される　　1校でも該当があるとAK列に「2」が表示される</t>
    <rPh sb="0" eb="4">
      <t>メイショウヘンコウ</t>
    </rPh>
    <rPh sb="6" eb="8">
      <t>バアイ</t>
    </rPh>
    <rPh sb="14" eb="16">
      <t>ヒョウジ</t>
    </rPh>
    <rPh sb="22" eb="23">
      <t>コウ</t>
    </rPh>
    <rPh sb="25" eb="27">
      <t>ガイトウ</t>
    </rPh>
    <rPh sb="33" eb="34">
      <t>レツ</t>
    </rPh>
    <rPh sb="39" eb="41">
      <t>ヒョウジ</t>
    </rPh>
    <phoneticPr fontId="7"/>
  </si>
  <si>
    <t>所在地区分</t>
    <rPh sb="0" eb="5">
      <t>ショザイチクブン</t>
    </rPh>
    <phoneticPr fontId="7"/>
  </si>
  <si>
    <t>法人名からカット（２回表示しないようにする）する表記は以下の枠内2つ</t>
    <rPh sb="0" eb="3">
      <t>ホウジンメイ</t>
    </rPh>
    <rPh sb="10" eb="11">
      <t>カイ</t>
    </rPh>
    <rPh sb="11" eb="13">
      <t>ヒョウジ</t>
    </rPh>
    <rPh sb="24" eb="26">
      <t>ヒョウキ</t>
    </rPh>
    <rPh sb="27" eb="29">
      <t>イカ</t>
    </rPh>
    <rPh sb="30" eb="32">
      <t>ワクナイ</t>
    </rPh>
    <phoneticPr fontId="10"/>
  </si>
  <si>
    <t>幼保連携型</t>
    <phoneticPr fontId="119"/>
  </si>
  <si>
    <t>ヨウホレンケイガタ</t>
    <phoneticPr fontId="10"/>
  </si>
  <si>
    <t>認定こども園</t>
    <phoneticPr fontId="119"/>
  </si>
  <si>
    <t>ニンテイコドモエン</t>
    <phoneticPr fontId="10"/>
  </si>
  <si>
    <t>学校法人</t>
    <rPh sb="0" eb="4">
      <t>ガッコウホウジン</t>
    </rPh>
    <phoneticPr fontId="7"/>
  </si>
  <si>
    <t>今年度の法人種別　名称とカナ（空欄、その他、個人立の場合、この欄は空欄になる。</t>
    <rPh sb="0" eb="3">
      <t>コンネンド</t>
    </rPh>
    <rPh sb="4" eb="8">
      <t>ホウジンシュベツ</t>
    </rPh>
    <rPh sb="9" eb="11">
      <t>メイショウ</t>
    </rPh>
    <rPh sb="15" eb="17">
      <t>クウラン</t>
    </rPh>
    <rPh sb="20" eb="21">
      <t>ホカ</t>
    </rPh>
    <rPh sb="22" eb="25">
      <t>コジンリツ</t>
    </rPh>
    <rPh sb="26" eb="28">
      <t>バアイ</t>
    </rPh>
    <rPh sb="31" eb="32">
      <t>ラン</t>
    </rPh>
    <rPh sb="33" eb="35">
      <t>クウラン</t>
    </rPh>
    <phoneticPr fontId="7"/>
  </si>
  <si>
    <t>昨年度の法人種別　名称とカナ（空欄、その他、個人立の場合、この欄は空欄になる。</t>
    <rPh sb="0" eb="3">
      <t>サクネンド</t>
    </rPh>
    <rPh sb="4" eb="8">
      <t>ホウジンシュベツ</t>
    </rPh>
    <rPh sb="9" eb="11">
      <t>メイショウ</t>
    </rPh>
    <phoneticPr fontId="7"/>
  </si>
  <si>
    <t>担当者情報　役職・氏名・電話・FAX</t>
    <rPh sb="0" eb="3">
      <t>タントウシャ</t>
    </rPh>
    <rPh sb="3" eb="5">
      <t>ジョウホウ</t>
    </rPh>
    <rPh sb="6" eb="8">
      <t>ヤクショク</t>
    </rPh>
    <rPh sb="9" eb="11">
      <t>シメイ</t>
    </rPh>
    <rPh sb="12" eb="14">
      <t>デンワ</t>
    </rPh>
    <phoneticPr fontId="7"/>
  </si>
  <si>
    <t>社会福祉法人名＆代表者名</t>
    <rPh sb="0" eb="7">
      <t>シャカイフクシホウジンメイ</t>
    </rPh>
    <rPh sb="8" eb="12">
      <t>ダイヒョウシャメイ</t>
    </rPh>
    <phoneticPr fontId="7"/>
  </si>
  <si>
    <t>学校異動情報（名称変更、廃止、休校・募集停止、
　合併・分離とその事由等をまとめたもの）</t>
    <rPh sb="0" eb="6">
      <t>ガッコウイドウジョウホウ</t>
    </rPh>
    <rPh sb="7" eb="9">
      <t>メイショウ</t>
    </rPh>
    <rPh sb="9" eb="11">
      <t>ヘンコウ</t>
    </rPh>
    <rPh sb="12" eb="14">
      <t>ハイシ</t>
    </rPh>
    <rPh sb="15" eb="17">
      <t>キュウコウ</t>
    </rPh>
    <rPh sb="18" eb="20">
      <t>ボシュウ</t>
    </rPh>
    <rPh sb="20" eb="22">
      <t>テイシ</t>
    </rPh>
    <rPh sb="25" eb="27">
      <t>ガッペイ</t>
    </rPh>
    <rPh sb="28" eb="30">
      <t>ブンリ</t>
    </rPh>
    <rPh sb="33" eb="35">
      <t>ジユウ</t>
    </rPh>
    <rPh sb="35" eb="36">
      <t>トウ</t>
    </rPh>
    <phoneticPr fontId="7"/>
  </si>
  <si>
    <t>同一法人内の学校数</t>
    <rPh sb="0" eb="5">
      <t>ドウイツホウジンナイ</t>
    </rPh>
    <rPh sb="6" eb="9">
      <t>ガッコウスウ</t>
    </rPh>
    <phoneticPr fontId="7"/>
  </si>
  <si>
    <t>https://www.shigaku.go.jp/s_shinseiyoushitou.htm</t>
  </si>
  <si>
    <r>
      <rPr>
        <b/>
        <sz val="12"/>
        <rFont val="BIZ UDPゴシック"/>
        <family val="3"/>
        <charset val="128"/>
      </rPr>
      <t>学校法人部門ほか</t>
    </r>
    <r>
      <rPr>
        <b/>
        <sz val="14"/>
        <rFont val="BIZ UDPゴシック"/>
        <family val="3"/>
        <charset val="128"/>
      </rPr>
      <t xml:space="preserve">
</t>
    </r>
    <r>
      <rPr>
        <b/>
        <sz val="8"/>
        <color rgb="FF7030A0"/>
        <rFont val="BIZ UDPゴシック"/>
        <family val="3"/>
        <charset val="128"/>
      </rPr>
      <t>（内訳表の学校部門以外全て
本欄に合算）</t>
    </r>
    <rPh sb="0" eb="6">
      <t>ガッコウホウジンブモン</t>
    </rPh>
    <rPh sb="10" eb="13">
      <t>ウチワケヒョウ</t>
    </rPh>
    <rPh sb="14" eb="16">
      <t>ガッコウ</t>
    </rPh>
    <rPh sb="16" eb="18">
      <t>ブモン</t>
    </rPh>
    <rPh sb="18" eb="20">
      <t>イガイ</t>
    </rPh>
    <rPh sb="20" eb="21">
      <t>スベ</t>
    </rPh>
    <rPh sb="23" eb="25">
      <t>ホンラン</t>
    </rPh>
    <rPh sb="26" eb="28">
      <t>ガッサン</t>
    </rPh>
    <phoneticPr fontId="7"/>
  </si>
  <si>
    <r>
      <t>その他</t>
    </r>
    <r>
      <rPr>
        <sz val="10"/>
        <rFont val="BIZ UDPゴシック"/>
        <family val="3"/>
        <charset val="128"/>
      </rPr>
      <t>　((1)(2)(3)(4)以外の支出）</t>
    </r>
    <phoneticPr fontId="7"/>
  </si>
  <si>
    <t>　</t>
    <phoneticPr fontId="7"/>
  </si>
  <si>
    <t>↓</t>
    <phoneticPr fontId="7"/>
  </si>
  <si>
    <t>下に続きます！</t>
    <rPh sb="0" eb="1">
      <t>シタ</t>
    </rPh>
    <rPh sb="2" eb="3">
      <t>ツヅ</t>
    </rPh>
    <phoneticPr fontId="7"/>
  </si>
  <si>
    <t>あと2表！</t>
    <rPh sb="3" eb="4">
      <t>ヒョウ</t>
    </rPh>
    <phoneticPr fontId="7"/>
  </si>
  <si>
    <t>あと１表！！</t>
    <rPh sb="3" eb="4">
      <t>ヒョウ</t>
    </rPh>
    <phoneticPr fontId="7"/>
  </si>
  <si>
    <t>続き「作業4」に→</t>
    <rPh sb="0" eb="1">
      <t>ツヅ</t>
    </rPh>
    <rPh sb="3" eb="5">
      <t>サギョウ</t>
    </rPh>
    <phoneticPr fontId="7"/>
  </si>
  <si>
    <t>お疲れ様でした！
作業３　終わり！</t>
    <rPh sb="1" eb="2">
      <t>ツカ</t>
    </rPh>
    <rPh sb="3" eb="4">
      <t>サマ</t>
    </rPh>
    <phoneticPr fontId="7"/>
  </si>
  <si>
    <t>事　業　活　動　収　支　計　算　書</t>
    <rPh sb="0" eb="1">
      <t>コト</t>
    </rPh>
    <rPh sb="2" eb="3">
      <t>ゴウ</t>
    </rPh>
    <rPh sb="4" eb="5">
      <t>カツ</t>
    </rPh>
    <rPh sb="6" eb="7">
      <t>ドウ</t>
    </rPh>
    <rPh sb="8" eb="9">
      <t>オサム</t>
    </rPh>
    <rPh sb="10" eb="11">
      <t>シ</t>
    </rPh>
    <rPh sb="12" eb="13">
      <t>ケイ</t>
    </rPh>
    <rPh sb="14" eb="15">
      <t>サン</t>
    </rPh>
    <rPh sb="16" eb="17">
      <t>ショ</t>
    </rPh>
    <phoneticPr fontId="7"/>
  </si>
  <si>
    <t>廃止年月日が前年度より前か？（前だと決算にかかる作業３が入力不要）…入力不要は「８」を表示する、入力要は０を表示する←作業3と４の欄を灰色（入力不要）にするために「８」を出すようにしていた。幼稚園からこども園に変更した園は昨年の財務が必要なため、当該欄</t>
    <rPh sb="0" eb="2">
      <t>ハイシ</t>
    </rPh>
    <rPh sb="2" eb="5">
      <t>ネンガッピ</t>
    </rPh>
    <rPh sb="6" eb="9">
      <t>ゼンネンド</t>
    </rPh>
    <rPh sb="11" eb="12">
      <t>マエ</t>
    </rPh>
    <rPh sb="15" eb="16">
      <t>マエ</t>
    </rPh>
    <rPh sb="18" eb="20">
      <t>ケッサン</t>
    </rPh>
    <rPh sb="24" eb="26">
      <t>サギョウ</t>
    </rPh>
    <rPh sb="28" eb="32">
      <t>ニュウリョクフヨウ</t>
    </rPh>
    <rPh sb="34" eb="38">
      <t>ニュウリョクフヨウ</t>
    </rPh>
    <rPh sb="43" eb="45">
      <t>ヒョウジ</t>
    </rPh>
    <rPh sb="48" eb="50">
      <t>ニュウリョク</t>
    </rPh>
    <rPh sb="50" eb="51">
      <t>ヨウ</t>
    </rPh>
    <rPh sb="54" eb="56">
      <t>ヒョウジ</t>
    </rPh>
    <rPh sb="59" eb="61">
      <t>サギョウ</t>
    </rPh>
    <rPh sb="65" eb="66">
      <t>ラン</t>
    </rPh>
    <rPh sb="67" eb="69">
      <t>ハイイロ</t>
    </rPh>
    <rPh sb="70" eb="74">
      <t>ニュウリョクフヨウ</t>
    </rPh>
    <rPh sb="85" eb="86">
      <t>ダ</t>
    </rPh>
    <rPh sb="95" eb="98">
      <t>ヨウチエン</t>
    </rPh>
    <rPh sb="103" eb="104">
      <t>エン</t>
    </rPh>
    <rPh sb="105" eb="107">
      <t>ヘンコウ</t>
    </rPh>
    <rPh sb="109" eb="110">
      <t>エン</t>
    </rPh>
    <rPh sb="111" eb="113">
      <t>サクネン</t>
    </rPh>
    <rPh sb="114" eb="116">
      <t>ザイム</t>
    </rPh>
    <rPh sb="117" eb="119">
      <t>ヒツヨウ</t>
    </rPh>
    <rPh sb="123" eb="126">
      <t>トウガイラン</t>
    </rPh>
    <phoneticPr fontId="7"/>
  </si>
  <si>
    <t>認定こども園の</t>
    <rPh sb="0" eb="2">
      <t>ニンテイ</t>
    </rPh>
    <rPh sb="5" eb="6">
      <t>エン</t>
    </rPh>
    <phoneticPr fontId="7"/>
  </si>
  <si>
    <t>認可年月日</t>
    <rPh sb="0" eb="5">
      <t>ニンカネンガッピ</t>
    </rPh>
    <phoneticPr fontId="7"/>
  </si>
  <si>
    <r>
      <t>学校の</t>
    </r>
    <r>
      <rPr>
        <sz val="12"/>
        <rFont val="BIZ UDPゴシック"/>
        <family val="3"/>
        <charset val="128"/>
      </rPr>
      <t xml:space="preserve">
認可年月日</t>
    </r>
    <rPh sb="0" eb="2">
      <t>ガッコウ</t>
    </rPh>
    <phoneticPr fontId="7"/>
  </si>
  <si>
    <t>（除く、認定こども園）
↓
認定こども園は下段</t>
    <rPh sb="1" eb="2">
      <t>ノゾ</t>
    </rPh>
    <rPh sb="4" eb="6">
      <t>ニンテイ</t>
    </rPh>
    <rPh sb="9" eb="10">
      <t>エン</t>
    </rPh>
    <rPh sb="14" eb="16">
      <t>ニンテイ</t>
    </rPh>
    <rPh sb="19" eb="20">
      <t>エン</t>
    </rPh>
    <rPh sb="21" eb="23">
      <t>ゲダン</t>
    </rPh>
    <phoneticPr fontId="7"/>
  </si>
  <si>
    <t>　</t>
    <phoneticPr fontId="7"/>
  </si>
  <si>
    <t>認定こども園＝過年度が幼稚園の場合多し。財務入力制限を解除するサインをこの列に記入　全くの新設の場合、記入不要だが欄は灰色（記入不要表示）にならない</t>
    <rPh sb="0" eb="2">
      <t>ニンテイ</t>
    </rPh>
    <rPh sb="5" eb="6">
      <t>エン</t>
    </rPh>
    <rPh sb="7" eb="10">
      <t>カネンド</t>
    </rPh>
    <rPh sb="11" eb="14">
      <t>ヨウチエン</t>
    </rPh>
    <rPh sb="15" eb="17">
      <t>バアイ</t>
    </rPh>
    <rPh sb="17" eb="18">
      <t>オオ</t>
    </rPh>
    <rPh sb="20" eb="22">
      <t>ザイム</t>
    </rPh>
    <rPh sb="22" eb="26">
      <t>ニュウリョクセイゲン</t>
    </rPh>
    <rPh sb="27" eb="29">
      <t>カイジョ</t>
    </rPh>
    <rPh sb="37" eb="38">
      <t>レツ</t>
    </rPh>
    <rPh sb="39" eb="41">
      <t>キニュウ</t>
    </rPh>
    <rPh sb="42" eb="43">
      <t>マッタ</t>
    </rPh>
    <rPh sb="45" eb="47">
      <t>シンセツ</t>
    </rPh>
    <rPh sb="48" eb="50">
      <t>バアイ</t>
    </rPh>
    <rPh sb="51" eb="55">
      <t>キニュウフヨウ</t>
    </rPh>
    <rPh sb="57" eb="58">
      <t>ラン</t>
    </rPh>
    <rPh sb="59" eb="61">
      <t>ハイイロ</t>
    </rPh>
    <rPh sb="62" eb="66">
      <t>キニュウフヨウ</t>
    </rPh>
    <rPh sb="66" eb="68">
      <t>ヒョウジ</t>
    </rPh>
    <phoneticPr fontId="7"/>
  </si>
  <si>
    <t>資　金　収　支　計　算　書　（　支　出　の　部　）</t>
    <rPh sb="0" eb="1">
      <t>シ</t>
    </rPh>
    <rPh sb="2" eb="3">
      <t>キン</t>
    </rPh>
    <rPh sb="4" eb="5">
      <t>オサム</t>
    </rPh>
    <rPh sb="6" eb="7">
      <t>ササ</t>
    </rPh>
    <rPh sb="8" eb="9">
      <t>ケイ</t>
    </rPh>
    <rPh sb="10" eb="11">
      <t>ザン</t>
    </rPh>
    <rPh sb="12" eb="13">
      <t>ショ</t>
    </rPh>
    <rPh sb="16" eb="17">
      <t>シ</t>
    </rPh>
    <rPh sb="18" eb="19">
      <t>デ</t>
    </rPh>
    <rPh sb="22" eb="23">
      <t>ブ</t>
    </rPh>
    <phoneticPr fontId="7"/>
  </si>
  <si>
    <t>　　　　　　　　　　学校基本調査（幼保連携型認定こども園用　　　文部科学省宛提出）の書式です。　転記個所を確認ください</t>
    <rPh sb="10" eb="16">
      <t>ガッコウキホンチョウサ</t>
    </rPh>
    <rPh sb="21" eb="22">
      <t>カタ</t>
    </rPh>
    <rPh sb="32" eb="38">
      <t>モンブカガクショウアテ</t>
    </rPh>
    <rPh sb="38" eb="40">
      <t>テイシュツ</t>
    </rPh>
    <rPh sb="42" eb="44">
      <t>ショシキ</t>
    </rPh>
    <rPh sb="48" eb="52">
      <t>テンキカショ</t>
    </rPh>
    <rPh sb="53" eb="55">
      <t>カクニン</t>
    </rPh>
    <phoneticPr fontId="7"/>
  </si>
  <si>
    <t xml:space="preserve"> </t>
    <phoneticPr fontId="7"/>
  </si>
  <si>
    <t>　</t>
    <phoneticPr fontId="7"/>
  </si>
  <si>
    <t>※0人の時は０を入力</t>
    <rPh sb="2" eb="3">
      <t>ニン</t>
    </rPh>
    <rPh sb="4" eb="5">
      <t>トキ</t>
    </rPh>
    <rPh sb="8" eb="10">
      <t>ニュウリョク</t>
    </rPh>
    <phoneticPr fontId="7"/>
  </si>
  <si>
    <t>各種学校・自動車学校サイン
1=自動車学校以外の各種学校
２＝自動車学校</t>
    <rPh sb="0" eb="4">
      <t>カクシュガッコウ</t>
    </rPh>
    <rPh sb="5" eb="8">
      <t>ジドウシャ</t>
    </rPh>
    <rPh sb="8" eb="10">
      <t>ガッコウ</t>
    </rPh>
    <rPh sb="16" eb="23">
      <t>ジドウシャガッコウイガイ</t>
    </rPh>
    <rPh sb="24" eb="28">
      <t>カクシュガッコウ</t>
    </rPh>
    <rPh sb="31" eb="36">
      <t>ジドウシャガッコウ</t>
    </rPh>
    <phoneticPr fontId="7"/>
  </si>
  <si>
    <t>　名称変更、廃止、
　休校・募集停止、
　分離とその事由</t>
    <rPh sb="1" eb="5">
      <t>メイショウヘンコウ</t>
    </rPh>
    <rPh sb="6" eb="8">
      <t>ハイシ</t>
    </rPh>
    <rPh sb="11" eb="13">
      <t>キュウコウ</t>
    </rPh>
    <rPh sb="14" eb="18">
      <t>ボシュウテイシ</t>
    </rPh>
    <rPh sb="19" eb="21">
      <t>ガッペイ</t>
    </rPh>
    <rPh sb="21" eb="23">
      <t>ジユウ</t>
    </rPh>
    <phoneticPr fontId="7"/>
  </si>
  <si>
    <t>名称変更、廃止、
　休校・募集停止、
　分離
年月</t>
    <rPh sb="0" eb="2">
      <t>メイショウ</t>
    </rPh>
    <rPh sb="2" eb="4">
      <t>ヘンコウ</t>
    </rPh>
    <rPh sb="5" eb="7">
      <t>ハイシ</t>
    </rPh>
    <rPh sb="10" eb="12">
      <t>キュウコウ</t>
    </rPh>
    <rPh sb="13" eb="15">
      <t>ボシュウ</t>
    </rPh>
    <rPh sb="15" eb="17">
      <t>テイシ</t>
    </rPh>
    <rPh sb="20" eb="22">
      <t>ブンリ</t>
    </rPh>
    <rPh sb="23" eb="24">
      <t>ネン</t>
    </rPh>
    <rPh sb="24" eb="25">
      <t>ガツ</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</si>
</sst>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 ###\ ###\ ##0;&quot;△&quot;###\ ###\ ###\ ##0"/>
    <numFmt numFmtId="177" formatCode="0_);[Red]\(0\)"/>
    <numFmt numFmtId="178" formatCode="[$-F800]dddd\,\ mmmm\ dd\,\ yyyy"/>
    <numFmt numFmtId="179" formatCode="yyyy\-mm\-dd;@"/>
    <numFmt numFmtId="180" formatCode="#,##0;&quot;△ &quot;#,##0"/>
    <numFmt numFmtId="181" formatCode="0;&quot;△ &quot;0"/>
  </numFmts>
  <fonts count="17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0"/>
      <name val="ＭＳ Ｐゴシック"/>
      <family val="3"/>
      <charset val="128"/>
    </font>
    <font>
      <sz val="14"/>
      <name val="ＭＳ Ｐゴシック"/>
      <family val="3"/>
      <charset val="128"/>
    </font>
    <font>
      <sz val="9"/>
      <name val="ＭＳ Ｐゴシック"/>
      <family val="3"/>
      <charset val="128"/>
    </font>
    <font>
      <sz val="12"/>
      <name val="ＭＳ Ｐゴシック"/>
      <family val="3"/>
      <charset val="128"/>
    </font>
    <font>
      <sz val="16"/>
      <name val="ＭＳ Ｐゴシック"/>
      <family val="3"/>
      <charset val="128"/>
    </font>
    <font>
      <b/>
      <sz val="16"/>
      <name val="ＭＳ Ｐゴシック"/>
      <family val="3"/>
      <charset val="128"/>
    </font>
    <font>
      <sz val="11"/>
      <name val="BIZ UDPゴシック"/>
      <family val="3"/>
      <charset val="128"/>
    </font>
    <font>
      <sz val="12"/>
      <name val="BIZ UDPゴシック"/>
      <family val="3"/>
      <charset val="128"/>
    </font>
    <font>
      <b/>
      <sz val="16"/>
      <name val="BIZ UDPゴシック"/>
      <family val="3"/>
      <charset val="128"/>
    </font>
    <font>
      <b/>
      <sz val="14"/>
      <name val="BIZ UDPゴシック"/>
      <family val="3"/>
      <charset val="128"/>
    </font>
    <font>
      <sz val="10"/>
      <name val="BIZ UDPゴシック"/>
      <family val="3"/>
      <charset val="128"/>
    </font>
    <font>
      <sz val="14"/>
      <name val="BIZ UDPゴシック"/>
      <family val="3"/>
      <charset val="128"/>
    </font>
    <font>
      <sz val="16"/>
      <name val="BIZ UDPゴシック"/>
      <family val="3"/>
      <charset val="128"/>
    </font>
    <font>
      <sz val="9"/>
      <name val="BIZ UDPゴシック"/>
      <family val="3"/>
      <charset val="128"/>
    </font>
    <font>
      <sz val="20"/>
      <name val="BIZ UDPゴシック"/>
      <family val="3"/>
      <charset val="128"/>
    </font>
    <font>
      <sz val="13"/>
      <name val="BIZ UDPゴシック"/>
      <family val="3"/>
      <charset val="128"/>
    </font>
    <font>
      <b/>
      <sz val="11"/>
      <color rgb="FFFF0000"/>
      <name val="BIZ UDPゴシック"/>
      <family val="3"/>
      <charset val="128"/>
    </font>
    <font>
      <b/>
      <sz val="11"/>
      <color rgb="FF0000FF"/>
      <name val="BIZ UDPゴシック"/>
      <family val="3"/>
      <charset val="128"/>
    </font>
    <font>
      <b/>
      <sz val="11"/>
      <color rgb="FFFF00FF"/>
      <name val="BIZ UDPゴシック"/>
      <family val="3"/>
      <charset val="128"/>
    </font>
    <font>
      <b/>
      <sz val="11"/>
      <color theme="9" tint="-0.249977111117893"/>
      <name val="BIZ UDPゴシック"/>
      <family val="3"/>
      <charset val="128"/>
    </font>
    <font>
      <b/>
      <sz val="11"/>
      <color rgb="FF339966"/>
      <name val="BIZ UDPゴシック"/>
      <family val="3"/>
      <charset val="128"/>
    </font>
    <font>
      <b/>
      <sz val="20"/>
      <name val="BIZ UDPゴシック"/>
      <family val="3"/>
      <charset val="128"/>
    </font>
    <font>
      <sz val="8"/>
      <name val="BIZ UDPゴシック"/>
      <family val="3"/>
      <charset val="128"/>
    </font>
    <font>
      <b/>
      <sz val="11"/>
      <name val="BIZ UDPゴシック"/>
      <family val="3"/>
      <charset val="128"/>
    </font>
    <font>
      <b/>
      <sz val="12"/>
      <name val="BIZ UDPゴシック"/>
      <family val="3"/>
      <charset val="128"/>
    </font>
    <font>
      <sz val="18"/>
      <color rgb="FF0000FF"/>
      <name val="BIZ UDP明朝 Medium"/>
      <family val="1"/>
      <charset val="128"/>
    </font>
    <font>
      <sz val="11"/>
      <color theme="1"/>
      <name val="BIZ UDPゴシック"/>
      <family val="3"/>
      <charset val="128"/>
    </font>
    <font>
      <sz val="6"/>
      <name val="BIZ UDPゴシック"/>
      <family val="3"/>
      <charset val="128"/>
    </font>
    <font>
      <sz val="11"/>
      <color rgb="FF0000FF"/>
      <name val="HGP創英角ﾎﾟｯﾌﾟ体"/>
      <family val="3"/>
      <charset val="128"/>
    </font>
    <font>
      <sz val="11"/>
      <color rgb="FF0000FF"/>
      <name val="BIZ UDPゴシック"/>
      <family val="3"/>
      <charset val="128"/>
    </font>
    <font>
      <b/>
      <sz val="11"/>
      <color theme="0"/>
      <name val="BIZ UDPゴシック"/>
      <family val="3"/>
      <charset val="128"/>
    </font>
    <font>
      <sz val="11"/>
      <color rgb="FFFF0000"/>
      <name val="BIZ UDPゴシック"/>
      <family val="3"/>
      <charset val="128"/>
    </font>
    <font>
      <b/>
      <sz val="9"/>
      <color indexed="81"/>
      <name val="MS P ゴシック"/>
      <family val="3"/>
      <charset val="128"/>
    </font>
    <font>
      <sz val="10"/>
      <color indexed="10"/>
      <name val="BIZ UDPゴシック"/>
      <family val="3"/>
      <charset val="128"/>
    </font>
    <font>
      <sz val="12"/>
      <name val="BIZ UDP明朝 Medium"/>
      <family val="1"/>
      <charset val="128"/>
    </font>
    <font>
      <b/>
      <sz val="20"/>
      <color theme="0"/>
      <name val="BIZ UDPゴシック"/>
      <family val="3"/>
      <charset val="128"/>
    </font>
    <font>
      <sz val="11"/>
      <color theme="0"/>
      <name val="BIZ UDPゴシック"/>
      <family val="3"/>
      <charset val="128"/>
    </font>
    <font>
      <sz val="14"/>
      <name val="BIZ UD明朝 Medium"/>
      <family val="1"/>
      <charset val="128"/>
    </font>
    <font>
      <sz val="12"/>
      <name val="BIZ UD明朝 Medium"/>
      <family val="1"/>
      <charset val="128"/>
    </font>
    <font>
      <sz val="11"/>
      <name val="BIZ UD明朝 Medium"/>
      <family val="1"/>
      <charset val="128"/>
    </font>
    <font>
      <sz val="11"/>
      <color theme="9" tint="-0.249977111117893"/>
      <name val="BIZ UDPゴシック"/>
      <family val="3"/>
      <charset val="128"/>
    </font>
    <font>
      <sz val="16"/>
      <color rgb="FF0000FF"/>
      <name val="BIZ UDPゴシック"/>
      <family val="3"/>
      <charset val="128"/>
    </font>
    <font>
      <b/>
      <sz val="6"/>
      <name val="ＭＳ Ｐゴシック"/>
      <family val="3"/>
      <charset val="128"/>
    </font>
    <font>
      <b/>
      <sz val="10"/>
      <name val="BIZ UDPゴシック"/>
      <family val="3"/>
      <charset val="128"/>
    </font>
    <font>
      <u/>
      <sz val="20"/>
      <name val="BIZ UDPゴシック"/>
      <family val="3"/>
      <charset val="128"/>
    </font>
    <font>
      <b/>
      <sz val="16"/>
      <color rgb="FF0000FF"/>
      <name val="BIZ UDPゴシック"/>
      <family val="3"/>
      <charset val="128"/>
    </font>
    <font>
      <sz val="10"/>
      <color theme="0"/>
      <name val="BIZ UDゴシック"/>
      <family val="3"/>
      <charset val="128"/>
    </font>
    <font>
      <sz val="10"/>
      <name val="BIZ UDゴシック"/>
      <family val="3"/>
      <charset val="128"/>
    </font>
    <font>
      <b/>
      <sz val="10"/>
      <name val="BIZ UDゴシック"/>
      <family val="3"/>
      <charset val="128"/>
    </font>
    <font>
      <b/>
      <sz val="10"/>
      <color theme="0"/>
      <name val="BIZ UDゴシック"/>
      <family val="3"/>
      <charset val="128"/>
    </font>
    <font>
      <b/>
      <sz val="12"/>
      <name val="BIZ UDゴシック"/>
      <family val="3"/>
      <charset val="128"/>
    </font>
    <font>
      <sz val="12"/>
      <name val="BIZ UDゴシック"/>
      <family val="3"/>
      <charset val="128"/>
    </font>
    <font>
      <b/>
      <sz val="20"/>
      <color rgb="FF0000FF"/>
      <name val="BIZ UDPゴシック"/>
      <family val="3"/>
      <charset val="128"/>
    </font>
    <font>
      <sz val="26"/>
      <name val="ＭＳ Ｐゴシック"/>
      <family val="3"/>
      <charset val="128"/>
    </font>
    <font>
      <sz val="14"/>
      <color rgb="FF0000FF"/>
      <name val="BIZ UD明朝 Medium"/>
      <family val="1"/>
      <charset val="128"/>
    </font>
    <font>
      <sz val="12"/>
      <color rgb="FF0000FF"/>
      <name val="BIZ UD明朝 Medium"/>
      <family val="1"/>
      <charset val="128"/>
    </font>
    <font>
      <sz val="11"/>
      <color rgb="FF0000FF"/>
      <name val="BIZ UD明朝 Medium"/>
      <family val="1"/>
      <charset val="128"/>
    </font>
    <font>
      <b/>
      <sz val="12"/>
      <color rgb="FF0000FF"/>
      <name val="BIZ UDPゴシック"/>
      <family val="3"/>
      <charset val="128"/>
    </font>
    <font>
      <b/>
      <sz val="22"/>
      <color rgb="FFFF0000"/>
      <name val="ＭＳ Ｐゴシック"/>
      <family val="3"/>
      <charset val="128"/>
    </font>
    <font>
      <b/>
      <sz val="16"/>
      <color rgb="FFFF0000"/>
      <name val="ＭＳ Ｐゴシック"/>
      <family val="3"/>
      <charset val="128"/>
    </font>
    <font>
      <sz val="14"/>
      <color theme="0" tint="-0.34998626667073579"/>
      <name val="BIZ UD明朝 Medium"/>
      <family val="1"/>
      <charset val="128"/>
    </font>
    <font>
      <sz val="12"/>
      <color theme="0" tint="-0.34998626667073579"/>
      <name val="BIZ UD明朝 Medium"/>
      <family val="1"/>
      <charset val="128"/>
    </font>
    <font>
      <sz val="11"/>
      <color theme="0" tint="-0.34998626667073579"/>
      <name val="BIZ UD明朝 Medium"/>
      <family val="1"/>
      <charset val="128"/>
    </font>
    <font>
      <b/>
      <sz val="8"/>
      <color rgb="FF7030A0"/>
      <name val="BIZ UDPゴシック"/>
      <family val="3"/>
      <charset val="128"/>
    </font>
    <font>
      <sz val="9"/>
      <color theme="1"/>
      <name val="BIZ UDPゴシック"/>
      <family val="3"/>
      <charset val="128"/>
    </font>
    <font>
      <sz val="9"/>
      <color theme="0" tint="-0.249977111117893"/>
      <name val="BIZ UDPゴシック"/>
      <family val="3"/>
      <charset val="128"/>
    </font>
    <font>
      <sz val="9"/>
      <color theme="1"/>
      <name val="ＭＳ Ｐゴシック"/>
      <family val="2"/>
      <charset val="128"/>
      <scheme val="minor"/>
    </font>
    <font>
      <sz val="9"/>
      <name val="BIZ UDゴシック"/>
      <family val="3"/>
      <charset val="128"/>
    </font>
    <font>
      <sz val="8"/>
      <color rgb="FF0000FF"/>
      <name val="BIZ UDPゴシック"/>
      <family val="3"/>
      <charset val="128"/>
    </font>
    <font>
      <b/>
      <sz val="9"/>
      <name val="BIZ UD明朝 Medium"/>
      <family val="1"/>
      <charset val="128"/>
    </font>
    <font>
      <b/>
      <sz val="9"/>
      <color rgb="FF0000FF"/>
      <name val="BIZ UD明朝 Medium"/>
      <family val="1"/>
      <charset val="128"/>
    </font>
    <font>
      <sz val="11"/>
      <name val="HGPｺﾞｼｯｸM"/>
      <family val="3"/>
      <charset val="128"/>
    </font>
    <font>
      <sz val="9"/>
      <name val="HGPｺﾞｼｯｸM"/>
      <family val="3"/>
      <charset val="128"/>
    </font>
    <font>
      <sz val="10"/>
      <name val="HGPｺﾞｼｯｸM"/>
      <family val="3"/>
      <charset val="128"/>
    </font>
    <font>
      <b/>
      <sz val="10"/>
      <name val="HGPｺﾞｼｯｸM"/>
      <family val="3"/>
      <charset val="128"/>
    </font>
    <font>
      <b/>
      <sz val="9"/>
      <color theme="0"/>
      <name val="BIZ UD明朝 Medium"/>
      <family val="1"/>
      <charset val="128"/>
    </font>
    <font>
      <sz val="14"/>
      <color theme="0"/>
      <name val="BIZ UDPゴシック"/>
      <family val="3"/>
      <charset val="128"/>
    </font>
    <font>
      <sz val="12"/>
      <color theme="0"/>
      <name val="BIZ UDPゴシック"/>
      <family val="3"/>
      <charset val="128"/>
    </font>
    <font>
      <sz val="12"/>
      <color rgb="FF0000FF"/>
      <name val="BIZ UDPゴシック"/>
      <family val="3"/>
      <charset val="128"/>
    </font>
    <font>
      <sz val="10"/>
      <color theme="0"/>
      <name val="BIZ UDPゴシック"/>
      <family val="3"/>
      <charset val="128"/>
    </font>
    <font>
      <sz val="14"/>
      <color theme="0" tint="-0.249977111117893"/>
      <name val="BIZ UD明朝 Medium"/>
      <family val="1"/>
      <charset val="128"/>
    </font>
    <font>
      <b/>
      <sz val="18"/>
      <color theme="0"/>
      <name val="BIZ UDPゴシック"/>
      <family val="3"/>
      <charset val="128"/>
    </font>
    <font>
      <b/>
      <sz val="8"/>
      <color rgb="FF0000FF"/>
      <name val="BIZ UD明朝 Medium"/>
      <family val="1"/>
      <charset val="128"/>
    </font>
    <font>
      <b/>
      <sz val="8"/>
      <name val="BIZ UD明朝 Medium"/>
      <family val="1"/>
      <charset val="128"/>
    </font>
    <font>
      <b/>
      <sz val="18"/>
      <color rgb="FFFF0000"/>
      <name val="BIZ UDPゴシック"/>
      <family val="3"/>
      <charset val="128"/>
    </font>
    <font>
      <b/>
      <sz val="13"/>
      <color rgb="FFFF0000"/>
      <name val="BIZ UDPゴシック"/>
      <family val="3"/>
      <charset val="128"/>
    </font>
    <font>
      <b/>
      <sz val="12"/>
      <name val="HGPｺﾞｼｯｸM"/>
      <family val="3"/>
      <charset val="128"/>
    </font>
    <font>
      <sz val="11"/>
      <name val="BIZ UDゴシック"/>
      <family val="3"/>
      <charset val="128"/>
    </font>
    <font>
      <u/>
      <sz val="22"/>
      <name val="BIZ UDゴシック"/>
      <family val="3"/>
      <charset val="128"/>
    </font>
    <font>
      <b/>
      <u/>
      <sz val="14"/>
      <name val="BIZ UDゴシック"/>
      <family val="3"/>
      <charset val="128"/>
    </font>
    <font>
      <b/>
      <sz val="14"/>
      <name val="BIZ UDゴシック"/>
      <family val="3"/>
      <charset val="128"/>
    </font>
    <font>
      <b/>
      <sz val="13"/>
      <name val="BIZ UDゴシック"/>
      <family val="3"/>
      <charset val="128"/>
    </font>
    <font>
      <b/>
      <sz val="11"/>
      <name val="BIZ UDゴシック"/>
      <family val="3"/>
      <charset val="128"/>
    </font>
    <font>
      <sz val="13"/>
      <name val="BIZ UDゴシック"/>
      <family val="3"/>
      <charset val="128"/>
    </font>
    <font>
      <b/>
      <sz val="28"/>
      <color rgb="FF9900CC"/>
      <name val="BIZ UDPゴシック"/>
      <family val="3"/>
      <charset val="128"/>
    </font>
    <font>
      <b/>
      <sz val="11"/>
      <color rgb="FF9900CC"/>
      <name val="BIZ UDPゴシック"/>
      <family val="3"/>
      <charset val="128"/>
    </font>
    <font>
      <sz val="11"/>
      <color rgb="FF9900CC"/>
      <name val="BIZ UDPゴシック"/>
      <family val="3"/>
      <charset val="128"/>
    </font>
    <font>
      <sz val="10"/>
      <color rgb="FF9900CC"/>
      <name val="游明朝"/>
      <family val="1"/>
      <charset val="128"/>
    </font>
    <font>
      <sz val="8"/>
      <color rgb="FF9900CC"/>
      <name val="BIZ UDゴシック"/>
      <family val="3"/>
      <charset val="128"/>
    </font>
    <font>
      <sz val="11"/>
      <color rgb="FF9900CC"/>
      <name val="游明朝"/>
      <family val="1"/>
      <charset val="128"/>
    </font>
    <font>
      <sz val="10"/>
      <color rgb="FF9900CC"/>
      <name val="BIZ UDPゴシック"/>
      <family val="3"/>
      <charset val="128"/>
    </font>
    <font>
      <sz val="8"/>
      <color rgb="FF9900CC"/>
      <name val="BIZ UDPゴシック"/>
      <family val="3"/>
      <charset val="128"/>
    </font>
    <font>
      <sz val="12"/>
      <color rgb="FF9900CC"/>
      <name val="BIZ UDPゴシック"/>
      <family val="3"/>
      <charset val="128"/>
    </font>
    <font>
      <sz val="9"/>
      <color rgb="FF9900CC"/>
      <name val="BIZ UDPゴシック"/>
      <family val="3"/>
      <charset val="128"/>
    </font>
    <font>
      <sz val="20"/>
      <color rgb="FF9900CC"/>
      <name val="BIZ UDPゴシック"/>
      <family val="3"/>
      <charset val="128"/>
    </font>
    <font>
      <sz val="18"/>
      <color rgb="FF9900CC"/>
      <name val="BIZ UDPゴシック"/>
      <family val="3"/>
      <charset val="128"/>
    </font>
    <font>
      <sz val="14"/>
      <color rgb="FF9900CC"/>
      <name val="BIZ UDPゴシック"/>
      <family val="3"/>
      <charset val="128"/>
    </font>
    <font>
      <sz val="13"/>
      <color rgb="FF9900CC"/>
      <name val="BIZ UDPゴシック"/>
      <family val="3"/>
      <charset val="128"/>
    </font>
    <font>
      <sz val="16"/>
      <color rgb="FF9900CC"/>
      <name val="BIZ UDPゴシック"/>
      <family val="3"/>
      <charset val="128"/>
    </font>
    <font>
      <sz val="11"/>
      <color rgb="FF9900CC"/>
      <name val="ＭＳ Ｐゴシック"/>
      <family val="3"/>
      <charset val="128"/>
    </font>
    <font>
      <b/>
      <sz val="16"/>
      <color rgb="FF9900CC"/>
      <name val="BIZ UDPゴシック"/>
      <family val="3"/>
      <charset val="128"/>
    </font>
    <font>
      <sz val="6"/>
      <name val="ＭＳ Ｐゴシック"/>
      <family val="2"/>
      <charset val="128"/>
      <scheme val="minor"/>
    </font>
    <font>
      <b/>
      <sz val="9"/>
      <name val="BIZ UD明朝 Medium"/>
      <family val="3"/>
      <charset val="128"/>
    </font>
    <font>
      <sz val="11"/>
      <name val="HGP創英角ﾎﾟｯﾌﾟ体"/>
      <family val="3"/>
      <charset val="128"/>
    </font>
    <font>
      <sz val="10"/>
      <color theme="9" tint="-0.249977111117893"/>
      <name val="BIZ UDPゴシック"/>
      <family val="3"/>
      <charset val="128"/>
    </font>
    <font>
      <sz val="9"/>
      <name val="HGP創英角ﾎﾟｯﾌﾟ体"/>
      <family val="3"/>
      <charset val="128"/>
    </font>
    <font>
      <sz val="11"/>
      <name val="HGS創英角ｺﾞｼｯｸUB"/>
      <family val="3"/>
      <charset val="128"/>
    </font>
    <font>
      <sz val="8"/>
      <name val="HGS創英角ｺﾞｼｯｸUB"/>
      <family val="3"/>
      <charset val="128"/>
    </font>
    <font>
      <sz val="6"/>
      <color rgb="FF0000FF"/>
      <name val="BIZ UDPゴシック"/>
      <family val="3"/>
      <charset val="128"/>
    </font>
    <font>
      <sz val="6"/>
      <color rgb="FFFF0000"/>
      <name val="BIZ UDPゴシック"/>
      <family val="3"/>
      <charset val="128"/>
    </font>
    <font>
      <b/>
      <sz val="14"/>
      <color rgb="FFFF0000"/>
      <name val="ＭＳ Ｐゴシック"/>
      <family val="3"/>
      <charset val="128"/>
      <scheme val="minor"/>
    </font>
    <font>
      <b/>
      <sz val="14"/>
      <color rgb="FF006600"/>
      <name val="BIZ UDPゴシック"/>
      <family val="3"/>
      <charset val="128"/>
    </font>
    <font>
      <sz val="12"/>
      <color rgb="FFFF0000"/>
      <name val="BIZ UDPゴシック"/>
      <family val="3"/>
      <charset val="128"/>
    </font>
    <font>
      <sz val="10"/>
      <color rgb="FF0000FF"/>
      <name val="BIZ UDPゴシック"/>
      <family val="3"/>
      <charset val="128"/>
    </font>
    <font>
      <b/>
      <sz val="18"/>
      <color rgb="FFFFFF00"/>
      <name val="BIZ UDPゴシック"/>
      <family val="3"/>
      <charset val="128"/>
    </font>
    <font>
      <sz val="12"/>
      <color theme="1" tint="0.249977111117893"/>
      <name val="BIZ UDPゴシック"/>
      <family val="3"/>
      <charset val="128"/>
    </font>
    <font>
      <sz val="11"/>
      <color theme="1" tint="0.249977111117893"/>
      <name val="BIZ UDPゴシック"/>
      <family val="3"/>
      <charset val="128"/>
    </font>
    <font>
      <sz val="13"/>
      <color theme="1" tint="0.249977111117893"/>
      <name val="BIZ UDPゴシック"/>
      <family val="3"/>
      <charset val="128"/>
    </font>
    <font>
      <sz val="14"/>
      <color theme="1" tint="0.249977111117893"/>
      <name val="BIZ UDPゴシック"/>
      <family val="3"/>
      <charset val="128"/>
    </font>
    <font>
      <sz val="16"/>
      <color theme="1" tint="0.249977111117893"/>
      <name val="BIZ UDPゴシック"/>
      <family val="3"/>
      <charset val="128"/>
    </font>
    <font>
      <sz val="10"/>
      <color theme="1" tint="0.249977111117893"/>
      <name val="BIZ UDPゴシック"/>
      <family val="3"/>
      <charset val="128"/>
    </font>
    <font>
      <sz val="16"/>
      <color rgb="FFFF0000"/>
      <name val="BIZ UDPゴシック"/>
      <family val="3"/>
      <charset val="128"/>
    </font>
    <font>
      <b/>
      <sz val="16"/>
      <color rgb="FFFF0000"/>
      <name val="BIZ UDPゴシック"/>
      <family val="3"/>
      <charset val="128"/>
    </font>
    <font>
      <b/>
      <sz val="11"/>
      <color theme="0"/>
      <name val="BIZ UDゴシック"/>
      <family val="3"/>
      <charset val="128"/>
    </font>
    <font>
      <sz val="11"/>
      <color theme="1"/>
      <name val="BIZ UDゴシック"/>
      <family val="3"/>
      <charset val="128"/>
    </font>
    <font>
      <b/>
      <sz val="8"/>
      <color theme="0"/>
      <name val="BIZ UDゴシック"/>
      <family val="3"/>
      <charset val="128"/>
    </font>
    <font>
      <sz val="8"/>
      <color theme="1"/>
      <name val="BIZ UDゴシック"/>
      <family val="3"/>
      <charset val="128"/>
    </font>
    <font>
      <sz val="8"/>
      <name val="BIZ UDゴシック"/>
      <family val="3"/>
      <charset val="128"/>
    </font>
    <font>
      <u/>
      <sz val="11"/>
      <color theme="10"/>
      <name val="ＭＳ Ｐゴシック"/>
      <family val="3"/>
      <charset val="128"/>
    </font>
    <font>
      <u/>
      <sz val="16"/>
      <color theme="10"/>
      <name val="ＭＳ Ｐゴシック"/>
      <family val="3"/>
      <charset val="128"/>
    </font>
    <font>
      <sz val="11"/>
      <color rgb="FF7030A0"/>
      <name val="BIZ UDPゴシック"/>
      <family val="3"/>
      <charset val="128"/>
    </font>
    <font>
      <sz val="9"/>
      <color rgb="FF7030A0"/>
      <name val="BIZ UDPゴシック"/>
      <family val="3"/>
      <charset val="128"/>
    </font>
    <font>
      <sz val="12"/>
      <color rgb="FF7030A0"/>
      <name val="BIZ UDPゴシック"/>
      <family val="3"/>
      <charset val="128"/>
    </font>
    <font>
      <sz val="12"/>
      <name val="HGPｺﾞｼｯｸM"/>
      <family val="3"/>
      <charset val="128"/>
    </font>
    <font>
      <sz val="11"/>
      <color rgb="FF009900"/>
      <name val="BIZ UDPゴシック"/>
      <family val="3"/>
      <charset val="128"/>
    </font>
    <font>
      <sz val="72"/>
      <color rgb="FF009900"/>
      <name val="HGP創英角ﾎﾟｯﾌﾟ体"/>
      <family val="3"/>
      <charset val="128"/>
    </font>
    <font>
      <sz val="36"/>
      <color rgb="FF009900"/>
      <name val="HGP創英角ﾎﾟｯﾌﾟ体"/>
      <family val="3"/>
      <charset val="128"/>
    </font>
    <font>
      <b/>
      <sz val="24"/>
      <name val="BIZ UDPゴシック"/>
      <family val="3"/>
      <charset val="128"/>
    </font>
    <font>
      <sz val="14"/>
      <color theme="1"/>
      <name val="BIZ UDPゴシック"/>
      <family val="3"/>
      <charset val="128"/>
    </font>
    <font>
      <sz val="18"/>
      <name val="BIZ UDPゴシック"/>
      <family val="3"/>
      <charset val="128"/>
    </font>
    <font>
      <sz val="12"/>
      <color theme="1"/>
      <name val="BIZ UDPゴシック"/>
      <family val="3"/>
      <charset val="128"/>
    </font>
    <font>
      <sz val="8"/>
      <color theme="0"/>
      <name val="BIZ UDPゴシック"/>
      <family val="3"/>
      <charset val="128"/>
    </font>
    <font>
      <b/>
      <sz val="28"/>
      <color rgb="FF0000FF"/>
      <name val="BIZ UDPゴシック"/>
      <family val="3"/>
      <charset val="128"/>
    </font>
    <font>
      <sz val="22"/>
      <color rgb="FFFF0000"/>
      <name val="BIZ UDPゴシック"/>
      <family val="3"/>
      <charset val="128"/>
    </font>
    <font>
      <b/>
      <sz val="14"/>
      <color rgb="FF0000FF"/>
      <name val="ＭＳ Ｐゴシック"/>
      <family val="3"/>
      <charset val="128"/>
      <scheme val="minor"/>
    </font>
    <font>
      <sz val="18"/>
      <color rgb="FF7030A0"/>
      <name val="BIZ UDPゴシック"/>
      <family val="3"/>
      <charset val="128"/>
    </font>
    <font>
      <b/>
      <sz val="22"/>
      <color rgb="FFCC0099"/>
      <name val="ＭＳ Ｐゴシック"/>
      <family val="3"/>
      <charset val="128"/>
    </font>
    <font>
      <sz val="14"/>
      <color rgb="FF0000FF"/>
      <name val="BIZ UDPゴシック"/>
      <family val="3"/>
      <charset val="128"/>
    </font>
    <font>
      <sz val="14"/>
      <color theme="1"/>
      <name val="ＭＳ Ｐゴシック"/>
      <family val="2"/>
      <charset val="128"/>
      <scheme val="minor"/>
    </font>
    <font>
      <sz val="11"/>
      <color rgb="FF003300"/>
      <name val="BIZ UDPゴシック"/>
      <family val="3"/>
      <charset val="128"/>
    </font>
    <font>
      <sz val="20"/>
      <color rgb="FF003300"/>
      <name val="BIZ UDPゴシック"/>
      <family val="3"/>
      <charset val="128"/>
    </font>
    <font>
      <sz val="18"/>
      <color rgb="FF003300"/>
      <name val="BIZ UDPゴシック"/>
      <family val="3"/>
      <charset val="128"/>
    </font>
    <font>
      <sz val="9"/>
      <color rgb="FF003300"/>
      <name val="BIZ UDPゴシック"/>
      <family val="3"/>
      <charset val="128"/>
    </font>
    <font>
      <sz val="10"/>
      <color rgb="FF003300"/>
      <name val="BIZ UDPゴシック"/>
      <family val="3"/>
      <charset val="128"/>
    </font>
    <font>
      <sz val="12"/>
      <color rgb="FF003300"/>
      <name val="BIZ UDPゴシック"/>
      <family val="3"/>
      <charset val="128"/>
    </font>
    <font>
      <sz val="16"/>
      <color rgb="FF006600"/>
      <name val="BIZ UDPゴシック"/>
      <family val="3"/>
      <charset val="128"/>
    </font>
  </fonts>
  <fills count="39">
    <fill>
      <patternFill patternType="none"/>
    </fill>
    <fill>
      <patternFill patternType="gray125"/>
    </fill>
    <fill>
      <patternFill patternType="solid">
        <fgColor theme="0" tint="-0.14999847407452621"/>
        <bgColor indexed="64"/>
      </patternFill>
    </fill>
    <fill>
      <patternFill patternType="solid">
        <fgColor rgb="FFE0E0E0"/>
        <bgColor indexed="64"/>
      </patternFill>
    </fill>
    <fill>
      <patternFill patternType="solid">
        <fgColor theme="0" tint="-0.249977111117893"/>
        <bgColor indexed="64"/>
      </patternFill>
    </fill>
    <fill>
      <patternFill patternType="solid">
        <fgColor rgb="FFCCFFFF"/>
        <bgColor indexed="64"/>
      </patternFill>
    </fill>
    <fill>
      <patternFill patternType="solid">
        <fgColor rgb="FFCCFFCC"/>
        <bgColor indexed="64"/>
      </patternFill>
    </fill>
    <fill>
      <patternFill patternType="solid">
        <fgColor rgb="FFFFFFCC"/>
        <bgColor indexed="64"/>
      </patternFill>
    </fill>
    <fill>
      <patternFill patternType="solid">
        <fgColor rgb="FFFFCCCC"/>
        <bgColor indexed="64"/>
      </patternFill>
    </fill>
    <fill>
      <patternFill patternType="solid">
        <fgColor theme="0" tint="-4.9989318521683403E-2"/>
        <bgColor indexed="64"/>
      </patternFill>
    </fill>
    <fill>
      <patternFill patternType="solid">
        <fgColor theme="0"/>
        <bgColor indexed="64"/>
      </patternFill>
    </fill>
    <fill>
      <patternFill patternType="solid">
        <fgColor rgb="FFFFFF00"/>
        <bgColor indexed="64"/>
      </patternFill>
    </fill>
    <fill>
      <patternFill patternType="solid">
        <fgColor rgb="FFFFC000"/>
        <bgColor indexed="64"/>
      </patternFill>
    </fill>
    <fill>
      <patternFill patternType="solid">
        <fgColor theme="0" tint="-0.34998626667073579"/>
        <bgColor indexed="64"/>
      </patternFill>
    </fill>
    <fill>
      <patternFill patternType="solid">
        <fgColor rgb="FF7030A0"/>
        <bgColor indexed="64"/>
      </patternFill>
    </fill>
    <fill>
      <patternFill patternType="solid">
        <fgColor rgb="FFFF99FF"/>
        <bgColor indexed="64"/>
      </patternFill>
    </fill>
    <fill>
      <patternFill patternType="solid">
        <fgColor rgb="FF0000CC"/>
        <bgColor indexed="64"/>
      </patternFill>
    </fill>
    <fill>
      <patternFill patternType="solid">
        <fgColor theme="0" tint="-0.1498764000366222"/>
        <bgColor indexed="65"/>
      </patternFill>
    </fill>
    <fill>
      <patternFill patternType="solid">
        <fgColor rgb="FFEAEAEA"/>
        <bgColor indexed="64"/>
      </patternFill>
    </fill>
    <fill>
      <patternFill patternType="solid">
        <fgColor theme="1" tint="0.499984740745262"/>
        <bgColor indexed="64"/>
      </patternFill>
    </fill>
    <fill>
      <patternFill patternType="solid">
        <fgColor rgb="FFFF0000"/>
        <bgColor indexed="64"/>
      </patternFill>
    </fill>
    <fill>
      <patternFill patternType="solid">
        <fgColor theme="5" tint="-0.249977111117893"/>
        <bgColor indexed="64"/>
      </patternFill>
    </fill>
    <fill>
      <patternFill patternType="solid">
        <fgColor rgb="FF99FF99"/>
        <bgColor indexed="64"/>
      </patternFill>
    </fill>
    <fill>
      <patternFill patternType="solid">
        <fgColor rgb="FFCCCC00"/>
        <bgColor indexed="64"/>
      </patternFill>
    </fill>
    <fill>
      <patternFill patternType="solid">
        <fgColor rgb="FF66FFCC"/>
        <bgColor indexed="64"/>
      </patternFill>
    </fill>
    <fill>
      <patternFill patternType="solid">
        <fgColor theme="6" tint="0.39997558519241921"/>
        <bgColor indexed="64"/>
      </patternFill>
    </fill>
    <fill>
      <patternFill patternType="solid">
        <fgColor rgb="FF00FF00"/>
        <bgColor indexed="64"/>
      </patternFill>
    </fill>
    <fill>
      <patternFill patternType="solid">
        <fgColor theme="8" tint="0.39997558519241921"/>
        <bgColor indexed="64"/>
      </patternFill>
    </fill>
    <fill>
      <patternFill patternType="solid">
        <fgColor rgb="FFCC66FF"/>
        <bgColor indexed="64"/>
      </patternFill>
    </fill>
    <fill>
      <patternFill patternType="solid">
        <fgColor rgb="FFCCECFF"/>
        <bgColor indexed="64"/>
      </patternFill>
    </fill>
    <fill>
      <patternFill patternType="solid">
        <fgColor theme="7" tint="0.59999389629810485"/>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rgb="FF92D050"/>
        <bgColor indexed="64"/>
      </patternFill>
    </fill>
    <fill>
      <patternFill patternType="solid">
        <fgColor rgb="FFCC99FF"/>
        <bgColor indexed="64"/>
      </patternFill>
    </fill>
    <fill>
      <patternFill patternType="solid">
        <fgColor theme="1" tint="4.9989318521683403E-2"/>
        <bgColor indexed="64"/>
      </patternFill>
    </fill>
    <fill>
      <patternFill patternType="solid">
        <fgColor rgb="FFD9D9FF"/>
        <bgColor indexed="64"/>
      </patternFill>
    </fill>
    <fill>
      <patternFill patternType="solid">
        <fgColor rgb="FFD9FFD9"/>
        <bgColor indexed="64"/>
      </patternFill>
    </fill>
    <fill>
      <patternFill patternType="solid">
        <fgColor rgb="FFFFDDDD"/>
        <bgColor indexed="64"/>
      </patternFill>
    </fill>
  </fills>
  <borders count="315">
    <border>
      <left/>
      <right/>
      <top/>
      <bottom/>
      <diagonal/>
    </border>
    <border>
      <left/>
      <right/>
      <top style="dotted">
        <color indexed="64"/>
      </top>
      <bottom style="dotted">
        <color indexed="64"/>
      </bottom>
      <diagonal/>
    </border>
    <border>
      <left style="thin">
        <color indexed="64"/>
      </left>
      <right/>
      <top style="dotted">
        <color indexed="64"/>
      </top>
      <bottom style="medium">
        <color indexed="64"/>
      </bottom>
      <diagonal/>
    </border>
    <border>
      <left/>
      <right style="thin">
        <color indexed="64"/>
      </right>
      <top style="thin">
        <color indexed="64"/>
      </top>
      <bottom style="dotted">
        <color indexed="64"/>
      </bottom>
      <diagonal/>
    </border>
    <border>
      <left/>
      <right style="thin">
        <color indexed="64"/>
      </right>
      <top style="dotted">
        <color indexed="64"/>
      </top>
      <bottom style="dotted">
        <color indexed="64"/>
      </bottom>
      <diagonal/>
    </border>
    <border>
      <left/>
      <right style="thin">
        <color indexed="64"/>
      </right>
      <top style="dotted">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dotted">
        <color indexed="64"/>
      </top>
      <bottom style="dotted">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dotted">
        <color indexed="64"/>
      </top>
      <bottom/>
      <diagonal/>
    </border>
    <border>
      <left/>
      <right/>
      <top style="thin">
        <color indexed="64"/>
      </top>
      <bottom style="dotted">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top style="thin">
        <color indexed="64"/>
      </top>
      <bottom style="dotted">
        <color indexed="64"/>
      </bottom>
      <diagonal/>
    </border>
    <border>
      <left style="thin">
        <color indexed="64"/>
      </left>
      <right/>
      <top/>
      <bottom style="dotted">
        <color indexed="64"/>
      </bottom>
      <diagonal/>
    </border>
    <border>
      <left/>
      <right style="thin">
        <color indexed="64"/>
      </right>
      <top/>
      <bottom/>
      <diagonal/>
    </border>
    <border>
      <left style="thick">
        <color indexed="64"/>
      </left>
      <right/>
      <top/>
      <bottom/>
      <diagonal/>
    </border>
    <border>
      <left/>
      <right/>
      <top style="thick">
        <color indexed="64"/>
      </top>
      <bottom/>
      <diagonal/>
    </border>
    <border>
      <left/>
      <right/>
      <top/>
      <bottom style="thick">
        <color indexed="64"/>
      </bottom>
      <diagonal/>
    </border>
    <border>
      <left style="thick">
        <color indexed="64"/>
      </left>
      <right/>
      <top style="thick">
        <color indexed="64"/>
      </top>
      <bottom/>
      <diagonal/>
    </border>
    <border>
      <left/>
      <right/>
      <top/>
      <bottom style="thin">
        <color indexed="64"/>
      </bottom>
      <diagonal/>
    </border>
    <border>
      <left style="thick">
        <color indexed="64"/>
      </left>
      <right/>
      <top/>
      <bottom style="thin">
        <color indexed="64"/>
      </bottom>
      <diagonal/>
    </border>
    <border>
      <left/>
      <right/>
      <top style="medium">
        <color indexed="64"/>
      </top>
      <bottom style="medium">
        <color indexed="64"/>
      </bottom>
      <diagonal/>
    </border>
    <border>
      <left style="thin">
        <color indexed="64"/>
      </left>
      <right/>
      <top/>
      <bottom style="medium">
        <color indexed="64"/>
      </bottom>
      <diagonal/>
    </border>
    <border>
      <left style="thin">
        <color indexed="64"/>
      </left>
      <right/>
      <top style="dotted">
        <color indexed="64"/>
      </top>
      <bottom/>
      <diagonal/>
    </border>
    <border>
      <left style="thin">
        <color indexed="64"/>
      </left>
      <right style="thin">
        <color indexed="64"/>
      </right>
      <top/>
      <bottom style="thin">
        <color indexed="64"/>
      </bottom>
      <diagonal/>
    </border>
    <border>
      <left/>
      <right style="thin">
        <color indexed="64"/>
      </right>
      <top style="medium">
        <color indexed="64"/>
      </top>
      <bottom style="thin">
        <color indexed="64"/>
      </bottom>
      <diagonal/>
    </border>
    <border>
      <left/>
      <right/>
      <top style="dotted">
        <color indexed="64"/>
      </top>
      <bottom/>
      <diagonal/>
    </border>
    <border>
      <left/>
      <right/>
      <top style="dotted">
        <color indexed="64"/>
      </top>
      <bottom style="medium">
        <color indexed="64"/>
      </bottom>
      <diagonal/>
    </border>
    <border>
      <left style="dotted">
        <color indexed="64"/>
      </left>
      <right/>
      <top style="dotted">
        <color indexed="64"/>
      </top>
      <bottom style="dotted">
        <color indexed="64"/>
      </bottom>
      <diagonal/>
    </border>
    <border>
      <left style="dotted">
        <color indexed="64"/>
      </left>
      <right/>
      <top/>
      <bottom/>
      <diagonal/>
    </border>
    <border>
      <left/>
      <right/>
      <top/>
      <bottom style="dotted">
        <color indexed="64"/>
      </bottom>
      <diagonal/>
    </border>
    <border>
      <left style="thin">
        <color indexed="64"/>
      </left>
      <right/>
      <top/>
      <bottom/>
      <diagonal/>
    </border>
    <border>
      <left/>
      <right/>
      <top style="thin">
        <color indexed="64"/>
      </top>
      <bottom/>
      <diagonal/>
    </border>
    <border>
      <left style="thin">
        <color indexed="64"/>
      </left>
      <right/>
      <top style="thick">
        <color indexed="64"/>
      </top>
      <bottom/>
      <diagonal/>
    </border>
    <border>
      <left/>
      <right style="thin">
        <color indexed="64"/>
      </right>
      <top style="thick">
        <color indexed="64"/>
      </top>
      <bottom/>
      <diagonal/>
    </border>
    <border>
      <left/>
      <right style="thin">
        <color indexed="64"/>
      </right>
      <top/>
      <bottom style="thick">
        <color indexed="64"/>
      </bottom>
      <diagonal/>
    </border>
    <border>
      <left style="thin">
        <color indexed="64"/>
      </left>
      <right/>
      <top/>
      <bottom style="thick">
        <color indexed="64"/>
      </bottom>
      <diagonal/>
    </border>
    <border>
      <left/>
      <right style="dotted">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dotted">
        <color indexed="64"/>
      </right>
      <top style="dotted">
        <color indexed="64"/>
      </top>
      <bottom style="dotted">
        <color indexed="64"/>
      </bottom>
      <diagonal/>
    </border>
    <border>
      <left style="thick">
        <color indexed="64"/>
      </left>
      <right/>
      <top style="thin">
        <color indexed="64"/>
      </top>
      <bottom/>
      <diagonal/>
    </border>
    <border>
      <left/>
      <right style="thin">
        <color indexed="64"/>
      </right>
      <top/>
      <bottom style="dotted">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dotted">
        <color indexed="64"/>
      </right>
      <top style="dotted">
        <color indexed="64"/>
      </top>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top/>
      <bottom style="medium">
        <color indexed="64"/>
      </bottom>
      <diagonal/>
    </border>
    <border>
      <left style="thick">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ck">
        <color indexed="64"/>
      </left>
      <right/>
      <top style="medium">
        <color indexed="64"/>
      </top>
      <bottom style="thin">
        <color indexed="64"/>
      </bottom>
      <diagonal/>
    </border>
    <border>
      <left/>
      <right/>
      <top style="medium">
        <color indexed="64"/>
      </top>
      <bottom style="thin">
        <color indexed="64"/>
      </bottom>
      <diagonal/>
    </border>
    <border>
      <left style="thick">
        <color indexed="64"/>
      </left>
      <right/>
      <top style="medium">
        <color indexed="64"/>
      </top>
      <bottom style="thick">
        <color indexed="64"/>
      </bottom>
      <diagonal/>
    </border>
    <border>
      <left/>
      <right/>
      <top style="medium">
        <color indexed="64"/>
      </top>
      <bottom style="thick">
        <color indexed="64"/>
      </bottom>
      <diagonal/>
    </border>
    <border>
      <left/>
      <right style="thin">
        <color indexed="64"/>
      </right>
      <top style="medium">
        <color indexed="64"/>
      </top>
      <bottom style="thick">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style="hair">
        <color indexed="64"/>
      </bottom>
      <diagonal/>
    </border>
    <border>
      <left style="medium">
        <color indexed="64"/>
      </left>
      <right style="medium">
        <color indexed="64"/>
      </right>
      <top style="medium">
        <color indexed="64"/>
      </top>
      <bottom style="hair">
        <color indexed="64"/>
      </bottom>
      <diagonal/>
    </border>
    <border>
      <left style="medium">
        <color indexed="64"/>
      </left>
      <right/>
      <top/>
      <bottom/>
      <diagonal/>
    </border>
    <border>
      <left/>
      <right style="medium">
        <color indexed="64"/>
      </right>
      <top/>
      <bottom/>
      <diagonal/>
    </border>
    <border>
      <left style="medium">
        <color indexed="64"/>
      </left>
      <right/>
      <top style="hair">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thin">
        <color indexed="64"/>
      </top>
      <bottom style="hair">
        <color indexed="64"/>
      </bottom>
      <diagonal/>
    </border>
    <border>
      <left/>
      <right/>
      <top style="thin">
        <color indexed="64"/>
      </top>
      <bottom style="medium">
        <color indexed="64"/>
      </bottom>
      <diagonal/>
    </border>
    <border>
      <left style="medium">
        <color indexed="64"/>
      </left>
      <right/>
      <top style="thin">
        <color indexed="64"/>
      </top>
      <bottom style="hair">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hair">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bottom/>
      <diagonal/>
    </border>
    <border>
      <left style="medium">
        <color indexed="64"/>
      </left>
      <right/>
      <top style="medium">
        <color indexed="64"/>
      </top>
      <bottom style="double">
        <color indexed="64"/>
      </bottom>
      <diagonal/>
    </border>
    <border>
      <left style="thin">
        <color indexed="64"/>
      </left>
      <right/>
      <top style="dotted">
        <color indexed="64"/>
      </top>
      <bottom style="thin">
        <color indexed="64"/>
      </bottom>
      <diagonal/>
    </border>
    <border>
      <left/>
      <right style="thin">
        <color indexed="64"/>
      </right>
      <top style="dotted">
        <color indexed="64"/>
      </top>
      <bottom style="thin">
        <color indexed="64"/>
      </bottom>
      <diagonal/>
    </border>
    <border>
      <left style="medium">
        <color indexed="64"/>
      </left>
      <right/>
      <top style="medium">
        <color indexed="64"/>
      </top>
      <bottom style="hair">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style="double">
        <color indexed="64"/>
      </bottom>
      <diagonal/>
    </border>
    <border>
      <left style="thin">
        <color indexed="64"/>
      </left>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ck">
        <color indexed="64"/>
      </top>
      <bottom style="thick">
        <color indexed="64"/>
      </bottom>
      <diagonal/>
    </border>
    <border>
      <left style="medium">
        <color indexed="64"/>
      </left>
      <right style="medium">
        <color indexed="64"/>
      </right>
      <top style="double">
        <color indexed="64"/>
      </top>
      <bottom style="medium">
        <color indexed="64"/>
      </bottom>
      <diagonal/>
    </border>
    <border>
      <left style="medium">
        <color indexed="64"/>
      </left>
      <right style="medium">
        <color indexed="64"/>
      </right>
      <top/>
      <bottom style="thin">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medium">
        <color indexed="64"/>
      </right>
      <top style="double">
        <color indexed="64"/>
      </top>
      <bottom/>
      <diagonal/>
    </border>
    <border>
      <left/>
      <right style="medium">
        <color indexed="64"/>
      </right>
      <top style="thin">
        <color indexed="64"/>
      </top>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style="medium">
        <color indexed="64"/>
      </left>
      <right/>
      <top style="hair">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top/>
      <bottom style="double">
        <color indexed="64"/>
      </bottom>
      <diagonal/>
    </border>
    <border>
      <left/>
      <right/>
      <top/>
      <bottom style="double">
        <color indexed="64"/>
      </bottom>
      <diagonal/>
    </border>
    <border>
      <left style="thin">
        <color indexed="64"/>
      </left>
      <right style="thick">
        <color indexed="64"/>
      </right>
      <top style="thick">
        <color indexed="64"/>
      </top>
      <bottom style="thick">
        <color indexed="64"/>
      </bottom>
      <diagonal/>
    </border>
    <border>
      <left style="thin">
        <color indexed="64"/>
      </left>
      <right style="thick">
        <color indexed="64"/>
      </right>
      <top style="dotted">
        <color indexed="64"/>
      </top>
      <bottom style="medium">
        <color indexed="64"/>
      </bottom>
      <diagonal/>
    </border>
    <border>
      <left style="thin">
        <color indexed="64"/>
      </left>
      <right style="thick">
        <color indexed="64"/>
      </right>
      <top/>
      <bottom style="medium">
        <color indexed="64"/>
      </bottom>
      <diagonal/>
    </border>
    <border>
      <left style="thin">
        <color indexed="64"/>
      </left>
      <right style="thin">
        <color indexed="64"/>
      </right>
      <top/>
      <bottom style="medium">
        <color indexed="64"/>
      </bottom>
      <diagonal/>
    </border>
    <border>
      <left style="thick">
        <color indexed="64"/>
      </left>
      <right style="thin">
        <color indexed="64"/>
      </right>
      <top/>
      <bottom style="medium">
        <color indexed="64"/>
      </bottom>
      <diagonal/>
    </border>
    <border>
      <left style="thin">
        <color indexed="64"/>
      </left>
      <right style="thick">
        <color indexed="64"/>
      </right>
      <top style="dotted">
        <color indexed="64"/>
      </top>
      <bottom style="dotted">
        <color indexed="64"/>
      </bottom>
      <diagonal/>
    </border>
    <border>
      <left style="thick">
        <color indexed="64"/>
      </left>
      <right style="thin">
        <color indexed="64"/>
      </right>
      <top/>
      <bottom/>
      <diagonal/>
    </border>
    <border>
      <left style="thick">
        <color indexed="64"/>
      </left>
      <right style="thin">
        <color indexed="64"/>
      </right>
      <top style="thin">
        <color indexed="64"/>
      </top>
      <bottom/>
      <diagonal/>
    </border>
    <border>
      <left style="thin">
        <color indexed="64"/>
      </left>
      <right style="thick">
        <color indexed="64"/>
      </right>
      <top style="medium">
        <color indexed="64"/>
      </top>
      <bottom style="thin">
        <color indexed="64"/>
      </bottom>
      <diagonal/>
    </border>
    <border>
      <left style="thin">
        <color indexed="64"/>
      </left>
      <right style="thick">
        <color indexed="64"/>
      </right>
      <top/>
      <bottom style="dotted">
        <color indexed="64"/>
      </bottom>
      <diagonal/>
    </border>
    <border>
      <left style="thin">
        <color indexed="64"/>
      </left>
      <right style="thick">
        <color indexed="64"/>
      </right>
      <top style="thin">
        <color indexed="64"/>
      </top>
      <bottom style="thin">
        <color indexed="64"/>
      </bottom>
      <diagonal/>
    </border>
    <border>
      <left style="thin">
        <color indexed="64"/>
      </left>
      <right style="thick">
        <color indexed="64"/>
      </right>
      <top style="dotted">
        <color indexed="64"/>
      </top>
      <bottom/>
      <diagonal/>
    </border>
    <border>
      <left style="thin">
        <color indexed="64"/>
      </left>
      <right style="thin">
        <color indexed="64"/>
      </right>
      <top style="dotted">
        <color indexed="64"/>
      </top>
      <bottom style="thin">
        <color indexed="64"/>
      </bottom>
      <diagonal/>
    </border>
    <border>
      <left style="thin">
        <color indexed="64"/>
      </left>
      <right style="thick">
        <color indexed="64"/>
      </right>
      <top/>
      <bottom style="thin">
        <color indexed="64"/>
      </bottom>
      <diagonal/>
    </border>
    <border>
      <left style="thin">
        <color indexed="64"/>
      </left>
      <right style="thick">
        <color indexed="64"/>
      </right>
      <top style="thick">
        <color indexed="64"/>
      </top>
      <bottom/>
      <diagonal/>
    </border>
    <border>
      <left style="thin">
        <color indexed="64"/>
      </left>
      <right style="thin">
        <color indexed="64"/>
      </right>
      <top style="thick">
        <color indexed="64"/>
      </top>
      <bottom/>
      <diagonal/>
    </border>
    <border>
      <left style="thin">
        <color indexed="64"/>
      </left>
      <right style="thick">
        <color indexed="64"/>
      </right>
      <top style="medium">
        <color indexed="64"/>
      </top>
      <bottom style="thick">
        <color indexed="64"/>
      </bottom>
      <diagonal/>
    </border>
    <border>
      <left style="thin">
        <color indexed="64"/>
      </left>
      <right style="thick">
        <color indexed="64"/>
      </right>
      <top style="medium">
        <color indexed="64"/>
      </top>
      <bottom style="medium">
        <color indexed="64"/>
      </bottom>
      <diagonal/>
    </border>
    <border>
      <left style="thin">
        <color indexed="64"/>
      </left>
      <right style="thick">
        <color indexed="64"/>
      </right>
      <top style="thin">
        <color indexed="64"/>
      </top>
      <bottom style="dotted">
        <color indexed="64"/>
      </bottom>
      <diagonal/>
    </border>
    <border>
      <left style="dotted">
        <color indexed="64"/>
      </left>
      <right/>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medium">
        <color indexed="64"/>
      </top>
      <bottom style="thick">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dotted">
        <color indexed="64"/>
      </top>
      <bottom style="medium">
        <color indexed="64"/>
      </bottom>
      <diagonal/>
    </border>
    <border>
      <left style="thin">
        <color indexed="64"/>
      </left>
      <right style="thin">
        <color indexed="64"/>
      </right>
      <top/>
      <bottom style="dotted">
        <color indexed="64"/>
      </bottom>
      <diagonal/>
    </border>
    <border>
      <left style="thin">
        <color indexed="64"/>
      </left>
      <right style="thick">
        <color indexed="64"/>
      </right>
      <top style="dotted">
        <color indexed="64"/>
      </top>
      <bottom style="thin">
        <color indexed="64"/>
      </bottom>
      <diagonal/>
    </border>
    <border>
      <left/>
      <right/>
      <top style="hair">
        <color indexed="64"/>
      </top>
      <bottom style="medium">
        <color indexed="64"/>
      </bottom>
      <diagonal/>
    </border>
    <border diagonalDown="1">
      <left style="thick">
        <color indexed="64"/>
      </left>
      <right/>
      <top style="thick">
        <color indexed="64"/>
      </top>
      <bottom/>
      <diagonal style="thin">
        <color indexed="64"/>
      </diagonal>
    </border>
    <border diagonalDown="1">
      <left/>
      <right/>
      <top style="thick">
        <color indexed="64"/>
      </top>
      <bottom/>
      <diagonal style="thin">
        <color indexed="64"/>
      </diagonal>
    </border>
    <border diagonalDown="1">
      <left style="thick">
        <color indexed="64"/>
      </left>
      <right/>
      <top/>
      <bottom style="medium">
        <color indexed="64"/>
      </bottom>
      <diagonal style="thin">
        <color indexed="64"/>
      </diagonal>
    </border>
    <border diagonalDown="1">
      <left/>
      <right/>
      <top/>
      <bottom style="medium">
        <color indexed="64"/>
      </bottom>
      <diagonal style="thin">
        <color indexed="64"/>
      </diagonal>
    </border>
    <border>
      <left/>
      <right style="medium">
        <color indexed="64"/>
      </right>
      <top/>
      <bottom style="double">
        <color indexed="64"/>
      </bottom>
      <diagonal/>
    </border>
    <border>
      <left style="medium">
        <color indexed="64"/>
      </left>
      <right style="medium">
        <color indexed="64"/>
      </right>
      <top style="medium">
        <color indexed="64"/>
      </top>
      <bottom/>
      <diagonal/>
    </border>
    <border>
      <left/>
      <right/>
      <top style="double">
        <color auto="1"/>
      </top>
      <bottom/>
      <diagonal/>
    </border>
    <border>
      <left style="thick">
        <color indexed="64"/>
      </left>
      <right style="thin">
        <color indexed="64"/>
      </right>
      <top style="thick">
        <color indexed="64"/>
      </top>
      <bottom/>
      <diagonal/>
    </border>
    <border>
      <left style="thin">
        <color indexed="64"/>
      </left>
      <right style="thin">
        <color indexed="64"/>
      </right>
      <top style="dotted">
        <color indexed="64"/>
      </top>
      <bottom/>
      <diagonal/>
    </border>
    <border>
      <left style="thick">
        <color indexed="64"/>
      </left>
      <right style="thin">
        <color indexed="64"/>
      </right>
      <top style="medium">
        <color indexed="64"/>
      </top>
      <bottom style="medium">
        <color indexed="64"/>
      </bottom>
      <diagonal/>
    </border>
    <border>
      <left style="thick">
        <color indexed="64"/>
      </left>
      <right/>
      <top style="medium">
        <color indexed="64"/>
      </top>
      <bottom/>
      <diagonal/>
    </border>
    <border>
      <left style="thick">
        <color indexed="64"/>
      </left>
      <right/>
      <top style="thick">
        <color indexed="64"/>
      </top>
      <bottom style="thick">
        <color indexed="64"/>
      </bottom>
      <diagonal/>
    </border>
    <border>
      <left style="double">
        <color indexed="64"/>
      </left>
      <right style="double">
        <color indexed="64"/>
      </right>
      <top style="thick">
        <color indexed="64"/>
      </top>
      <bottom style="thick">
        <color indexed="64"/>
      </bottom>
      <diagonal/>
    </border>
    <border>
      <left/>
      <right style="dotted">
        <color indexed="64"/>
      </right>
      <top style="medium">
        <color indexed="64"/>
      </top>
      <bottom style="thin">
        <color indexed="64"/>
      </bottom>
      <diagonal/>
    </border>
    <border>
      <left/>
      <right style="dotted">
        <color indexed="64"/>
      </right>
      <top/>
      <bottom style="dotted">
        <color indexed="64"/>
      </bottom>
      <diagonal/>
    </border>
    <border>
      <left/>
      <right style="dotted">
        <color indexed="64"/>
      </right>
      <top style="dotted">
        <color indexed="64"/>
      </top>
      <bottom style="medium">
        <color indexed="64"/>
      </bottom>
      <diagonal/>
    </border>
    <border>
      <left/>
      <right style="dotted">
        <color indexed="64"/>
      </right>
      <top/>
      <bottom style="medium">
        <color indexed="64"/>
      </bottom>
      <diagonal/>
    </border>
    <border>
      <left/>
      <right style="dotted">
        <color indexed="64"/>
      </right>
      <top style="medium">
        <color indexed="64"/>
      </top>
      <bottom style="medium">
        <color indexed="64"/>
      </bottom>
      <diagonal/>
    </border>
    <border>
      <left/>
      <right style="dotted">
        <color indexed="64"/>
      </right>
      <top style="thick">
        <color indexed="64"/>
      </top>
      <bottom style="thick">
        <color indexed="64"/>
      </bottom>
      <diagonal/>
    </border>
    <border>
      <left/>
      <right style="dotted">
        <color indexed="64"/>
      </right>
      <top style="medium">
        <color indexed="64"/>
      </top>
      <bottom style="thick">
        <color indexed="64"/>
      </bottom>
      <diagonal/>
    </border>
    <border>
      <left style="double">
        <color indexed="64"/>
      </left>
      <right style="double">
        <color indexed="64"/>
      </right>
      <top style="thick">
        <color indexed="64"/>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thin">
        <color indexed="64"/>
      </bottom>
      <diagonal/>
    </border>
    <border>
      <left style="double">
        <color indexed="64"/>
      </left>
      <right style="double">
        <color indexed="64"/>
      </right>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left style="double">
        <color indexed="64"/>
      </left>
      <right style="double">
        <color indexed="64"/>
      </right>
      <top style="dotted">
        <color indexed="64"/>
      </top>
      <bottom/>
      <diagonal/>
    </border>
    <border>
      <left style="double">
        <color indexed="64"/>
      </left>
      <right style="double">
        <color indexed="64"/>
      </right>
      <top style="medium">
        <color indexed="64"/>
      </top>
      <bottom style="medium">
        <color indexed="64"/>
      </bottom>
      <diagonal/>
    </border>
    <border>
      <left style="double">
        <color indexed="64"/>
      </left>
      <right style="double">
        <color indexed="64"/>
      </right>
      <top style="medium">
        <color indexed="64"/>
      </top>
      <bottom style="dotted">
        <color indexed="64"/>
      </bottom>
      <diagonal/>
    </border>
    <border>
      <left style="double">
        <color indexed="64"/>
      </left>
      <right style="double">
        <color indexed="64"/>
      </right>
      <top style="medium">
        <color indexed="64"/>
      </top>
      <bottom style="thick">
        <color indexed="64"/>
      </bottom>
      <diagonal/>
    </border>
    <border>
      <left style="double">
        <color indexed="64"/>
      </left>
      <right style="double">
        <color indexed="64"/>
      </right>
      <top/>
      <bottom/>
      <diagonal/>
    </border>
    <border>
      <left/>
      <right style="dotted">
        <color indexed="64"/>
      </right>
      <top style="thin">
        <color indexed="64"/>
      </top>
      <bottom style="thin">
        <color indexed="64"/>
      </bottom>
      <diagonal/>
    </border>
    <border>
      <left style="double">
        <color indexed="64"/>
      </left>
      <right style="double">
        <color indexed="64"/>
      </right>
      <top style="thin">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bottom style="thick">
        <color indexed="64"/>
      </bottom>
      <diagonal/>
    </border>
    <border>
      <left style="thin">
        <color indexed="64"/>
      </left>
      <right style="thin">
        <color indexed="64"/>
      </right>
      <top style="thick">
        <color indexed="64"/>
      </top>
      <bottom style="medium">
        <color indexed="64"/>
      </bottom>
      <diagonal/>
    </border>
    <border>
      <left/>
      <right style="thin">
        <color indexed="64"/>
      </right>
      <top style="thick">
        <color indexed="64"/>
      </top>
      <bottom style="medium">
        <color indexed="64"/>
      </bottom>
      <diagonal/>
    </border>
    <border>
      <left style="thick">
        <color indexed="64"/>
      </left>
      <right style="thin">
        <color indexed="64"/>
      </right>
      <top/>
      <bottom style="thick">
        <color indexed="64"/>
      </bottom>
      <diagonal/>
    </border>
    <border>
      <left/>
      <right style="medium">
        <color indexed="64"/>
      </right>
      <top style="thick">
        <color indexed="64"/>
      </top>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style="thin">
        <color indexed="64"/>
      </left>
      <right/>
      <top/>
      <bottom style="double">
        <color indexed="64"/>
      </bottom>
      <diagonal/>
    </border>
    <border>
      <left style="thin">
        <color indexed="64"/>
      </left>
      <right/>
      <top style="double">
        <color indexed="64"/>
      </top>
      <bottom/>
      <diagonal/>
    </border>
    <border>
      <left/>
      <right style="medium">
        <color indexed="64"/>
      </right>
      <top style="double">
        <color indexed="64"/>
      </top>
      <bottom/>
      <diagonal/>
    </border>
    <border>
      <left/>
      <right style="thin">
        <color indexed="64"/>
      </right>
      <top style="thin">
        <color indexed="64"/>
      </top>
      <bottom style="double">
        <color indexed="64"/>
      </bottom>
      <diagonal/>
    </border>
    <border>
      <left/>
      <right style="thin">
        <color indexed="64"/>
      </right>
      <top style="thick">
        <color indexed="64"/>
      </top>
      <bottom style="thin">
        <color indexed="64"/>
      </bottom>
      <diagonal/>
    </border>
    <border>
      <left/>
      <right style="thin">
        <color indexed="64"/>
      </right>
      <top style="double">
        <color indexed="64"/>
      </top>
      <bottom style="thin">
        <color indexed="64"/>
      </bottom>
      <diagonal/>
    </border>
    <border>
      <left style="double">
        <color indexed="64"/>
      </left>
      <right style="double">
        <color indexed="64"/>
      </right>
      <top style="thick">
        <color indexed="64"/>
      </top>
      <bottom style="thin">
        <color indexed="64"/>
      </bottom>
      <diagonal/>
    </border>
    <border>
      <left style="double">
        <color indexed="64"/>
      </left>
      <right style="double">
        <color indexed="64"/>
      </right>
      <top style="thin">
        <color indexed="64"/>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bottom style="thick">
        <color indexed="64"/>
      </bottom>
      <diagonal/>
    </border>
    <border>
      <left style="double">
        <color indexed="64"/>
      </left>
      <right style="double">
        <color indexed="64"/>
      </right>
      <top style="thick">
        <color indexed="64"/>
      </top>
      <bottom style="medium">
        <color indexed="64"/>
      </bottom>
      <diagonal/>
    </border>
    <border>
      <left style="thick">
        <color indexed="64"/>
      </left>
      <right/>
      <top style="thin">
        <color indexed="64"/>
      </top>
      <bottom style="medium">
        <color indexed="64"/>
      </bottom>
      <diagonal/>
    </border>
    <border>
      <left style="thin">
        <color indexed="64"/>
      </left>
      <right style="thick">
        <color indexed="64"/>
      </right>
      <top style="thin">
        <color indexed="64"/>
      </top>
      <bottom style="medium">
        <color indexed="64"/>
      </bottom>
      <diagonal/>
    </border>
    <border>
      <left style="thick">
        <color indexed="64"/>
      </left>
      <right/>
      <top style="thin">
        <color indexed="64"/>
      </top>
      <bottom style="thin">
        <color indexed="64"/>
      </bottom>
      <diagonal/>
    </border>
    <border>
      <left style="thin">
        <color indexed="64"/>
      </left>
      <right style="thick">
        <color indexed="64"/>
      </right>
      <top/>
      <bottom style="thick">
        <color indexed="64"/>
      </bottom>
      <diagonal/>
    </border>
    <border>
      <left style="thin">
        <color indexed="64"/>
      </left>
      <right style="thick">
        <color indexed="64"/>
      </right>
      <top style="thick">
        <color indexed="64"/>
      </top>
      <bottom style="thin">
        <color indexed="64"/>
      </bottom>
      <diagonal/>
    </border>
    <border>
      <left style="thin">
        <color indexed="64"/>
      </left>
      <right style="thick">
        <color indexed="64"/>
      </right>
      <top style="thin">
        <color indexed="64"/>
      </top>
      <bottom style="double">
        <color indexed="64"/>
      </bottom>
      <diagonal/>
    </border>
    <border>
      <left style="thin">
        <color indexed="64"/>
      </left>
      <right style="thick">
        <color indexed="64"/>
      </right>
      <top style="double">
        <color indexed="64"/>
      </top>
      <bottom style="thin">
        <color indexed="64"/>
      </bottom>
      <diagonal/>
    </border>
    <border>
      <left style="thin">
        <color indexed="64"/>
      </left>
      <right style="thick">
        <color indexed="64"/>
      </right>
      <top style="thick">
        <color indexed="64"/>
      </top>
      <bottom style="medium">
        <color indexed="64"/>
      </bottom>
      <diagonal/>
    </border>
    <border>
      <left style="thin">
        <color theme="0" tint="-0.24994659260841701"/>
      </left>
      <right style="thin">
        <color theme="0" tint="-0.24994659260841701"/>
      </right>
      <top style="medium">
        <color theme="0" tint="-0.24994659260841701"/>
      </top>
      <bottom style="medium">
        <color theme="0" tint="-0.24994659260841701"/>
      </bottom>
      <diagonal/>
    </border>
    <border>
      <left style="thick">
        <color indexed="64"/>
      </left>
      <right style="thin">
        <color indexed="64"/>
      </right>
      <top style="medium">
        <color indexed="64"/>
      </top>
      <bottom style="thin">
        <color indexed="64"/>
      </bottom>
      <diagonal/>
    </border>
    <border>
      <left style="thick">
        <color indexed="64"/>
      </left>
      <right style="thin">
        <color indexed="64"/>
      </right>
      <top/>
      <bottom style="thin">
        <color indexed="64"/>
      </bottom>
      <diagonal/>
    </border>
    <border>
      <left style="thick">
        <color indexed="64"/>
      </left>
      <right style="thin">
        <color indexed="64"/>
      </right>
      <top style="dotted">
        <color indexed="64"/>
      </top>
      <bottom style="dotted">
        <color indexed="64"/>
      </bottom>
      <diagonal/>
    </border>
    <border>
      <left style="thick">
        <color indexed="64"/>
      </left>
      <right style="thin">
        <color indexed="64"/>
      </right>
      <top style="dotted">
        <color indexed="64"/>
      </top>
      <bottom style="thin">
        <color indexed="64"/>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bottom style="dotted">
        <color indexed="64"/>
      </bottom>
      <diagonal/>
    </border>
    <border>
      <left style="thick">
        <color indexed="64"/>
      </left>
      <right style="thin">
        <color indexed="64"/>
      </right>
      <top style="dotted">
        <color indexed="64"/>
      </top>
      <bottom/>
      <diagonal/>
    </border>
    <border>
      <left style="thick">
        <color indexed="64"/>
      </left>
      <right style="thin">
        <color indexed="64"/>
      </right>
      <top style="dotted">
        <color indexed="64"/>
      </top>
      <bottom style="medium">
        <color indexed="64"/>
      </bottom>
      <diagonal/>
    </border>
    <border>
      <left style="thick">
        <color indexed="64"/>
      </left>
      <right style="thin">
        <color indexed="64"/>
      </right>
      <top style="medium">
        <color indexed="64"/>
      </top>
      <bottom style="thick">
        <color indexed="64"/>
      </bottom>
      <diagonal/>
    </border>
    <border>
      <left/>
      <right style="thin">
        <color indexed="64"/>
      </right>
      <top style="thick">
        <color indexed="64"/>
      </top>
      <bottom style="thick">
        <color indexed="64"/>
      </bottom>
      <diagonal/>
    </border>
    <border>
      <left style="double">
        <color indexed="64"/>
      </left>
      <right style="double">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ck">
        <color indexed="64"/>
      </bottom>
      <diagonal/>
    </border>
    <border>
      <left style="thin">
        <color indexed="64"/>
      </left>
      <right style="thick">
        <color indexed="64"/>
      </right>
      <top style="thin">
        <color indexed="64"/>
      </top>
      <bottom/>
      <diagonal/>
    </border>
    <border>
      <left/>
      <right style="hair">
        <color indexed="64"/>
      </right>
      <top style="hair">
        <color indexed="64"/>
      </top>
      <bottom style="medium">
        <color indexed="64"/>
      </bottom>
      <diagonal/>
    </border>
    <border>
      <left style="thin">
        <color indexed="64"/>
      </left>
      <right style="hair">
        <color indexed="64"/>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indexed="64"/>
      </left>
      <right style="medium">
        <color indexed="64"/>
      </right>
      <top style="medium">
        <color indexed="64"/>
      </top>
      <bottom style="medium">
        <color indexed="64"/>
      </bottom>
      <diagonal/>
    </border>
    <border>
      <left style="hair">
        <color indexed="64"/>
      </left>
      <right/>
      <top style="medium">
        <color indexed="64"/>
      </top>
      <bottom style="hair">
        <color indexed="64"/>
      </bottom>
      <diagonal/>
    </border>
    <border>
      <left/>
      <right style="hair">
        <color indexed="64"/>
      </right>
      <top style="medium">
        <color indexed="64"/>
      </top>
      <bottom style="hair">
        <color indexed="64"/>
      </bottom>
      <diagonal/>
    </border>
    <border>
      <left/>
      <right style="hair">
        <color indexed="64"/>
      </right>
      <top style="hair">
        <color indexed="64"/>
      </top>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medium">
        <color indexed="64"/>
      </right>
      <top style="medium">
        <color indexed="64"/>
      </top>
      <bottom style="thin">
        <color indexed="64"/>
      </bottom>
      <diagonal/>
    </border>
    <border>
      <left style="medium">
        <color indexed="64"/>
      </left>
      <right style="hair">
        <color indexed="64"/>
      </right>
      <top style="medium">
        <color indexed="64"/>
      </top>
      <bottom style="medium">
        <color indexed="64"/>
      </bottom>
      <diagonal/>
    </border>
    <border>
      <left/>
      <right style="hair">
        <color indexed="64"/>
      </right>
      <top/>
      <bottom style="hair">
        <color indexed="64"/>
      </bottom>
      <diagonal/>
    </border>
    <border>
      <left/>
      <right/>
      <top style="medium">
        <color indexed="64"/>
      </top>
      <bottom style="hair">
        <color indexed="64"/>
      </bottom>
      <diagonal/>
    </border>
    <border>
      <left style="hair">
        <color indexed="64"/>
      </left>
      <right style="hair">
        <color indexed="64"/>
      </right>
      <top style="medium">
        <color indexed="64"/>
      </top>
      <bottom style="medium">
        <color indexed="64"/>
      </bottom>
      <diagonal/>
    </border>
    <border>
      <left/>
      <right/>
      <top style="hair">
        <color indexed="64"/>
      </top>
      <bottom style="hair">
        <color indexed="64"/>
      </bottom>
      <diagonal/>
    </border>
    <border>
      <left style="hair">
        <color indexed="64"/>
      </left>
      <right/>
      <top/>
      <bottom style="hair">
        <color indexed="64"/>
      </bottom>
      <diagonal/>
    </border>
    <border>
      <left style="thin">
        <color indexed="64"/>
      </left>
      <right style="hair">
        <color indexed="64"/>
      </right>
      <top style="medium">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top style="medium">
        <color indexed="64"/>
      </top>
      <bottom style="hair">
        <color indexed="64"/>
      </bottom>
      <diagonal/>
    </border>
    <border>
      <left style="thin">
        <color indexed="64"/>
      </left>
      <right/>
      <top style="hair">
        <color indexed="64"/>
      </top>
      <bottom style="hair">
        <color indexed="64"/>
      </bottom>
      <diagonal/>
    </border>
    <border>
      <left style="medium">
        <color indexed="64"/>
      </left>
      <right/>
      <top style="hair">
        <color indexed="64"/>
      </top>
      <bottom/>
      <diagonal/>
    </border>
    <border>
      <left style="thick">
        <color indexed="64"/>
      </left>
      <right style="thin">
        <color indexed="64"/>
      </right>
      <top style="thick">
        <color indexed="64"/>
      </top>
      <bottom style="thick">
        <color indexed="64"/>
      </bottom>
      <diagonal/>
    </border>
    <border>
      <left/>
      <right style="thick">
        <color auto="1"/>
      </right>
      <top style="thick">
        <color auto="1"/>
      </top>
      <bottom/>
      <diagonal/>
    </border>
    <border>
      <left/>
      <right style="thick">
        <color auto="1"/>
      </right>
      <top/>
      <bottom/>
      <diagonal/>
    </border>
    <border>
      <left style="thick">
        <color auto="1"/>
      </left>
      <right/>
      <top/>
      <bottom style="thick">
        <color auto="1"/>
      </bottom>
      <diagonal/>
    </border>
    <border>
      <left/>
      <right style="thick">
        <color auto="1"/>
      </right>
      <top/>
      <bottom style="thick">
        <color auto="1"/>
      </bottom>
      <diagonal/>
    </border>
    <border>
      <left/>
      <right style="thick">
        <color indexed="64"/>
      </right>
      <top style="thick">
        <color indexed="64"/>
      </top>
      <bottom style="thick">
        <color indexed="64"/>
      </bottom>
      <diagonal/>
    </border>
    <border>
      <left/>
      <right/>
      <top/>
      <bottom style="hair">
        <color indexed="64"/>
      </bottom>
      <diagonal/>
    </border>
    <border>
      <left style="thin">
        <color indexed="64"/>
      </left>
      <right style="medium">
        <color indexed="64"/>
      </right>
      <top style="medium">
        <color indexed="64"/>
      </top>
      <bottom style="hair">
        <color indexed="64"/>
      </bottom>
      <diagonal/>
    </border>
    <border>
      <left style="hair">
        <color indexed="64"/>
      </left>
      <right style="thin">
        <color indexed="64"/>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top style="hair">
        <color indexed="64"/>
      </top>
      <bottom style="medium">
        <color indexed="64"/>
      </bottom>
      <diagonal/>
    </border>
    <border>
      <left style="thin">
        <color indexed="64"/>
      </left>
      <right style="hair">
        <color indexed="64"/>
      </right>
      <top style="medium">
        <color indexed="64"/>
      </top>
      <bottom style="hair">
        <color indexed="64"/>
      </bottom>
      <diagonal/>
    </border>
    <border>
      <left style="double">
        <color indexed="64"/>
      </left>
      <right/>
      <top style="thick">
        <color indexed="64"/>
      </top>
      <bottom/>
      <diagonal/>
    </border>
    <border>
      <left style="double">
        <color indexed="64"/>
      </left>
      <right/>
      <top style="thick">
        <color indexed="64"/>
      </top>
      <bottom style="thick">
        <color indexed="64"/>
      </bottom>
      <diagonal/>
    </border>
    <border>
      <left style="double">
        <color indexed="64"/>
      </left>
      <right/>
      <top/>
      <bottom/>
      <diagonal/>
    </border>
    <border>
      <left style="double">
        <color indexed="64"/>
      </left>
      <right/>
      <top/>
      <bottom style="thick">
        <color auto="1"/>
      </bottom>
      <diagonal/>
    </border>
    <border>
      <left/>
      <right style="medium">
        <color indexed="64"/>
      </right>
      <top style="hair">
        <color indexed="64"/>
      </top>
      <bottom style="hair">
        <color indexed="64"/>
      </bottom>
      <diagonal/>
    </border>
    <border>
      <left style="hair">
        <color indexed="64"/>
      </left>
      <right style="thin">
        <color indexed="64"/>
      </right>
      <top style="hair">
        <color indexed="64"/>
      </top>
      <bottom style="medium">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thin">
        <color indexed="64"/>
      </right>
      <top style="medium">
        <color indexed="64"/>
      </top>
      <bottom/>
      <diagonal/>
    </border>
    <border diagonalDown="1">
      <left/>
      <right style="double">
        <color indexed="64"/>
      </right>
      <top style="thick">
        <color indexed="64"/>
      </top>
      <bottom/>
      <diagonal style="thin">
        <color indexed="64"/>
      </diagonal>
    </border>
    <border diagonalDown="1">
      <left/>
      <right style="double">
        <color indexed="64"/>
      </right>
      <top/>
      <bottom style="medium">
        <color indexed="64"/>
      </bottom>
      <diagonal style="thin">
        <color indexed="64"/>
      </diagonal>
    </border>
    <border>
      <left style="hair">
        <color indexed="64"/>
      </left>
      <right style="thin">
        <color indexed="64"/>
      </right>
      <top style="hair">
        <color indexed="64"/>
      </top>
      <bottom/>
      <diagonal/>
    </border>
    <border>
      <left/>
      <right style="double">
        <color indexed="64"/>
      </right>
      <top style="thick">
        <color indexed="64"/>
      </top>
      <bottom style="thick">
        <color indexed="64"/>
      </bottom>
      <diagonal/>
    </border>
    <border>
      <left/>
      <right style="double">
        <color indexed="64"/>
      </right>
      <top/>
      <bottom style="medium">
        <color indexed="64"/>
      </bottom>
      <diagonal/>
    </border>
    <border>
      <left/>
      <right style="double">
        <color indexed="64"/>
      </right>
      <top style="medium">
        <color indexed="64"/>
      </top>
      <bottom style="medium">
        <color indexed="64"/>
      </bottom>
      <diagonal/>
    </border>
    <border>
      <left/>
      <right style="double">
        <color indexed="64"/>
      </right>
      <top style="thin">
        <color indexed="64"/>
      </top>
      <bottom style="dotted">
        <color indexed="64"/>
      </bottom>
      <diagonal/>
    </border>
    <border>
      <left/>
      <right style="double">
        <color indexed="64"/>
      </right>
      <top/>
      <bottom style="dotted">
        <color indexed="64"/>
      </bottom>
      <diagonal/>
    </border>
    <border>
      <left/>
      <right style="double">
        <color indexed="64"/>
      </right>
      <top style="dotted">
        <color indexed="64"/>
      </top>
      <bottom style="dotted">
        <color indexed="64"/>
      </bottom>
      <diagonal/>
    </border>
    <border>
      <left/>
      <right style="double">
        <color indexed="64"/>
      </right>
      <top style="dotted">
        <color indexed="64"/>
      </top>
      <bottom/>
      <diagonal/>
    </border>
    <border>
      <left/>
      <right style="double">
        <color indexed="64"/>
      </right>
      <top/>
      <bottom/>
      <diagonal/>
    </border>
    <border>
      <left/>
      <right style="double">
        <color indexed="64"/>
      </right>
      <top style="dotted">
        <color indexed="64"/>
      </top>
      <bottom style="medium">
        <color indexed="64"/>
      </bottom>
      <diagonal/>
    </border>
    <border>
      <left/>
      <right style="double">
        <color indexed="64"/>
      </right>
      <top style="medium">
        <color indexed="64"/>
      </top>
      <bottom/>
      <diagonal/>
    </border>
    <border>
      <left style="thin">
        <color indexed="64"/>
      </left>
      <right style="double">
        <color indexed="64"/>
      </right>
      <top style="thick">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style="double">
        <color indexed="64"/>
      </top>
      <bottom style="thin">
        <color indexed="64"/>
      </bottom>
      <diagonal/>
    </border>
    <border>
      <left style="thin">
        <color indexed="64"/>
      </left>
      <right style="double">
        <color indexed="64"/>
      </right>
      <top style="thin">
        <color indexed="64"/>
      </top>
      <bottom style="double">
        <color indexed="64"/>
      </bottom>
      <diagonal/>
    </border>
    <border>
      <left/>
      <right style="double">
        <color indexed="64"/>
      </right>
      <top/>
      <bottom style="thick">
        <color indexed="64"/>
      </bottom>
      <diagonal/>
    </border>
    <border>
      <left style="double">
        <color indexed="64"/>
      </left>
      <right style="thin">
        <color indexed="64"/>
      </right>
      <top style="thick">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double">
        <color indexed="64"/>
      </left>
      <right style="thin">
        <color indexed="64"/>
      </right>
      <top style="double">
        <color indexed="64"/>
      </top>
      <bottom style="thin">
        <color indexed="64"/>
      </bottom>
      <diagonal/>
    </border>
    <border>
      <left style="double">
        <color indexed="64"/>
      </left>
      <right style="thin">
        <color indexed="64"/>
      </right>
      <top/>
      <bottom style="thick">
        <color indexed="64"/>
      </bottom>
      <diagonal/>
    </border>
    <border>
      <left/>
      <right style="double">
        <color indexed="64"/>
      </right>
      <top style="thick">
        <color indexed="64"/>
      </top>
      <bottom style="medium">
        <color indexed="64"/>
      </bottom>
      <diagonal/>
    </border>
    <border>
      <left/>
      <right style="double">
        <color indexed="64"/>
      </right>
      <top style="medium">
        <color indexed="64"/>
      </top>
      <bottom style="dotted">
        <color indexed="64"/>
      </bottom>
      <diagonal/>
    </border>
    <border>
      <left/>
      <right style="double">
        <color indexed="64"/>
      </right>
      <top style="medium">
        <color indexed="64"/>
      </top>
      <bottom style="thick">
        <color indexed="64"/>
      </bottom>
      <diagonal/>
    </border>
    <border>
      <left style="medium">
        <color indexed="64"/>
      </left>
      <right style="double">
        <color indexed="64"/>
      </right>
      <top style="thick">
        <color indexed="64"/>
      </top>
      <bottom style="thin">
        <color indexed="64"/>
      </bottom>
      <diagonal/>
    </border>
    <border>
      <left style="medium">
        <color indexed="64"/>
      </left>
      <right style="double">
        <color indexed="64"/>
      </right>
      <top style="thin">
        <color indexed="64"/>
      </top>
      <bottom style="thin">
        <color indexed="64"/>
      </bottom>
      <diagonal/>
    </border>
    <border>
      <left style="medium">
        <color indexed="64"/>
      </left>
      <right style="double">
        <color indexed="64"/>
      </right>
      <top style="thin">
        <color indexed="64"/>
      </top>
      <bottom style="double">
        <color indexed="64"/>
      </bottom>
      <diagonal/>
    </border>
    <border>
      <left style="medium">
        <color indexed="64"/>
      </left>
      <right style="double">
        <color indexed="64"/>
      </right>
      <top style="double">
        <color indexed="64"/>
      </top>
      <bottom style="thin">
        <color indexed="64"/>
      </bottom>
      <diagonal/>
    </border>
    <border>
      <left style="double">
        <color indexed="64"/>
      </left>
      <right style="double">
        <color indexed="64"/>
      </right>
      <top style="double">
        <color indexed="64"/>
      </top>
      <bottom style="thick">
        <color indexed="64"/>
      </bottom>
      <diagonal/>
    </border>
    <border>
      <left style="thin">
        <color indexed="64"/>
      </left>
      <right/>
      <top style="double">
        <color indexed="64"/>
      </top>
      <bottom style="thick">
        <color indexed="64"/>
      </bottom>
      <diagonal/>
    </border>
    <border>
      <left/>
      <right/>
      <top style="double">
        <color indexed="64"/>
      </top>
      <bottom style="thick">
        <color indexed="64"/>
      </bottom>
      <diagonal/>
    </border>
    <border>
      <left/>
      <right style="double">
        <color indexed="64"/>
      </right>
      <top style="double">
        <color indexed="64"/>
      </top>
      <bottom style="thick">
        <color indexed="64"/>
      </bottom>
      <diagonal/>
    </border>
  </borders>
  <cellStyleXfs count="10">
    <xf numFmtId="0" fontId="0" fillId="0" borderId="0"/>
    <xf numFmtId="38" fontId="6" fillId="0" borderId="0" applyFont="0" applyFill="0" applyBorder="0" applyAlignment="0" applyProtection="0"/>
    <xf numFmtId="0" fontId="5" fillId="0" borderId="0">
      <alignment vertical="center"/>
    </xf>
    <xf numFmtId="0" fontId="4" fillId="0" borderId="0">
      <alignment vertical="center"/>
    </xf>
    <xf numFmtId="38" fontId="4" fillId="0" borderId="0" applyFont="0" applyFill="0" applyBorder="0" applyAlignment="0" applyProtection="0">
      <alignment vertical="center"/>
    </xf>
    <xf numFmtId="0" fontId="2" fillId="0" borderId="0">
      <alignment vertical="center"/>
    </xf>
    <xf numFmtId="0" fontId="6" fillId="0" borderId="0"/>
    <xf numFmtId="0" fontId="1" fillId="0" borderId="0">
      <alignment vertical="center"/>
    </xf>
    <xf numFmtId="38" fontId="6" fillId="0" borderId="0" applyFont="0" applyFill="0" applyBorder="0" applyAlignment="0" applyProtection="0"/>
    <xf numFmtId="0" fontId="146" fillId="0" borderId="0" applyNumberFormat="0" applyFill="0" applyBorder="0" applyAlignment="0" applyProtection="0"/>
  </cellStyleXfs>
  <cellXfs count="1546">
    <xf numFmtId="0" fontId="0" fillId="0" borderId="0" xfId="0"/>
    <xf numFmtId="0" fontId="14" fillId="0" borderId="0" xfId="0" applyFont="1"/>
    <xf numFmtId="0" fontId="14" fillId="0" borderId="77" xfId="0" applyFont="1" applyBorder="1" applyAlignment="1">
      <alignment horizontal="center" vertical="center" shrinkToFit="1"/>
    </xf>
    <xf numFmtId="0" fontId="14" fillId="0" borderId="0" xfId="0" applyFont="1" applyBorder="1" applyAlignment="1">
      <alignment vertical="center"/>
    </xf>
    <xf numFmtId="0" fontId="0" fillId="0" borderId="0" xfId="0"/>
    <xf numFmtId="0" fontId="15" fillId="7" borderId="88" xfId="0" applyFont="1" applyFill="1" applyBorder="1" applyAlignment="1" applyProtection="1">
      <alignment horizontal="left" vertical="center" wrapText="1"/>
      <protection locked="0"/>
    </xf>
    <xf numFmtId="0" fontId="23" fillId="7" borderId="72" xfId="0" applyFont="1" applyFill="1" applyBorder="1" applyAlignment="1" applyProtection="1">
      <alignment horizontal="left" vertical="center" wrapText="1"/>
      <protection locked="0"/>
    </xf>
    <xf numFmtId="0" fontId="23" fillId="7" borderId="88" xfId="0" applyFont="1" applyFill="1" applyBorder="1" applyAlignment="1" applyProtection="1">
      <alignment horizontal="left" vertical="center" wrapText="1"/>
      <protection locked="0"/>
    </xf>
    <xf numFmtId="0" fontId="20" fillId="7" borderId="82" xfId="0" applyFont="1" applyFill="1" applyBorder="1" applyAlignment="1" applyProtection="1">
      <alignment horizontal="left" vertical="center"/>
      <protection locked="0"/>
    </xf>
    <xf numFmtId="0" fontId="20" fillId="7" borderId="85" xfId="0" applyFont="1" applyFill="1" applyBorder="1" applyAlignment="1" applyProtection="1">
      <alignment horizontal="left" vertical="center"/>
      <protection locked="0"/>
    </xf>
    <xf numFmtId="0" fontId="14" fillId="4" borderId="0" xfId="0" applyFont="1" applyFill="1"/>
    <xf numFmtId="0" fontId="0" fillId="4" borderId="0" xfId="0" applyFill="1"/>
    <xf numFmtId="0" fontId="14" fillId="0" borderId="96" xfId="0" applyFont="1" applyBorder="1" applyAlignment="1">
      <alignment horizontal="center" vertical="center" shrinkToFit="1"/>
    </xf>
    <xf numFmtId="0" fontId="14" fillId="0" borderId="108" xfId="0" applyFont="1" applyBorder="1" applyAlignment="1">
      <alignment vertical="center"/>
    </xf>
    <xf numFmtId="0" fontId="14" fillId="0" borderId="109" xfId="0" applyFont="1" applyBorder="1" applyAlignment="1">
      <alignment horizontal="center" vertical="center" shrinkToFit="1"/>
    </xf>
    <xf numFmtId="0" fontId="14" fillId="0" borderId="86" xfId="0" applyFont="1" applyBorder="1" applyAlignment="1">
      <alignment vertical="center"/>
    </xf>
    <xf numFmtId="0" fontId="15" fillId="7" borderId="105" xfId="0" applyFont="1" applyFill="1" applyBorder="1" applyAlignment="1" applyProtection="1">
      <alignment horizontal="left" vertical="center" wrapText="1"/>
      <protection locked="0"/>
    </xf>
    <xf numFmtId="0" fontId="18" fillId="4" borderId="112" xfId="0" applyFont="1" applyFill="1" applyBorder="1" applyAlignment="1" applyProtection="1">
      <alignment horizontal="left" vertical="center"/>
      <protection locked="0"/>
    </xf>
    <xf numFmtId="0" fontId="18" fillId="4" borderId="113" xfId="0" applyFont="1" applyFill="1" applyBorder="1" applyAlignment="1" applyProtection="1">
      <alignment horizontal="left" vertical="center"/>
      <protection locked="0"/>
    </xf>
    <xf numFmtId="0" fontId="15" fillId="4" borderId="62" xfId="0" applyFont="1" applyFill="1" applyBorder="1" applyAlignment="1" applyProtection="1">
      <alignment horizontal="left" vertical="center" wrapText="1"/>
      <protection locked="0"/>
    </xf>
    <xf numFmtId="0" fontId="15" fillId="4" borderId="63" xfId="0" applyFont="1" applyFill="1" applyBorder="1" applyAlignment="1" applyProtection="1">
      <alignment horizontal="left" vertical="center" wrapText="1"/>
      <protection locked="0"/>
    </xf>
    <xf numFmtId="0" fontId="15" fillId="7" borderId="62" xfId="0" applyFont="1" applyFill="1" applyBorder="1" applyAlignment="1" applyProtection="1">
      <alignment horizontal="left" vertical="center"/>
      <protection locked="0"/>
    </xf>
    <xf numFmtId="0" fontId="14" fillId="11" borderId="0" xfId="0" applyFont="1" applyFill="1"/>
    <xf numFmtId="0" fontId="14" fillId="0" borderId="0" xfId="0" applyFont="1" applyBorder="1"/>
    <xf numFmtId="0" fontId="4" fillId="0" borderId="0" xfId="3">
      <alignment vertical="center"/>
    </xf>
    <xf numFmtId="0" fontId="7" fillId="0" borderId="0" xfId="3" applyFont="1">
      <alignment vertical="center"/>
    </xf>
    <xf numFmtId="0" fontId="14" fillId="12" borderId="0" xfId="0" applyFont="1" applyFill="1"/>
    <xf numFmtId="0" fontId="14" fillId="0" borderId="0" xfId="0" applyFont="1" applyFill="1"/>
    <xf numFmtId="0" fontId="20" fillId="13" borderId="85" xfId="0" applyFont="1" applyFill="1" applyBorder="1" applyAlignment="1" applyProtection="1">
      <alignment horizontal="left" vertical="center"/>
      <protection locked="0"/>
    </xf>
    <xf numFmtId="0" fontId="15" fillId="13" borderId="62" xfId="0" applyFont="1" applyFill="1" applyBorder="1" applyAlignment="1" applyProtection="1">
      <alignment horizontal="left" vertical="center" wrapText="1"/>
      <protection locked="0"/>
    </xf>
    <xf numFmtId="0" fontId="15" fillId="13" borderId="85" xfId="0" applyFont="1" applyFill="1" applyBorder="1" applyAlignment="1" applyProtection="1">
      <alignment horizontal="left" vertical="center"/>
      <protection locked="0"/>
    </xf>
    <xf numFmtId="0" fontId="15" fillId="13" borderId="111" xfId="0" applyFont="1" applyFill="1" applyBorder="1" applyAlignment="1" applyProtection="1">
      <alignment horizontal="left" vertical="center"/>
      <protection locked="0"/>
    </xf>
    <xf numFmtId="0" fontId="15" fillId="13" borderId="86" xfId="0" applyFont="1" applyFill="1" applyBorder="1" applyAlignment="1" applyProtection="1">
      <alignment horizontal="left" vertical="center" wrapText="1"/>
      <protection locked="0"/>
    </xf>
    <xf numFmtId="0" fontId="0" fillId="0" borderId="0" xfId="0" applyFill="1"/>
    <xf numFmtId="0" fontId="36" fillId="5" borderId="0" xfId="0" applyFont="1" applyFill="1"/>
    <xf numFmtId="0" fontId="36" fillId="6" borderId="0" xfId="0" applyFont="1" applyFill="1"/>
    <xf numFmtId="0" fontId="36" fillId="8" borderId="0" xfId="0" applyFont="1" applyFill="1"/>
    <xf numFmtId="0" fontId="36" fillId="7" borderId="0" xfId="0" applyFont="1" applyFill="1"/>
    <xf numFmtId="0" fontId="37" fillId="10" borderId="0" xfId="0" applyFont="1" applyFill="1"/>
    <xf numFmtId="14" fontId="37" fillId="5" borderId="0" xfId="0" applyNumberFormat="1" applyFont="1" applyFill="1" applyAlignment="1">
      <alignment shrinkToFit="1"/>
    </xf>
    <xf numFmtId="14" fontId="37" fillId="6" borderId="0" xfId="0" applyNumberFormat="1" applyFont="1" applyFill="1" applyAlignment="1">
      <alignment shrinkToFit="1"/>
    </xf>
    <xf numFmtId="14" fontId="37" fillId="8" borderId="0" xfId="0" applyNumberFormat="1" applyFont="1" applyFill="1" applyAlignment="1">
      <alignment shrinkToFit="1"/>
    </xf>
    <xf numFmtId="14" fontId="37" fillId="7" borderId="0" xfId="0" applyNumberFormat="1" applyFont="1" applyFill="1" applyAlignment="1">
      <alignment shrinkToFit="1"/>
    </xf>
    <xf numFmtId="0" fontId="37" fillId="5" borderId="0" xfId="0" applyFont="1" applyFill="1"/>
    <xf numFmtId="0" fontId="37" fillId="6" borderId="0" xfId="0" applyFont="1" applyFill="1"/>
    <xf numFmtId="0" fontId="37" fillId="8" borderId="0" xfId="0" applyFont="1" applyFill="1"/>
    <xf numFmtId="0" fontId="37" fillId="7" borderId="0" xfId="0" applyFont="1" applyFill="1"/>
    <xf numFmtId="0" fontId="37" fillId="0" borderId="0" xfId="0" applyFont="1" applyFill="1"/>
    <xf numFmtId="0" fontId="14" fillId="0" borderId="73" xfId="0" applyFont="1" applyBorder="1"/>
    <xf numFmtId="0" fontId="14" fillId="0" borderId="74" xfId="0" applyFont="1" applyBorder="1"/>
    <xf numFmtId="0" fontId="38" fillId="14" borderId="0" xfId="0" applyFont="1" applyFill="1" applyBorder="1"/>
    <xf numFmtId="0" fontId="14" fillId="0" borderId="74" xfId="0" applyFont="1" applyFill="1" applyBorder="1"/>
    <xf numFmtId="0" fontId="14" fillId="0" borderId="68" xfId="0" applyFont="1" applyBorder="1"/>
    <xf numFmtId="0" fontId="14" fillId="0" borderId="69" xfId="0" applyFont="1" applyFill="1" applyBorder="1"/>
    <xf numFmtId="0" fontId="38" fillId="10" borderId="16" xfId="0" applyFont="1" applyFill="1" applyBorder="1"/>
    <xf numFmtId="0" fontId="39" fillId="0" borderId="66" xfId="0" applyFont="1" applyBorder="1"/>
    <xf numFmtId="0" fontId="39" fillId="0" borderId="65" xfId="0" applyFont="1" applyBorder="1"/>
    <xf numFmtId="0" fontId="39" fillId="0" borderId="67" xfId="0" applyFont="1" applyBorder="1"/>
    <xf numFmtId="0" fontId="14" fillId="0" borderId="66" xfId="0" applyFont="1" applyBorder="1"/>
    <xf numFmtId="0" fontId="14" fillId="0" borderId="65" xfId="0" applyFont="1" applyBorder="1"/>
    <xf numFmtId="0" fontId="14" fillId="0" borderId="67" xfId="0" applyFont="1" applyBorder="1"/>
    <xf numFmtId="0" fontId="14" fillId="14" borderId="0" xfId="0" applyFont="1" applyFill="1" applyBorder="1"/>
    <xf numFmtId="0" fontId="14" fillId="14" borderId="16" xfId="0" applyFont="1" applyFill="1" applyBorder="1"/>
    <xf numFmtId="0" fontId="14" fillId="0" borderId="69" xfId="0" applyFont="1" applyBorder="1"/>
    <xf numFmtId="0" fontId="14" fillId="0" borderId="67" xfId="0" applyFont="1" applyBorder="1" applyAlignment="1">
      <alignment horizontal="right" shrinkToFit="1"/>
    </xf>
    <xf numFmtId="0" fontId="14" fillId="0" borderId="16" xfId="0" applyFont="1" applyBorder="1"/>
    <xf numFmtId="0" fontId="0" fillId="0" borderId="0" xfId="0"/>
    <xf numFmtId="0" fontId="18" fillId="4" borderId="93" xfId="0" applyFont="1" applyFill="1" applyBorder="1" applyAlignment="1" applyProtection="1">
      <alignment horizontal="left" vertical="center"/>
      <protection locked="0"/>
    </xf>
    <xf numFmtId="0" fontId="18" fillId="4" borderId="72" xfId="0" applyFont="1" applyFill="1" applyBorder="1" applyAlignment="1" applyProtection="1">
      <alignment horizontal="left" vertical="center"/>
      <protection locked="0"/>
    </xf>
    <xf numFmtId="0" fontId="18" fillId="4" borderId="75" xfId="0" applyFont="1" applyFill="1" applyBorder="1" applyAlignment="1" applyProtection="1">
      <alignment horizontal="left" vertical="center"/>
      <protection locked="0"/>
    </xf>
    <xf numFmtId="0" fontId="18" fillId="4" borderId="88" xfId="0" applyFont="1" applyFill="1" applyBorder="1" applyAlignment="1" applyProtection="1">
      <alignment horizontal="left" vertical="center"/>
      <protection locked="0"/>
    </xf>
    <xf numFmtId="0" fontId="44" fillId="14" borderId="0" xfId="0" applyFont="1" applyFill="1" applyBorder="1" applyAlignment="1">
      <alignment shrinkToFit="1"/>
    </xf>
    <xf numFmtId="38" fontId="45" fillId="0" borderId="124" xfId="1" applyFont="1" applyFill="1" applyBorder="1" applyAlignment="1" applyProtection="1">
      <alignment horizontal="right" vertical="center"/>
    </xf>
    <xf numFmtId="38" fontId="45" fillId="0" borderId="127" xfId="1" applyFont="1" applyFill="1" applyBorder="1" applyAlignment="1" applyProtection="1">
      <alignment horizontal="right" vertical="center"/>
    </xf>
    <xf numFmtId="38" fontId="45" fillId="0" borderId="117" xfId="1" applyFont="1" applyFill="1" applyBorder="1" applyAlignment="1" applyProtection="1">
      <alignment horizontal="right" vertical="center"/>
    </xf>
    <xf numFmtId="38" fontId="45" fillId="0" borderId="132" xfId="1" applyFont="1" applyFill="1" applyBorder="1" applyAlignment="1" applyProtection="1">
      <alignment horizontal="right" vertical="center"/>
    </xf>
    <xf numFmtId="38" fontId="45" fillId="0" borderId="129" xfId="1" applyFont="1" applyFill="1" applyBorder="1" applyAlignment="1" applyProtection="1">
      <alignment horizontal="right" vertical="center"/>
    </xf>
    <xf numFmtId="38" fontId="45" fillId="0" borderId="126" xfId="1" applyFont="1" applyFill="1" applyBorder="1" applyAlignment="1" applyProtection="1">
      <alignment horizontal="right" vertical="center"/>
    </xf>
    <xf numFmtId="0" fontId="16" fillId="10" borderId="90" xfId="0" applyFont="1" applyFill="1" applyBorder="1" applyAlignment="1" applyProtection="1">
      <alignment horizontal="center" vertical="center" wrapText="1"/>
    </xf>
    <xf numFmtId="0" fontId="16" fillId="10" borderId="97" xfId="0" applyFont="1" applyFill="1" applyBorder="1" applyAlignment="1" applyProtection="1">
      <alignment horizontal="center" vertical="center" wrapText="1"/>
    </xf>
    <xf numFmtId="0" fontId="14" fillId="10" borderId="0" xfId="0" applyFont="1" applyFill="1"/>
    <xf numFmtId="0" fontId="22" fillId="10" borderId="0" xfId="0" applyFont="1" applyFill="1" applyAlignment="1">
      <alignment vertical="center"/>
    </xf>
    <xf numFmtId="0" fontId="0" fillId="10" borderId="0" xfId="0" applyFill="1"/>
    <xf numFmtId="0" fontId="14" fillId="10" borderId="0" xfId="0" applyFont="1" applyFill="1" applyAlignment="1">
      <alignment vertical="center"/>
    </xf>
    <xf numFmtId="0" fontId="14" fillId="10" borderId="0" xfId="0" applyFont="1" applyFill="1" applyAlignment="1">
      <alignment wrapText="1"/>
    </xf>
    <xf numFmtId="0" fontId="23" fillId="10" borderId="0" xfId="0" applyFont="1" applyFill="1" applyAlignment="1">
      <alignment vertical="center"/>
    </xf>
    <xf numFmtId="0" fontId="24" fillId="10" borderId="58" xfId="0" applyFont="1" applyFill="1" applyBorder="1" applyAlignment="1">
      <alignment horizontal="center" vertical="center"/>
    </xf>
    <xf numFmtId="0" fontId="26" fillId="10" borderId="44" xfId="0" applyFont="1" applyFill="1" applyBorder="1" applyAlignment="1">
      <alignment horizontal="center" vertical="center"/>
    </xf>
    <xf numFmtId="0" fontId="25" fillId="10" borderId="44" xfId="0" applyFont="1" applyFill="1" applyBorder="1" applyAlignment="1">
      <alignment horizontal="center" vertical="center"/>
    </xf>
    <xf numFmtId="0" fontId="28" fillId="10" borderId="44" xfId="0" applyFont="1" applyFill="1" applyBorder="1" applyAlignment="1">
      <alignment horizontal="center" vertical="center"/>
    </xf>
    <xf numFmtId="0" fontId="14" fillId="10" borderId="44" xfId="0" applyFont="1" applyFill="1" applyBorder="1" applyAlignment="1">
      <alignment horizontal="center" vertical="center"/>
    </xf>
    <xf numFmtId="0" fontId="19" fillId="10" borderId="0" xfId="0" applyFont="1" applyFill="1" applyAlignment="1">
      <alignment vertical="center"/>
    </xf>
    <xf numFmtId="0" fontId="20" fillId="10" borderId="0" xfId="0" applyFont="1" applyFill="1" applyAlignment="1">
      <alignment vertical="center"/>
    </xf>
    <xf numFmtId="0" fontId="14" fillId="10" borderId="0" xfId="0" applyFont="1" applyFill="1" applyAlignment="1" applyProtection="1">
      <alignment vertical="center"/>
    </xf>
    <xf numFmtId="0" fontId="19" fillId="10" borderId="73" xfId="0" applyFont="1" applyFill="1" applyBorder="1" applyAlignment="1">
      <alignment horizontal="center" vertical="center" wrapText="1"/>
    </xf>
    <xf numFmtId="0" fontId="19" fillId="10" borderId="0" xfId="0" applyFont="1" applyFill="1" applyBorder="1" applyAlignment="1">
      <alignment horizontal="center" vertical="center" wrapText="1"/>
    </xf>
    <xf numFmtId="0" fontId="14" fillId="10" borderId="76" xfId="0" applyFont="1" applyFill="1" applyBorder="1" applyAlignment="1">
      <alignment horizontal="center" vertical="center" shrinkToFit="1"/>
    </xf>
    <xf numFmtId="0" fontId="14" fillId="10" borderId="77" xfId="0" applyFont="1" applyFill="1" applyBorder="1" applyAlignment="1">
      <alignment horizontal="center" vertical="center" shrinkToFit="1"/>
    </xf>
    <xf numFmtId="0" fontId="14" fillId="10" borderId="48" xfId="0" applyFont="1" applyFill="1" applyBorder="1"/>
    <xf numFmtId="0" fontId="14" fillId="10" borderId="49" xfId="0" applyFont="1" applyFill="1" applyBorder="1"/>
    <xf numFmtId="0" fontId="14" fillId="10" borderId="29" xfId="0" applyFont="1" applyFill="1" applyBorder="1"/>
    <xf numFmtId="0" fontId="4" fillId="10" borderId="0" xfId="3" applyFill="1" applyProtection="1">
      <alignment vertical="center"/>
    </xf>
    <xf numFmtId="0" fontId="7" fillId="10" borderId="0" xfId="3" applyFont="1" applyFill="1" applyProtection="1">
      <alignment vertical="center"/>
    </xf>
    <xf numFmtId="0" fontId="4" fillId="10" borderId="0" xfId="3" applyFill="1">
      <alignment vertical="center"/>
    </xf>
    <xf numFmtId="0" fontId="11" fillId="10" borderId="0" xfId="3" applyFont="1" applyFill="1" applyProtection="1">
      <alignment vertical="center"/>
    </xf>
    <xf numFmtId="0" fontId="11" fillId="10" borderId="0" xfId="3" applyFont="1" applyFill="1">
      <alignment vertical="center"/>
    </xf>
    <xf numFmtId="0" fontId="34" fillId="10" borderId="0" xfId="3" applyFont="1" applyFill="1" applyAlignment="1" applyProtection="1">
      <alignment horizontal="center" vertical="center"/>
    </xf>
    <xf numFmtId="0" fontId="34" fillId="10" borderId="0" xfId="3" applyFont="1" applyFill="1" applyProtection="1">
      <alignment vertical="center"/>
    </xf>
    <xf numFmtId="0" fontId="9" fillId="10" borderId="0" xfId="3" applyFont="1" applyFill="1" applyAlignment="1" applyProtection="1">
      <alignment horizontal="center" vertical="center"/>
    </xf>
    <xf numFmtId="0" fontId="42" fillId="10" borderId="0" xfId="3" applyFont="1" applyFill="1" applyAlignment="1" applyProtection="1">
      <alignment horizontal="right"/>
    </xf>
    <xf numFmtId="0" fontId="8" fillId="10" borderId="0" xfId="3" applyFont="1" applyFill="1" applyAlignment="1" applyProtection="1">
      <alignment horizontal="right" vertical="center"/>
    </xf>
    <xf numFmtId="0" fontId="37" fillId="0" borderId="0" xfId="0" applyFont="1"/>
    <xf numFmtId="0" fontId="48" fillId="0" borderId="0" xfId="0" applyFont="1"/>
    <xf numFmtId="38" fontId="45" fillId="10" borderId="124" xfId="1" applyFont="1" applyFill="1" applyBorder="1" applyAlignment="1" applyProtection="1">
      <alignment horizontal="right" vertical="center"/>
    </xf>
    <xf numFmtId="0" fontId="14" fillId="10" borderId="31" xfId="3" quotePrefix="1" applyFont="1" applyFill="1" applyBorder="1" applyAlignment="1" applyProtection="1">
      <alignment horizontal="center" vertical="center"/>
    </xf>
    <xf numFmtId="0" fontId="18" fillId="10" borderId="17" xfId="3" quotePrefix="1" applyFont="1" applyFill="1" applyBorder="1" applyAlignment="1" applyProtection="1">
      <alignment horizontal="center" vertical="center"/>
    </xf>
    <xf numFmtId="0" fontId="18" fillId="10" borderId="14" xfId="3" quotePrefix="1" applyFont="1" applyFill="1" applyBorder="1" applyAlignment="1" applyProtection="1">
      <alignment horizontal="center" vertical="center"/>
    </xf>
    <xf numFmtId="0" fontId="18" fillId="10" borderId="28" xfId="3" quotePrefix="1" applyFont="1" applyFill="1" applyBorder="1" applyAlignment="1" applyProtection="1">
      <alignment horizontal="center" vertical="center"/>
    </xf>
    <xf numFmtId="0" fontId="18" fillId="10" borderId="31" xfId="3" quotePrefix="1" applyFont="1" applyFill="1" applyBorder="1" applyAlignment="1" applyProtection="1">
      <alignment horizontal="center" vertical="center"/>
    </xf>
    <xf numFmtId="0" fontId="18" fillId="10" borderId="33" xfId="3" applyFont="1" applyFill="1" applyBorder="1" applyAlignment="1" applyProtection="1">
      <alignment horizontal="center" vertical="center" textRotation="255"/>
    </xf>
    <xf numFmtId="0" fontId="18" fillId="10" borderId="34" xfId="3" applyFont="1" applyFill="1" applyBorder="1" applyAlignment="1" applyProtection="1">
      <alignment horizontal="center" vertical="center" textRotation="255"/>
    </xf>
    <xf numFmtId="0" fontId="18" fillId="10" borderId="135" xfId="3" applyFont="1" applyFill="1" applyBorder="1" applyAlignment="1" applyProtection="1">
      <alignment horizontal="center" vertical="center" textRotation="255"/>
    </xf>
    <xf numFmtId="0" fontId="18" fillId="10" borderId="27" xfId="3" quotePrefix="1" applyFont="1" applyFill="1" applyBorder="1" applyAlignment="1" applyProtection="1">
      <alignment horizontal="center" vertical="center"/>
    </xf>
    <xf numFmtId="0" fontId="18" fillId="10" borderId="16" xfId="3" quotePrefix="1" applyFont="1" applyFill="1" applyBorder="1" applyAlignment="1" applyProtection="1">
      <alignment horizontal="center" vertical="center"/>
    </xf>
    <xf numFmtId="0" fontId="34" fillId="10" borderId="6" xfId="3" applyFont="1" applyFill="1" applyBorder="1" applyProtection="1">
      <alignment vertical="center"/>
    </xf>
    <xf numFmtId="0" fontId="34" fillId="10" borderId="8" xfId="3" applyFont="1" applyFill="1" applyBorder="1" applyProtection="1">
      <alignment vertical="center"/>
    </xf>
    <xf numFmtId="0" fontId="34" fillId="10" borderId="9" xfId="3" applyFont="1" applyFill="1" applyBorder="1" applyProtection="1">
      <alignment vertical="center"/>
    </xf>
    <xf numFmtId="0" fontId="37" fillId="5" borderId="0" xfId="0" applyFont="1" applyFill="1" applyAlignment="1">
      <alignment horizontal="right"/>
    </xf>
    <xf numFmtId="0" fontId="37" fillId="6" borderId="0" xfId="0" applyFont="1" applyFill="1" applyAlignment="1">
      <alignment horizontal="right"/>
    </xf>
    <xf numFmtId="0" fontId="37" fillId="8" borderId="0" xfId="0" applyFont="1" applyFill="1" applyAlignment="1">
      <alignment horizontal="right"/>
    </xf>
    <xf numFmtId="0" fontId="37" fillId="7" borderId="0" xfId="0" applyFont="1" applyFill="1" applyAlignment="1">
      <alignment horizontal="right"/>
    </xf>
    <xf numFmtId="0" fontId="0" fillId="0" borderId="0" xfId="0"/>
    <xf numFmtId="0" fontId="14" fillId="5" borderId="0" xfId="0" applyFont="1" applyFill="1" applyAlignment="1">
      <alignment horizontal="right"/>
    </xf>
    <xf numFmtId="0" fontId="29" fillId="10" borderId="114" xfId="0" applyFont="1" applyFill="1" applyBorder="1" applyAlignment="1">
      <alignment horizontal="center" vertical="center"/>
    </xf>
    <xf numFmtId="0" fontId="29" fillId="10" borderId="115" xfId="0" applyFont="1" applyFill="1" applyBorder="1" applyAlignment="1">
      <alignment horizontal="center" vertical="center"/>
    </xf>
    <xf numFmtId="0" fontId="43" fillId="10" borderId="115" xfId="0" applyFont="1" applyFill="1" applyBorder="1" applyAlignment="1">
      <alignment horizontal="center" vertical="center" shrinkToFit="1"/>
    </xf>
    <xf numFmtId="0" fontId="19" fillId="10" borderId="71" xfId="0" applyFont="1" applyFill="1" applyBorder="1" applyAlignment="1">
      <alignment horizontal="center" vertical="center"/>
    </xf>
    <xf numFmtId="0" fontId="19" fillId="10" borderId="69" xfId="0" applyFont="1" applyFill="1" applyBorder="1" applyAlignment="1">
      <alignment horizontal="center" vertical="center"/>
    </xf>
    <xf numFmtId="0" fontId="19" fillId="10" borderId="0" xfId="0" applyFont="1" applyFill="1" applyBorder="1" applyAlignment="1" applyProtection="1">
      <alignment horizontal="center" vertical="center" wrapText="1"/>
    </xf>
    <xf numFmtId="0" fontId="52" fillId="10" borderId="0" xfId="0" applyFont="1" applyFill="1" applyAlignment="1">
      <alignment vertical="center"/>
    </xf>
    <xf numFmtId="178" fontId="14" fillId="10" borderId="0" xfId="0" applyNumberFormat="1" applyFont="1" applyFill="1"/>
    <xf numFmtId="14" fontId="14" fillId="10" borderId="0" xfId="0" applyNumberFormat="1" applyFont="1" applyFill="1"/>
    <xf numFmtId="0" fontId="53" fillId="4" borderId="0" xfId="0" applyFont="1" applyFill="1" applyAlignment="1">
      <alignment horizontal="center" vertical="center"/>
    </xf>
    <xf numFmtId="0" fontId="14" fillId="4" borderId="150" xfId="0" applyFont="1" applyFill="1" applyBorder="1"/>
    <xf numFmtId="0" fontId="14" fillId="11" borderId="24" xfId="0" applyFont="1" applyFill="1" applyBorder="1"/>
    <xf numFmtId="0" fontId="14" fillId="12" borderId="24" xfId="0" applyFont="1" applyFill="1" applyBorder="1"/>
    <xf numFmtId="0" fontId="14" fillId="0" borderId="24" xfId="0" applyFont="1" applyBorder="1"/>
    <xf numFmtId="0" fontId="0" fillId="0" borderId="24" xfId="0" applyBorder="1"/>
    <xf numFmtId="0" fontId="33" fillId="10" borderId="0" xfId="0" applyFont="1" applyFill="1" applyAlignment="1">
      <alignment vertical="top"/>
    </xf>
    <xf numFmtId="0" fontId="53" fillId="10" borderId="0" xfId="0" applyFont="1" applyFill="1" applyAlignment="1">
      <alignment horizontal="center" vertical="center"/>
    </xf>
    <xf numFmtId="0" fontId="17" fillId="10" borderId="0" xfId="3" applyFont="1" applyFill="1" applyAlignment="1" applyProtection="1">
      <alignment horizontal="center" vertical="center"/>
    </xf>
    <xf numFmtId="0" fontId="17" fillId="10" borderId="0" xfId="3" applyFont="1" applyFill="1" applyAlignment="1" applyProtection="1">
      <alignment horizontal="center" vertical="center"/>
    </xf>
    <xf numFmtId="0" fontId="14" fillId="10" borderId="17" xfId="3" quotePrefix="1" applyFont="1" applyFill="1" applyBorder="1" applyAlignment="1" applyProtection="1">
      <alignment horizontal="center" vertical="center"/>
    </xf>
    <xf numFmtId="0" fontId="14" fillId="10" borderId="14" xfId="3" quotePrefix="1" applyFont="1" applyFill="1" applyBorder="1" applyAlignment="1" applyProtection="1">
      <alignment horizontal="center" vertical="center"/>
    </xf>
    <xf numFmtId="0" fontId="14" fillId="10" borderId="8" xfId="3" quotePrefix="1" applyFont="1" applyFill="1" applyBorder="1" applyAlignment="1" applyProtection="1">
      <alignment horizontal="center" vertical="center"/>
    </xf>
    <xf numFmtId="0" fontId="14" fillId="10" borderId="1" xfId="3" quotePrefix="1" applyFont="1" applyFill="1" applyBorder="1" applyAlignment="1" applyProtection="1">
      <alignment horizontal="center" vertical="center"/>
    </xf>
    <xf numFmtId="0" fontId="14" fillId="10" borderId="2" xfId="3" quotePrefix="1" applyFont="1" applyFill="1" applyBorder="1" applyAlignment="1" applyProtection="1">
      <alignment horizontal="center" vertical="center"/>
    </xf>
    <xf numFmtId="0" fontId="14" fillId="10" borderId="32" xfId="3" quotePrefix="1" applyFont="1" applyFill="1" applyBorder="1" applyAlignment="1" applyProtection="1">
      <alignment horizontal="center" vertical="center"/>
    </xf>
    <xf numFmtId="0" fontId="37" fillId="15" borderId="0" xfId="0" applyFont="1" applyFill="1"/>
    <xf numFmtId="38" fontId="45" fillId="0" borderId="139" xfId="1" applyFont="1" applyFill="1" applyBorder="1" applyAlignment="1" applyProtection="1">
      <alignment horizontal="right" vertical="center"/>
    </xf>
    <xf numFmtId="38" fontId="45" fillId="0" borderId="29" xfId="1" applyFont="1" applyFill="1" applyBorder="1" applyAlignment="1" applyProtection="1">
      <alignment horizontal="right" vertical="center"/>
    </xf>
    <xf numFmtId="38" fontId="46" fillId="7" borderId="136" xfId="1" applyFont="1" applyFill="1" applyBorder="1" applyAlignment="1" applyProtection="1">
      <alignment horizontal="right" vertical="center"/>
      <protection locked="0"/>
    </xf>
    <xf numFmtId="38" fontId="45" fillId="7" borderId="128" xfId="1" applyFont="1" applyFill="1" applyBorder="1" applyAlignment="1" applyProtection="1">
      <alignment horizontal="right" vertical="center"/>
      <protection locked="0"/>
    </xf>
    <xf numFmtId="38" fontId="45" fillId="0" borderId="12" xfId="1" applyFont="1" applyFill="1" applyBorder="1" applyAlignment="1" applyProtection="1">
      <alignment horizontal="right" vertical="center"/>
    </xf>
    <xf numFmtId="38" fontId="45" fillId="7" borderId="141" xfId="1" applyFont="1" applyFill="1" applyBorder="1" applyAlignment="1" applyProtection="1">
      <alignment horizontal="right" vertical="center"/>
      <protection locked="0"/>
    </xf>
    <xf numFmtId="38" fontId="45" fillId="7" borderId="152" xfId="1" applyFont="1" applyFill="1" applyBorder="1" applyAlignment="1" applyProtection="1">
      <alignment horizontal="right" vertical="center"/>
      <protection locked="0"/>
    </xf>
    <xf numFmtId="38" fontId="45" fillId="7" borderId="12" xfId="1" applyFont="1" applyFill="1" applyBorder="1" applyAlignment="1" applyProtection="1">
      <alignment horizontal="right" vertical="center"/>
      <protection locked="0"/>
    </xf>
    <xf numFmtId="38" fontId="45" fillId="7" borderId="139" xfId="1" applyFont="1" applyFill="1" applyBorder="1" applyAlignment="1" applyProtection="1">
      <alignment horizontal="right" vertical="center"/>
      <protection locked="0"/>
    </xf>
    <xf numFmtId="38" fontId="45" fillId="7" borderId="136" xfId="1" applyFont="1" applyFill="1" applyBorder="1" applyAlignment="1" applyProtection="1">
      <alignment horizontal="right" vertical="center"/>
      <protection locked="0"/>
    </xf>
    <xf numFmtId="38" fontId="45" fillId="7" borderId="140" xfId="1" applyFont="1" applyFill="1" applyBorder="1" applyAlignment="1" applyProtection="1">
      <alignment horizontal="right" vertical="center"/>
      <protection locked="0"/>
    </xf>
    <xf numFmtId="38" fontId="45" fillId="0" borderId="137" xfId="1" applyFont="1" applyFill="1" applyBorder="1" applyAlignment="1" applyProtection="1">
      <alignment horizontal="right" vertical="center"/>
    </xf>
    <xf numFmtId="0" fontId="14" fillId="10" borderId="0" xfId="3" quotePrefix="1" applyFont="1" applyFill="1" applyBorder="1" applyAlignment="1" applyProtection="1">
      <alignment horizontal="center" vertical="center"/>
    </xf>
    <xf numFmtId="177" fontId="32" fillId="10" borderId="154" xfId="3" applyNumberFormat="1" applyFont="1" applyFill="1" applyBorder="1" applyProtection="1">
      <alignment vertical="center"/>
    </xf>
    <xf numFmtId="177" fontId="32" fillId="10" borderId="65" xfId="3" applyNumberFormat="1" applyFont="1" applyFill="1" applyBorder="1" applyProtection="1">
      <alignment vertical="center"/>
    </xf>
    <xf numFmtId="0" fontId="14" fillId="10" borderId="28" xfId="3" quotePrefix="1" applyFont="1" applyFill="1" applyBorder="1" applyAlignment="1" applyProtection="1">
      <alignment horizontal="center" vertical="center"/>
    </xf>
    <xf numFmtId="38" fontId="45" fillId="0" borderId="116" xfId="1" applyFont="1" applyFill="1" applyBorder="1" applyAlignment="1" applyProtection="1">
      <alignment horizontal="right" vertical="center"/>
    </xf>
    <xf numFmtId="0" fontId="14" fillId="10" borderId="18" xfId="3" quotePrefix="1" applyFont="1" applyFill="1" applyBorder="1" applyAlignment="1" applyProtection="1">
      <alignment horizontal="center" vertical="center"/>
    </xf>
    <xf numFmtId="0" fontId="14" fillId="10" borderId="35" xfId="3" quotePrefix="1" applyFont="1" applyFill="1" applyBorder="1" applyAlignment="1" applyProtection="1">
      <alignment horizontal="center" vertical="center"/>
    </xf>
    <xf numFmtId="0" fontId="14" fillId="10" borderId="1" xfId="3" applyFont="1" applyFill="1" applyBorder="1" applyProtection="1">
      <alignment vertical="center"/>
    </xf>
    <xf numFmtId="0" fontId="14" fillId="10" borderId="31" xfId="3" applyFont="1" applyFill="1" applyBorder="1" applyProtection="1">
      <alignment vertical="center"/>
    </xf>
    <xf numFmtId="0" fontId="14" fillId="10" borderId="32" xfId="3" applyFont="1" applyFill="1" applyBorder="1" applyAlignment="1" applyProtection="1">
      <alignment vertical="center" wrapText="1"/>
    </xf>
    <xf numFmtId="0" fontId="18" fillId="10" borderId="31" xfId="3" applyFont="1" applyFill="1" applyBorder="1" applyAlignment="1" applyProtection="1">
      <alignment vertical="center" wrapText="1"/>
    </xf>
    <xf numFmtId="0" fontId="18" fillId="10" borderId="1" xfId="3" applyFont="1" applyFill="1" applyBorder="1" applyAlignment="1" applyProtection="1">
      <alignment vertical="center" wrapText="1"/>
    </xf>
    <xf numFmtId="0" fontId="18" fillId="10" borderId="16" xfId="3" applyFont="1" applyFill="1" applyBorder="1" applyAlignment="1" applyProtection="1">
      <alignment vertical="center" wrapText="1"/>
    </xf>
    <xf numFmtId="177" fontId="14" fillId="10" borderId="0" xfId="3" applyNumberFormat="1" applyFont="1" applyFill="1" applyBorder="1" applyAlignment="1" applyProtection="1">
      <alignment horizontal="left" vertical="center"/>
    </xf>
    <xf numFmtId="0" fontId="14" fillId="10" borderId="44" xfId="3" applyFont="1" applyFill="1" applyBorder="1" applyProtection="1">
      <alignment vertical="center"/>
    </xf>
    <xf numFmtId="0" fontId="14" fillId="10" borderId="14" xfId="3" applyFont="1" applyFill="1" applyBorder="1" applyProtection="1">
      <alignment vertical="center"/>
    </xf>
    <xf numFmtId="0" fontId="18" fillId="10" borderId="14" xfId="3" applyFont="1" applyFill="1" applyBorder="1" applyProtection="1">
      <alignment vertical="center"/>
    </xf>
    <xf numFmtId="0" fontId="18" fillId="10" borderId="33" xfId="3" applyFont="1" applyFill="1" applyBorder="1" applyAlignment="1" applyProtection="1">
      <alignment horizontal="left" vertical="center" wrapText="1"/>
    </xf>
    <xf numFmtId="0" fontId="14" fillId="10" borderId="0" xfId="0" applyFont="1" applyFill="1" applyAlignment="1">
      <alignment horizontal="center" vertical="center"/>
    </xf>
    <xf numFmtId="0" fontId="14" fillId="10" borderId="37" xfId="3" applyFont="1" applyFill="1" applyBorder="1" applyProtection="1">
      <alignment vertical="center"/>
    </xf>
    <xf numFmtId="0" fontId="14" fillId="10" borderId="24" xfId="3" applyFont="1" applyFill="1" applyBorder="1" applyProtection="1">
      <alignment vertical="center"/>
    </xf>
    <xf numFmtId="0" fontId="14" fillId="10" borderId="44" xfId="3" applyFont="1" applyFill="1" applyBorder="1" applyAlignment="1" applyProtection="1">
      <alignment vertical="center" wrapText="1"/>
    </xf>
    <xf numFmtId="0" fontId="8" fillId="10" borderId="0" xfId="3" applyFont="1" applyFill="1" applyProtection="1">
      <alignment vertical="center"/>
    </xf>
    <xf numFmtId="0" fontId="4" fillId="10" borderId="0" xfId="3" applyFill="1" applyAlignment="1" applyProtection="1">
      <alignment horizontal="center" vertical="center"/>
    </xf>
    <xf numFmtId="0" fontId="54" fillId="16" borderId="0" xfId="3" applyFont="1" applyFill="1" applyProtection="1">
      <alignment vertical="center"/>
    </xf>
    <xf numFmtId="0" fontId="55" fillId="0" borderId="0" xfId="3" applyFont="1" applyProtection="1">
      <alignment vertical="center"/>
    </xf>
    <xf numFmtId="0" fontId="55" fillId="10" borderId="0" xfId="3" applyFont="1" applyFill="1" applyProtection="1">
      <alignment vertical="center"/>
    </xf>
    <xf numFmtId="0" fontId="57" fillId="16" borderId="0" xfId="3" applyFont="1" applyFill="1" applyProtection="1">
      <alignment vertical="center"/>
    </xf>
    <xf numFmtId="0" fontId="55" fillId="0" borderId="0" xfId="0" applyFont="1" applyFill="1"/>
    <xf numFmtId="0" fontId="55" fillId="0" borderId="0" xfId="0" applyFont="1" applyFill="1" applyAlignment="1">
      <alignment vertical="center"/>
    </xf>
    <xf numFmtId="0" fontId="0" fillId="0" borderId="0" xfId="0" applyFill="1" applyAlignment="1">
      <alignment vertical="center"/>
    </xf>
    <xf numFmtId="0" fontId="13" fillId="10" borderId="0" xfId="0" applyFont="1" applyFill="1" applyAlignment="1">
      <alignment horizontal="center" vertical="center"/>
    </xf>
    <xf numFmtId="0" fontId="0" fillId="10" borderId="0" xfId="0" applyFill="1" applyAlignment="1">
      <alignment vertical="center"/>
    </xf>
    <xf numFmtId="0" fontId="55" fillId="0" borderId="0" xfId="3" applyFont="1" applyFill="1" applyProtection="1">
      <alignment vertical="center"/>
    </xf>
    <xf numFmtId="0" fontId="55" fillId="0" borderId="0" xfId="3" applyFont="1" applyFill="1">
      <alignment vertical="center"/>
    </xf>
    <xf numFmtId="0" fontId="56" fillId="0" borderId="0" xfId="0" applyFont="1" applyFill="1" applyAlignment="1">
      <alignment horizontal="center" vertical="center"/>
    </xf>
    <xf numFmtId="0" fontId="12" fillId="10" borderId="0" xfId="0" applyFont="1" applyFill="1" applyAlignment="1">
      <alignment vertical="center"/>
    </xf>
    <xf numFmtId="0" fontId="34" fillId="10" borderId="0" xfId="3" applyFont="1" applyFill="1">
      <alignment vertical="center"/>
    </xf>
    <xf numFmtId="0" fontId="34" fillId="10" borderId="0" xfId="3" applyFont="1" applyFill="1" applyAlignment="1">
      <alignment horizontal="center" vertical="center"/>
    </xf>
    <xf numFmtId="0" fontId="34" fillId="0" borderId="0" xfId="3" applyFont="1">
      <alignment vertical="center"/>
    </xf>
    <xf numFmtId="0" fontId="34" fillId="0" borderId="0" xfId="3" applyFont="1" applyAlignment="1">
      <alignment horizontal="center" vertical="center"/>
    </xf>
    <xf numFmtId="0" fontId="19" fillId="0" borderId="0" xfId="0" applyFont="1" applyBorder="1" applyAlignment="1">
      <alignment vertical="center" textRotation="255"/>
    </xf>
    <xf numFmtId="0" fontId="19" fillId="0" borderId="0" xfId="0" applyFont="1" applyBorder="1" applyAlignment="1">
      <alignment vertical="center"/>
    </xf>
    <xf numFmtId="0" fontId="15" fillId="0" borderId="0" xfId="0" applyFont="1" applyBorder="1" applyAlignment="1">
      <alignment vertical="center"/>
    </xf>
    <xf numFmtId="0" fontId="55" fillId="0" borderId="0" xfId="0" applyFont="1" applyFill="1" applyBorder="1" applyAlignment="1">
      <alignment vertical="center"/>
    </xf>
    <xf numFmtId="0" fontId="0" fillId="0" borderId="0" xfId="0" applyBorder="1"/>
    <xf numFmtId="0" fontId="4" fillId="0" borderId="0" xfId="3" applyBorder="1">
      <alignment vertical="center"/>
    </xf>
    <xf numFmtId="0" fontId="14" fillId="0" borderId="0" xfId="0" applyFont="1" applyBorder="1" applyAlignment="1">
      <alignment vertical="center" textRotation="255"/>
    </xf>
    <xf numFmtId="0" fontId="17" fillId="13" borderId="165" xfId="3" applyFont="1" applyFill="1" applyBorder="1" applyAlignment="1" applyProtection="1">
      <alignment horizontal="center" vertical="center"/>
    </xf>
    <xf numFmtId="0" fontId="58" fillId="0" borderId="58" xfId="0" applyFont="1" applyBorder="1" applyAlignment="1">
      <alignment horizontal="center" vertical="center"/>
    </xf>
    <xf numFmtId="0" fontId="59" fillId="0" borderId="14" xfId="0" applyFont="1" applyBorder="1" applyAlignment="1">
      <alignment horizontal="left" vertical="center"/>
    </xf>
    <xf numFmtId="0" fontId="59" fillId="0" borderId="1" xfId="0" applyFont="1" applyBorder="1" applyAlignment="1">
      <alignment horizontal="left" vertical="center"/>
    </xf>
    <xf numFmtId="0" fontId="59" fillId="0" borderId="32" xfId="0" applyFont="1" applyBorder="1" applyAlignment="1">
      <alignment horizontal="left" vertical="center" wrapText="1"/>
    </xf>
    <xf numFmtId="0" fontId="10" fillId="10" borderId="0" xfId="0" applyFont="1" applyFill="1" applyAlignment="1">
      <alignment horizontal="right" vertical="center"/>
    </xf>
    <xf numFmtId="0" fontId="7" fillId="10" borderId="0" xfId="0" applyFont="1" applyFill="1" applyAlignment="1">
      <alignment horizontal="center" vertical="center"/>
    </xf>
    <xf numFmtId="177" fontId="58" fillId="0" borderId="20" xfId="0" applyNumberFormat="1" applyFont="1" applyBorder="1" applyAlignment="1">
      <alignment horizontal="center" vertical="center"/>
    </xf>
    <xf numFmtId="176" fontId="59" fillId="3" borderId="58" xfId="1" applyNumberFormat="1" applyFont="1" applyFill="1" applyBorder="1" applyAlignment="1" applyProtection="1">
      <alignment horizontal="right" vertical="center" shrinkToFit="1"/>
      <protection hidden="1"/>
    </xf>
    <xf numFmtId="176" fontId="46" fillId="18" borderId="0" xfId="1" applyNumberFormat="1" applyFont="1" applyFill="1" applyBorder="1" applyAlignment="1" applyProtection="1">
      <alignment horizontal="right" vertical="center" shrinkToFit="1"/>
      <protection hidden="1"/>
    </xf>
    <xf numFmtId="176" fontId="46" fillId="0" borderId="0" xfId="1" applyNumberFormat="1" applyFont="1" applyFill="1" applyBorder="1" applyAlignment="1" applyProtection="1">
      <alignment horizontal="right" vertical="center" shrinkToFit="1"/>
      <protection locked="0"/>
    </xf>
    <xf numFmtId="176" fontId="46" fillId="0" borderId="24" xfId="1" applyNumberFormat="1" applyFont="1" applyFill="1" applyBorder="1" applyAlignment="1" applyProtection="1">
      <alignment horizontal="right" vertical="center" shrinkToFit="1"/>
      <protection locked="0"/>
    </xf>
    <xf numFmtId="176" fontId="46" fillId="0" borderId="0" xfId="1" applyNumberFormat="1" applyFont="1" applyFill="1" applyBorder="1" applyAlignment="1" applyProtection="1">
      <alignment vertical="center" shrinkToFit="1"/>
      <protection locked="0"/>
    </xf>
    <xf numFmtId="176" fontId="46" fillId="3" borderId="0" xfId="1" applyNumberFormat="1" applyFont="1" applyFill="1" applyBorder="1" applyAlignment="1" applyProtection="1">
      <alignment horizontal="right" vertical="center" shrinkToFit="1"/>
      <protection hidden="1"/>
    </xf>
    <xf numFmtId="176" fontId="46" fillId="3" borderId="26" xfId="1" applyNumberFormat="1" applyFont="1" applyFill="1" applyBorder="1" applyAlignment="1" applyProtection="1">
      <alignment vertical="center" shrinkToFit="1"/>
      <protection hidden="1"/>
    </xf>
    <xf numFmtId="38" fontId="45" fillId="0" borderId="30" xfId="1" applyFont="1" applyFill="1" applyBorder="1" applyAlignment="1" applyProtection="1">
      <alignment horizontal="right" vertical="center"/>
    </xf>
    <xf numFmtId="38" fontId="46" fillId="7" borderId="4" xfId="1" applyFont="1" applyFill="1" applyBorder="1" applyAlignment="1" applyProtection="1">
      <alignment horizontal="right" vertical="center"/>
      <protection locked="0"/>
    </xf>
    <xf numFmtId="38" fontId="45" fillId="7" borderId="47" xfId="1" applyFont="1" applyFill="1" applyBorder="1" applyAlignment="1" applyProtection="1">
      <alignment horizontal="right" vertical="center"/>
      <protection locked="0"/>
    </xf>
    <xf numFmtId="38" fontId="45" fillId="7" borderId="13" xfId="1" applyFont="1" applyFill="1" applyBorder="1" applyAlignment="1" applyProtection="1">
      <alignment horizontal="right" vertical="center"/>
      <protection locked="0"/>
    </xf>
    <xf numFmtId="38" fontId="45" fillId="7" borderId="4" xfId="1" applyFont="1" applyFill="1" applyBorder="1" applyAlignment="1" applyProtection="1">
      <alignment horizontal="right" vertical="center"/>
      <protection locked="0"/>
    </xf>
    <xf numFmtId="38" fontId="45" fillId="7" borderId="5" xfId="1" applyFont="1" applyFill="1" applyBorder="1" applyAlignment="1" applyProtection="1">
      <alignment horizontal="right" vertical="center"/>
      <protection locked="0"/>
    </xf>
    <xf numFmtId="0" fontId="3" fillId="10" borderId="0" xfId="3" applyFont="1" applyFill="1" applyProtection="1">
      <alignment vertical="center"/>
    </xf>
    <xf numFmtId="0" fontId="0" fillId="10" borderId="0" xfId="0" applyFill="1" applyBorder="1"/>
    <xf numFmtId="0" fontId="15" fillId="10" borderId="0" xfId="0" applyFont="1" applyFill="1" applyAlignment="1">
      <alignment vertical="center" wrapText="1"/>
    </xf>
    <xf numFmtId="0" fontId="59" fillId="0" borderId="80" xfId="0" applyFont="1" applyBorder="1" applyAlignment="1">
      <alignment horizontal="center" vertical="center"/>
    </xf>
    <xf numFmtId="0" fontId="15" fillId="10" borderId="0" xfId="0" applyFont="1" applyFill="1" applyAlignment="1">
      <alignment vertical="center"/>
    </xf>
    <xf numFmtId="0" fontId="50" fillId="10" borderId="0" xfId="0" applyFont="1" applyFill="1" applyAlignment="1">
      <alignment vertical="center" shrinkToFit="1"/>
    </xf>
    <xf numFmtId="0" fontId="7" fillId="10" borderId="0" xfId="0" applyFont="1" applyFill="1" applyAlignment="1">
      <alignment vertical="center"/>
    </xf>
    <xf numFmtId="38" fontId="45" fillId="10" borderId="30" xfId="1" applyFont="1" applyFill="1" applyBorder="1" applyAlignment="1" applyProtection="1">
      <alignment horizontal="right" vertical="center"/>
    </xf>
    <xf numFmtId="38" fontId="45" fillId="7" borderId="15" xfId="1" applyFont="1" applyFill="1" applyBorder="1" applyAlignment="1" applyProtection="1">
      <alignment horizontal="right" vertical="center"/>
      <protection locked="0"/>
    </xf>
    <xf numFmtId="38" fontId="45" fillId="0" borderId="13" xfId="1" applyFont="1" applyFill="1" applyBorder="1" applyAlignment="1" applyProtection="1">
      <alignment horizontal="right" vertical="center"/>
    </xf>
    <xf numFmtId="38" fontId="47" fillId="7" borderId="4" xfId="1" applyFont="1" applyFill="1" applyBorder="1" applyAlignment="1" applyProtection="1">
      <alignment horizontal="right" vertical="center"/>
      <protection locked="0"/>
    </xf>
    <xf numFmtId="38" fontId="45" fillId="0" borderId="5" xfId="1" applyFont="1" applyFill="1" applyBorder="1" applyAlignment="1" applyProtection="1">
      <alignment horizontal="right" vertical="center"/>
    </xf>
    <xf numFmtId="38" fontId="45" fillId="7" borderId="56" xfId="1" applyFont="1" applyFill="1" applyBorder="1" applyAlignment="1" applyProtection="1">
      <alignment horizontal="right" vertical="center"/>
      <protection locked="0"/>
    </xf>
    <xf numFmtId="38" fontId="45" fillId="0" borderId="216" xfId="1" applyFont="1" applyFill="1" applyBorder="1" applyAlignment="1" applyProtection="1">
      <alignment horizontal="right" vertical="center"/>
    </xf>
    <xf numFmtId="38" fontId="62" fillId="0" borderId="171" xfId="1" applyFont="1" applyFill="1" applyBorder="1" applyAlignment="1" applyProtection="1">
      <alignment horizontal="right" vertical="center"/>
    </xf>
    <xf numFmtId="38" fontId="62" fillId="0" borderId="156" xfId="1" applyFont="1" applyFill="1" applyBorder="1" applyAlignment="1" applyProtection="1">
      <alignment horizontal="right" vertical="center"/>
    </xf>
    <xf numFmtId="38" fontId="62" fillId="0" borderId="165" xfId="1" applyFont="1" applyFill="1" applyBorder="1" applyAlignment="1" applyProtection="1">
      <alignment horizontal="right" vertical="center"/>
      <protection locked="0"/>
    </xf>
    <xf numFmtId="38" fontId="62" fillId="0" borderId="167" xfId="1" applyFont="1" applyFill="1" applyBorder="1" applyAlignment="1" applyProtection="1">
      <alignment horizontal="right" vertical="center"/>
      <protection locked="0"/>
    </xf>
    <xf numFmtId="38" fontId="62" fillId="0" borderId="168" xfId="1" applyFont="1" applyFill="1" applyBorder="1" applyAlignment="1" applyProtection="1">
      <alignment horizontal="right" vertical="center"/>
      <protection locked="0"/>
    </xf>
    <xf numFmtId="38" fontId="62" fillId="0" borderId="170" xfId="1" applyFont="1" applyFill="1" applyBorder="1" applyAlignment="1" applyProtection="1">
      <alignment horizontal="right" vertical="center"/>
      <protection locked="0"/>
    </xf>
    <xf numFmtId="38" fontId="62" fillId="0" borderId="172" xfId="1" applyFont="1" applyFill="1" applyBorder="1" applyAlignment="1" applyProtection="1">
      <alignment horizontal="right" vertical="center"/>
      <protection locked="0"/>
    </xf>
    <xf numFmtId="38" fontId="62" fillId="0" borderId="169" xfId="1" applyFont="1" applyFill="1" applyBorder="1" applyAlignment="1" applyProtection="1">
      <alignment horizontal="right" vertical="center"/>
      <protection locked="0"/>
    </xf>
    <xf numFmtId="38" fontId="62" fillId="0" borderId="173" xfId="1" applyFont="1" applyFill="1" applyBorder="1" applyAlignment="1" applyProtection="1">
      <alignment horizontal="right" vertical="center"/>
      <protection locked="0"/>
    </xf>
    <xf numFmtId="177" fontId="62" fillId="0" borderId="165" xfId="3" applyNumberFormat="1" applyFont="1" applyFill="1" applyBorder="1" applyProtection="1">
      <alignment vertical="center"/>
      <protection locked="0"/>
    </xf>
    <xf numFmtId="177" fontId="62" fillId="0" borderId="172" xfId="3" applyNumberFormat="1" applyFont="1" applyFill="1" applyBorder="1" applyAlignment="1" applyProtection="1">
      <alignment horizontal="right" vertical="center"/>
      <protection locked="0"/>
    </xf>
    <xf numFmtId="177" fontId="62" fillId="0" borderId="168" xfId="3" applyNumberFormat="1" applyFont="1" applyFill="1" applyBorder="1" applyAlignment="1" applyProtection="1">
      <alignment horizontal="right" vertical="center"/>
      <protection locked="0"/>
    </xf>
    <xf numFmtId="177" fontId="62" fillId="0" borderId="169" xfId="3" applyNumberFormat="1" applyFont="1" applyFill="1" applyBorder="1" applyAlignment="1" applyProtection="1">
      <alignment horizontal="right" vertical="center"/>
      <protection locked="0"/>
    </xf>
    <xf numFmtId="177" fontId="62" fillId="0" borderId="165" xfId="3" applyNumberFormat="1" applyFont="1" applyFill="1" applyBorder="1" applyAlignment="1" applyProtection="1">
      <alignment horizontal="right" vertical="center"/>
      <protection locked="0"/>
    </xf>
    <xf numFmtId="0" fontId="15" fillId="10" borderId="81" xfId="0" applyFont="1" applyFill="1" applyBorder="1" applyAlignment="1" applyProtection="1">
      <alignment horizontal="left" vertical="center"/>
    </xf>
    <xf numFmtId="0" fontId="14" fillId="10" borderId="0" xfId="0" applyFont="1" applyFill="1" applyAlignment="1">
      <alignment horizontal="left"/>
    </xf>
    <xf numFmtId="0" fontId="49" fillId="10" borderId="0" xfId="0" applyFont="1" applyFill="1" applyAlignment="1">
      <alignment horizontal="center" vertical="center" wrapText="1"/>
    </xf>
    <xf numFmtId="0" fontId="17" fillId="10" borderId="0" xfId="3" applyFont="1" applyFill="1" applyAlignment="1" applyProtection="1">
      <alignment horizontal="center" vertical="center"/>
    </xf>
    <xf numFmtId="0" fontId="17" fillId="10" borderId="165" xfId="3" applyFont="1" applyFill="1" applyBorder="1" applyAlignment="1" applyProtection="1">
      <alignment horizontal="center" vertical="center" wrapText="1"/>
    </xf>
    <xf numFmtId="0" fontId="17" fillId="0" borderId="165" xfId="3" applyFont="1" applyFill="1" applyBorder="1" applyAlignment="1" applyProtection="1">
      <alignment horizontal="center" vertical="center"/>
    </xf>
    <xf numFmtId="0" fontId="59" fillId="0" borderId="17" xfId="0" quotePrefix="1" applyFont="1" applyBorder="1" applyAlignment="1">
      <alignment horizontal="left" vertical="center"/>
    </xf>
    <xf numFmtId="0" fontId="59" fillId="0" borderId="8" xfId="0" quotePrefix="1" applyFont="1" applyBorder="1" applyAlignment="1">
      <alignment horizontal="left" vertical="center"/>
    </xf>
    <xf numFmtId="0" fontId="59" fillId="0" borderId="91" xfId="0" quotePrefix="1" applyFont="1" applyBorder="1" applyAlignment="1">
      <alignment horizontal="left" vertical="center" wrapText="1"/>
    </xf>
    <xf numFmtId="38" fontId="45" fillId="7" borderId="138" xfId="1" applyFont="1" applyFill="1" applyBorder="1" applyAlignment="1" applyProtection="1">
      <alignment vertical="center"/>
      <protection locked="0"/>
    </xf>
    <xf numFmtId="38" fontId="45" fillId="7" borderId="12" xfId="1" applyFont="1" applyFill="1" applyBorder="1" applyAlignment="1" applyProtection="1">
      <alignment vertical="center" shrinkToFit="1"/>
      <protection locked="0"/>
    </xf>
    <xf numFmtId="38" fontId="45" fillId="9" borderId="203" xfId="1" applyFont="1" applyFill="1" applyBorder="1" applyAlignment="1">
      <alignment vertical="center" shrinkToFit="1"/>
    </xf>
    <xf numFmtId="38" fontId="45" fillId="9" borderId="178" xfId="1" applyFont="1" applyFill="1" applyBorder="1" applyAlignment="1">
      <alignment vertical="center" shrinkToFit="1"/>
    </xf>
    <xf numFmtId="38" fontId="45" fillId="7" borderId="179" xfId="1" applyFont="1" applyFill="1" applyBorder="1" applyAlignment="1" applyProtection="1">
      <alignment vertical="center" shrinkToFit="1"/>
      <protection locked="0"/>
    </xf>
    <xf numFmtId="38" fontId="45" fillId="7" borderId="12" xfId="1" applyFont="1" applyFill="1" applyBorder="1" applyAlignment="1" applyProtection="1">
      <alignment horizontal="right" vertical="center" shrinkToFit="1"/>
      <protection locked="0"/>
    </xf>
    <xf numFmtId="38" fontId="45" fillId="9" borderId="203" xfId="1" applyFont="1" applyFill="1" applyBorder="1" applyAlignment="1" applyProtection="1">
      <alignment vertical="center" shrinkToFit="1"/>
      <protection hidden="1"/>
    </xf>
    <xf numFmtId="38" fontId="45" fillId="9" borderId="178" xfId="1" applyFont="1" applyFill="1" applyBorder="1" applyAlignment="1" applyProtection="1">
      <alignment vertical="center" shrinkToFit="1"/>
      <protection hidden="1"/>
    </xf>
    <xf numFmtId="38" fontId="45" fillId="2" borderId="201" xfId="1" applyFont="1" applyFill="1" applyBorder="1" applyAlignment="1" applyProtection="1">
      <alignment vertical="center" shrinkToFit="1"/>
      <protection hidden="1"/>
    </xf>
    <xf numFmtId="38" fontId="45" fillId="2" borderId="180" xfId="1" applyFont="1" applyFill="1" applyBorder="1" applyAlignment="1" applyProtection="1">
      <alignment vertical="center" shrinkToFit="1"/>
      <protection hidden="1"/>
    </xf>
    <xf numFmtId="38" fontId="45" fillId="0" borderId="0" xfId="1" applyFont="1" applyBorder="1" applyAlignment="1">
      <alignment vertical="center"/>
    </xf>
    <xf numFmtId="38" fontId="45" fillId="7" borderId="177" xfId="1" applyFont="1" applyFill="1" applyBorder="1" applyAlignment="1" applyProtection="1">
      <alignment vertical="center"/>
      <protection locked="0"/>
    </xf>
    <xf numFmtId="38" fontId="45" fillId="7" borderId="12" xfId="1" applyFont="1" applyFill="1" applyBorder="1" applyAlignment="1" applyProtection="1">
      <alignment vertical="center"/>
      <protection locked="0"/>
    </xf>
    <xf numFmtId="38" fontId="45" fillId="9" borderId="203" xfId="1" applyFont="1" applyFill="1" applyBorder="1" applyAlignment="1" applyProtection="1">
      <alignment horizontal="right" vertical="center" shrinkToFit="1"/>
      <protection hidden="1"/>
    </xf>
    <xf numFmtId="38" fontId="45" fillId="9" borderId="178" xfId="1" applyFont="1" applyFill="1" applyBorder="1" applyAlignment="1" applyProtection="1">
      <alignment horizontal="right" vertical="center" shrinkToFit="1"/>
      <protection hidden="1"/>
    </xf>
    <xf numFmtId="38" fontId="45" fillId="7" borderId="179" xfId="1" applyFont="1" applyFill="1" applyBorder="1" applyAlignment="1" applyProtection="1">
      <alignment vertical="center"/>
      <protection locked="0"/>
    </xf>
    <xf numFmtId="38" fontId="45" fillId="9" borderId="205" xfId="1" applyFont="1" applyFill="1" applyBorder="1" applyAlignment="1" applyProtection="1">
      <alignment vertical="center" shrinkToFit="1"/>
      <protection hidden="1"/>
    </xf>
    <xf numFmtId="38" fontId="45" fillId="9" borderId="181" xfId="1" applyFont="1" applyFill="1" applyBorder="1" applyAlignment="1" applyProtection="1">
      <alignment vertical="center" shrinkToFit="1"/>
      <protection hidden="1"/>
    </xf>
    <xf numFmtId="38" fontId="45" fillId="2" borderId="132" xfId="1" applyFont="1" applyFill="1" applyBorder="1" applyAlignment="1" applyProtection="1">
      <alignment vertical="center" shrinkToFit="1"/>
      <protection hidden="1"/>
    </xf>
    <xf numFmtId="38" fontId="45" fillId="2" borderId="137" xfId="1" applyFont="1" applyFill="1" applyBorder="1" applyAlignment="1" applyProtection="1">
      <alignment vertical="center" shrinkToFit="1"/>
      <protection hidden="1"/>
    </xf>
    <xf numFmtId="38" fontId="45" fillId="10" borderId="0" xfId="1" applyFont="1" applyFill="1"/>
    <xf numFmtId="38" fontId="62" fillId="3" borderId="165" xfId="1" applyFont="1" applyFill="1" applyBorder="1" applyAlignment="1" applyProtection="1">
      <alignment vertical="center"/>
    </xf>
    <xf numFmtId="0" fontId="35" fillId="10" borderId="39" xfId="3" applyFont="1" applyFill="1" applyBorder="1" applyAlignment="1" applyProtection="1">
      <alignment horizontal="left" vertical="center"/>
    </xf>
    <xf numFmtId="0" fontId="35" fillId="10" borderId="130" xfId="3" applyFont="1" applyFill="1" applyBorder="1" applyAlignment="1" applyProtection="1">
      <alignment horizontal="left" vertical="center"/>
    </xf>
    <xf numFmtId="0" fontId="32" fillId="13" borderId="164" xfId="3" applyFont="1" applyFill="1" applyBorder="1" applyAlignment="1" applyProtection="1">
      <alignment horizontal="center" vertical="center"/>
    </xf>
    <xf numFmtId="0" fontId="32" fillId="10" borderId="164" xfId="3" applyFont="1" applyFill="1" applyBorder="1" applyAlignment="1" applyProtection="1">
      <alignment horizontal="center" vertical="center" wrapText="1"/>
    </xf>
    <xf numFmtId="38" fontId="45" fillId="7" borderId="177" xfId="1" applyFont="1" applyFill="1" applyBorder="1" applyAlignment="1" applyProtection="1">
      <alignment horizontal="right" vertical="center" shrinkToFit="1"/>
      <protection locked="0"/>
    </xf>
    <xf numFmtId="0" fontId="59" fillId="0" borderId="2" xfId="0" quotePrefix="1" applyFont="1" applyBorder="1" applyAlignment="1">
      <alignment horizontal="left" vertical="center" wrapText="1"/>
    </xf>
    <xf numFmtId="0" fontId="59" fillId="0" borderId="91" xfId="0" quotePrefix="1" applyFont="1" applyBorder="1" applyAlignment="1">
      <alignment horizontal="left" vertical="center"/>
    </xf>
    <xf numFmtId="0" fontId="66" fillId="10" borderId="0" xfId="0" applyFont="1" applyFill="1"/>
    <xf numFmtId="0" fontId="67" fillId="10" borderId="0" xfId="0" applyFont="1" applyFill="1" applyAlignment="1">
      <alignment horizontal="right"/>
    </xf>
    <xf numFmtId="0" fontId="72" fillId="10" borderId="0" xfId="3" applyFont="1" applyFill="1" applyProtection="1">
      <alignment vertical="center"/>
    </xf>
    <xf numFmtId="0" fontId="73" fillId="10" borderId="206" xfId="3" applyFont="1" applyFill="1" applyBorder="1" applyAlignment="1" applyProtection="1">
      <alignment horizontal="center" vertical="center" wrapText="1"/>
    </xf>
    <xf numFmtId="0" fontId="73" fillId="13" borderId="206" xfId="3" applyFont="1" applyFill="1" applyBorder="1" applyAlignment="1" applyProtection="1">
      <alignment horizontal="center" vertical="center" wrapText="1"/>
    </xf>
    <xf numFmtId="0" fontId="10" fillId="10" borderId="0" xfId="0" applyFont="1" applyFill="1"/>
    <xf numFmtId="0" fontId="74" fillId="10" borderId="0" xfId="3" applyFont="1" applyFill="1" applyProtection="1">
      <alignment vertical="center"/>
    </xf>
    <xf numFmtId="0" fontId="10" fillId="10" borderId="0" xfId="3" applyFont="1" applyFill="1" applyProtection="1">
      <alignment vertical="center"/>
    </xf>
    <xf numFmtId="0" fontId="74" fillId="10" borderId="0" xfId="3" applyFont="1" applyFill="1">
      <alignment vertical="center"/>
    </xf>
    <xf numFmtId="0" fontId="74" fillId="0" borderId="0" xfId="3" applyFont="1">
      <alignment vertical="center"/>
    </xf>
    <xf numFmtId="0" fontId="59" fillId="0" borderId="219" xfId="0" applyFont="1" applyBorder="1" applyAlignment="1">
      <alignment horizontal="center" vertical="center" wrapText="1"/>
    </xf>
    <xf numFmtId="177" fontId="58" fillId="10" borderId="0" xfId="0" applyNumberFormat="1" applyFont="1" applyFill="1" applyBorder="1" applyAlignment="1">
      <alignment horizontal="center" vertical="center" wrapText="1"/>
    </xf>
    <xf numFmtId="38" fontId="45" fillId="7" borderId="133" xfId="1" applyFont="1" applyFill="1" applyBorder="1" applyAlignment="1" applyProtection="1">
      <alignment vertical="center"/>
      <protection locked="0"/>
    </xf>
    <xf numFmtId="38" fontId="45" fillId="7" borderId="202" xfId="1" applyFont="1" applyFill="1" applyBorder="1" applyAlignment="1" applyProtection="1">
      <alignment vertical="center"/>
      <protection locked="0"/>
    </xf>
    <xf numFmtId="38" fontId="45" fillId="7" borderId="126" xfId="1" applyFont="1" applyFill="1" applyBorder="1" applyAlignment="1" applyProtection="1">
      <alignment vertical="center"/>
      <protection locked="0"/>
    </xf>
    <xf numFmtId="38" fontId="45" fillId="7" borderId="204" xfId="1" applyFont="1" applyFill="1" applyBorder="1" applyAlignment="1" applyProtection="1">
      <alignment vertical="center"/>
      <protection locked="0"/>
    </xf>
    <xf numFmtId="38" fontId="45" fillId="7" borderId="202" xfId="1" applyFont="1" applyFill="1" applyBorder="1" applyAlignment="1" applyProtection="1">
      <alignment horizontal="right" vertical="center" shrinkToFit="1"/>
      <protection locked="0"/>
    </xf>
    <xf numFmtId="38" fontId="45" fillId="7" borderId="126" xfId="1" applyFont="1" applyFill="1" applyBorder="1" applyAlignment="1" applyProtection="1">
      <alignment vertical="center" shrinkToFit="1"/>
      <protection locked="0"/>
    </xf>
    <xf numFmtId="38" fontId="45" fillId="7" borderId="204" xfId="1" applyFont="1" applyFill="1" applyBorder="1" applyAlignment="1" applyProtection="1">
      <alignment vertical="center" shrinkToFit="1"/>
      <protection locked="0"/>
    </xf>
    <xf numFmtId="38" fontId="45" fillId="7" borderId="126" xfId="1" applyFont="1" applyFill="1" applyBorder="1" applyAlignment="1" applyProtection="1">
      <alignment horizontal="right" vertical="center" shrinkToFit="1"/>
      <protection locked="0"/>
    </xf>
    <xf numFmtId="38" fontId="45" fillId="7" borderId="121" xfId="1" applyFont="1" applyFill="1" applyBorder="1" applyAlignment="1" applyProtection="1">
      <alignment horizontal="right" vertical="center"/>
      <protection locked="0"/>
    </xf>
    <xf numFmtId="38" fontId="46" fillId="7" borderId="121" xfId="1" applyFont="1" applyFill="1" applyBorder="1" applyAlignment="1" applyProtection="1">
      <alignment horizontal="right" vertical="center"/>
      <protection locked="0"/>
    </xf>
    <xf numFmtId="38" fontId="45" fillId="7" borderId="142" xfId="1" applyFont="1" applyFill="1" applyBorder="1" applyAlignment="1" applyProtection="1">
      <alignment horizontal="right" vertical="center"/>
      <protection locked="0"/>
    </xf>
    <xf numFmtId="38" fontId="45" fillId="7" borderId="125" xfId="1" applyFont="1" applyFill="1" applyBorder="1" applyAlignment="1" applyProtection="1">
      <alignment horizontal="right" vertical="center"/>
      <protection locked="0"/>
    </xf>
    <xf numFmtId="38" fontId="45" fillId="7" borderId="127" xfId="1" applyFont="1" applyFill="1" applyBorder="1" applyAlignment="1" applyProtection="1">
      <alignment horizontal="right" vertical="center"/>
      <protection locked="0"/>
    </xf>
    <xf numFmtId="38" fontId="45" fillId="7" borderId="126" xfId="1" applyFont="1" applyFill="1" applyBorder="1" applyAlignment="1" applyProtection="1">
      <alignment horizontal="right" vertical="center"/>
      <protection locked="0"/>
    </xf>
    <xf numFmtId="38" fontId="45" fillId="7" borderId="124" xfId="1" applyFont="1" applyFill="1" applyBorder="1" applyAlignment="1" applyProtection="1">
      <alignment horizontal="right" vertical="center"/>
      <protection locked="0"/>
    </xf>
    <xf numFmtId="38" fontId="45" fillId="7" borderId="117" xfId="1" applyFont="1" applyFill="1" applyBorder="1" applyAlignment="1" applyProtection="1">
      <alignment horizontal="right" vertical="center"/>
      <protection locked="0"/>
    </xf>
    <xf numFmtId="38" fontId="45" fillId="7" borderId="118" xfId="1" applyFont="1" applyFill="1" applyBorder="1" applyAlignment="1" applyProtection="1">
      <alignment horizontal="right" vertical="center"/>
      <protection locked="0"/>
    </xf>
    <xf numFmtId="38" fontId="47" fillId="7" borderId="121" xfId="1" applyFont="1" applyFill="1" applyBorder="1" applyAlignment="1" applyProtection="1">
      <alignment horizontal="right" vertical="center"/>
      <protection locked="0"/>
    </xf>
    <xf numFmtId="38" fontId="45" fillId="7" borderId="133" xfId="1" applyFont="1" applyFill="1" applyBorder="1" applyAlignment="1" applyProtection="1">
      <alignment horizontal="right" vertical="center"/>
      <protection locked="0"/>
    </xf>
    <xf numFmtId="0" fontId="14" fillId="7" borderId="73" xfId="0" applyFont="1" applyFill="1" applyBorder="1" applyAlignment="1" applyProtection="1">
      <alignment horizontal="left" vertical="center" wrapText="1"/>
      <protection locked="0"/>
    </xf>
    <xf numFmtId="0" fontId="14" fillId="7" borderId="89" xfId="0" applyFont="1" applyFill="1" applyBorder="1" applyAlignment="1" applyProtection="1">
      <alignment horizontal="left" vertical="center" wrapText="1"/>
      <protection locked="0"/>
    </xf>
    <xf numFmtId="0" fontId="59" fillId="0" borderId="199" xfId="0" applyFont="1" applyBorder="1" applyAlignment="1">
      <alignment horizontal="center" vertical="center" wrapText="1"/>
    </xf>
    <xf numFmtId="0" fontId="14" fillId="0" borderId="0" xfId="0" applyFont="1" applyFill="1" applyAlignment="1" applyProtection="1">
      <alignment vertical="center"/>
      <protection locked="0"/>
    </xf>
    <xf numFmtId="0" fontId="15" fillId="10" borderId="83" xfId="0" applyFont="1" applyFill="1" applyBorder="1" applyAlignment="1" applyProtection="1">
      <alignment horizontal="left" vertical="center"/>
    </xf>
    <xf numFmtId="0" fontId="14" fillId="0" borderId="0" xfId="0" applyFont="1" applyFill="1" applyProtection="1"/>
    <xf numFmtId="0" fontId="19" fillId="4" borderId="63" xfId="0" applyNumberFormat="1" applyFont="1" applyFill="1" applyBorder="1" applyAlignment="1" applyProtection="1">
      <alignment horizontal="center" vertical="center"/>
    </xf>
    <xf numFmtId="0" fontId="19" fillId="4" borderId="26" xfId="0" applyNumberFormat="1" applyFont="1" applyFill="1" applyBorder="1" applyAlignment="1" applyProtection="1">
      <alignment horizontal="center" vertical="center"/>
    </xf>
    <xf numFmtId="0" fontId="19" fillId="4" borderId="64" xfId="0" applyNumberFormat="1" applyFont="1" applyFill="1" applyBorder="1" applyAlignment="1" applyProtection="1">
      <alignment horizontal="center" vertical="center"/>
    </xf>
    <xf numFmtId="0" fontId="39" fillId="10" borderId="0" xfId="0" applyFont="1" applyFill="1" applyAlignment="1">
      <alignment horizontal="center"/>
    </xf>
    <xf numFmtId="0" fontId="77" fillId="0" borderId="0" xfId="0" applyFont="1"/>
    <xf numFmtId="49" fontId="77" fillId="0" borderId="0" xfId="1" applyNumberFormat="1" applyFont="1"/>
    <xf numFmtId="0" fontId="15" fillId="10" borderId="0" xfId="0" applyFont="1" applyFill="1" applyBorder="1" applyAlignment="1">
      <alignment horizontal="center" vertical="center" shrinkToFit="1"/>
    </xf>
    <xf numFmtId="0" fontId="18" fillId="5" borderId="228" xfId="0" applyFont="1" applyFill="1" applyBorder="1" applyAlignment="1" applyProtection="1">
      <alignment horizontal="center" vertical="center"/>
      <protection locked="0"/>
    </xf>
    <xf numFmtId="0" fontId="18" fillId="5" borderId="229" xfId="0" applyFont="1" applyFill="1" applyBorder="1" applyAlignment="1" applyProtection="1">
      <alignment horizontal="center" vertical="center"/>
      <protection locked="0"/>
    </xf>
    <xf numFmtId="0" fontId="18" fillId="5" borderId="225" xfId="0" applyFont="1" applyFill="1" applyBorder="1" applyAlignment="1" applyProtection="1">
      <alignment horizontal="center" vertical="center"/>
      <protection locked="0"/>
    </xf>
    <xf numFmtId="0" fontId="81" fillId="0" borderId="231" xfId="0" applyFont="1" applyBorder="1" applyAlignment="1">
      <alignment horizontal="center" vertical="center"/>
    </xf>
    <xf numFmtId="0" fontId="81" fillId="0" borderId="227" xfId="0" applyFont="1" applyBorder="1" applyAlignment="1">
      <alignment horizontal="center" vertical="center"/>
    </xf>
    <xf numFmtId="0" fontId="24" fillId="10" borderId="0" xfId="0" applyFont="1" applyFill="1" applyAlignment="1">
      <alignment horizontal="center" wrapText="1"/>
    </xf>
    <xf numFmtId="0" fontId="84" fillId="21" borderId="66" xfId="0" applyNumberFormat="1" applyFont="1" applyFill="1" applyBorder="1" applyAlignment="1" applyProtection="1">
      <alignment horizontal="center" vertical="center"/>
    </xf>
    <xf numFmtId="0" fontId="84" fillId="21" borderId="65" xfId="0" applyNumberFormat="1" applyFont="1" applyFill="1" applyBorder="1" applyAlignment="1" applyProtection="1">
      <alignment horizontal="center" vertical="center"/>
    </xf>
    <xf numFmtId="0" fontId="84" fillId="21" borderId="67" xfId="0" applyNumberFormat="1" applyFont="1" applyFill="1" applyBorder="1" applyAlignment="1" applyProtection="1">
      <alignment horizontal="center" vertical="center"/>
    </xf>
    <xf numFmtId="0" fontId="38" fillId="21" borderId="66" xfId="0" applyNumberFormat="1" applyFont="1" applyFill="1" applyBorder="1" applyAlignment="1" applyProtection="1">
      <alignment horizontal="left" vertical="center" wrapText="1"/>
    </xf>
    <xf numFmtId="0" fontId="14" fillId="10" borderId="109" xfId="0" applyFont="1" applyFill="1" applyBorder="1" applyAlignment="1">
      <alignment horizontal="center" vertical="center" shrinkToFit="1"/>
    </xf>
    <xf numFmtId="0" fontId="0" fillId="10" borderId="65" xfId="0" applyFill="1" applyBorder="1"/>
    <xf numFmtId="0" fontId="87" fillId="21" borderId="65" xfId="0" applyNumberFormat="1" applyFont="1" applyFill="1" applyBorder="1" applyAlignment="1" applyProtection="1">
      <alignment horizontal="center" vertical="center" wrapText="1"/>
    </xf>
    <xf numFmtId="0" fontId="14" fillId="10" borderId="0" xfId="0" applyFont="1" applyFill="1" applyProtection="1"/>
    <xf numFmtId="0" fontId="86" fillId="2" borderId="29" xfId="0" applyNumberFormat="1" applyFont="1" applyFill="1" applyBorder="1" applyAlignment="1" applyProtection="1">
      <alignment horizontal="left" vertical="center"/>
    </xf>
    <xf numFmtId="0" fontId="86" fillId="2" borderId="29" xfId="0" applyFont="1" applyFill="1" applyBorder="1" applyAlignment="1" applyProtection="1">
      <alignment horizontal="left" vertical="center"/>
    </xf>
    <xf numFmtId="0" fontId="14" fillId="10" borderId="0" xfId="0" applyFont="1" applyFill="1" applyAlignment="1" applyProtection="1">
      <alignment wrapText="1"/>
    </xf>
    <xf numFmtId="0" fontId="14" fillId="0" borderId="0" xfId="0" applyFont="1" applyProtection="1"/>
    <xf numFmtId="0" fontId="0" fillId="10" borderId="0" xfId="0" applyFill="1" applyBorder="1" applyProtection="1"/>
    <xf numFmtId="0" fontId="0" fillId="10" borderId="0" xfId="0" applyFill="1" applyProtection="1"/>
    <xf numFmtId="0" fontId="15" fillId="2" borderId="139" xfId="0" applyFont="1" applyFill="1" applyBorder="1" applyAlignment="1" applyProtection="1">
      <alignment horizontal="left" vertical="center"/>
    </xf>
    <xf numFmtId="0" fontId="84" fillId="21" borderId="63" xfId="0" applyFont="1" applyFill="1" applyBorder="1" applyAlignment="1" applyProtection="1">
      <alignment horizontal="center" vertical="center"/>
    </xf>
    <xf numFmtId="0" fontId="84" fillId="21" borderId="26" xfId="0" applyFont="1" applyFill="1" applyBorder="1" applyAlignment="1" applyProtection="1">
      <alignment horizontal="center" vertical="center"/>
    </xf>
    <xf numFmtId="0" fontId="84" fillId="21" borderId="64" xfId="0" applyFont="1" applyFill="1" applyBorder="1" applyAlignment="1" applyProtection="1">
      <alignment horizontal="center" vertical="center"/>
    </xf>
    <xf numFmtId="0" fontId="44" fillId="21" borderId="63" xfId="0" applyFont="1" applyFill="1" applyBorder="1" applyAlignment="1" applyProtection="1">
      <alignment horizontal="left" vertical="center" wrapText="1"/>
    </xf>
    <xf numFmtId="0" fontId="44" fillId="21" borderId="26" xfId="0" applyFont="1" applyFill="1" applyBorder="1" applyAlignment="1" applyProtection="1">
      <alignment horizontal="left" vertical="center" wrapText="1"/>
    </xf>
    <xf numFmtId="0" fontId="44" fillId="21" borderId="64" xfId="0" applyFont="1" applyFill="1" applyBorder="1" applyAlignment="1" applyProtection="1">
      <alignment horizontal="center" vertical="center" shrinkToFit="1"/>
    </xf>
    <xf numFmtId="0" fontId="85" fillId="21" borderId="62" xfId="0" applyFont="1" applyFill="1" applyBorder="1" applyAlignment="1" applyProtection="1">
      <alignment horizontal="left" vertical="center"/>
    </xf>
    <xf numFmtId="0" fontId="44" fillId="21" borderId="65" xfId="0" applyFont="1" applyFill="1" applyBorder="1" applyAlignment="1" applyProtection="1">
      <alignment horizontal="left" vertical="center" wrapText="1"/>
    </xf>
    <xf numFmtId="0" fontId="44" fillId="21" borderId="67" xfId="0" applyFont="1" applyFill="1" applyBorder="1" applyAlignment="1" applyProtection="1">
      <alignment horizontal="center" vertical="center" shrinkToFit="1"/>
    </xf>
    <xf numFmtId="0" fontId="85" fillId="21" borderId="66" xfId="0" applyFont="1" applyFill="1" applyBorder="1" applyAlignment="1" applyProtection="1">
      <alignment horizontal="left" vertical="center"/>
    </xf>
    <xf numFmtId="38" fontId="77" fillId="4" borderId="0" xfId="1" applyFont="1" applyFill="1" applyAlignment="1">
      <alignment shrinkToFit="1"/>
    </xf>
    <xf numFmtId="38" fontId="77" fillId="2" borderId="0" xfId="1" applyFont="1" applyFill="1" applyAlignment="1">
      <alignment shrinkToFit="1"/>
    </xf>
    <xf numFmtId="38" fontId="78" fillId="23" borderId="0" xfId="1" applyFont="1" applyFill="1" applyAlignment="1">
      <alignment shrinkToFit="1"/>
    </xf>
    <xf numFmtId="38" fontId="78" fillId="24" borderId="0" xfId="1" applyFont="1" applyFill="1" applyAlignment="1">
      <alignment shrinkToFit="1"/>
    </xf>
    <xf numFmtId="0" fontId="35" fillId="10" borderId="151" xfId="3" applyFont="1" applyFill="1" applyBorder="1" applyAlignment="1" applyProtection="1">
      <alignment horizontal="left" vertical="center"/>
    </xf>
    <xf numFmtId="0" fontId="35" fillId="10" borderId="131" xfId="3" applyFont="1" applyFill="1" applyBorder="1" applyAlignment="1" applyProtection="1">
      <alignment horizontal="left" vertical="center"/>
    </xf>
    <xf numFmtId="0" fontId="89" fillId="10" borderId="0" xfId="3" applyFont="1" applyFill="1" applyAlignment="1" applyProtection="1">
      <alignment vertical="center" wrapText="1"/>
    </xf>
    <xf numFmtId="49" fontId="77" fillId="10" borderId="0" xfId="1" applyNumberFormat="1" applyFont="1" applyFill="1" applyAlignment="1">
      <alignment shrinkToFit="1"/>
    </xf>
    <xf numFmtId="49" fontId="77" fillId="10" borderId="0" xfId="1" applyNumberFormat="1" applyFont="1" applyFill="1" applyBorder="1" applyAlignment="1">
      <alignment shrinkToFit="1"/>
    </xf>
    <xf numFmtId="38" fontId="78" fillId="22" borderId="0" xfId="1" applyFont="1" applyFill="1" applyBorder="1" applyAlignment="1">
      <alignment shrinkToFit="1"/>
    </xf>
    <xf numFmtId="38" fontId="78" fillId="22" borderId="0" xfId="1" applyFont="1" applyFill="1" applyBorder="1" applyAlignment="1">
      <alignment vertical="center" shrinkToFit="1"/>
    </xf>
    <xf numFmtId="0" fontId="78" fillId="22" borderId="0" xfId="0" applyFont="1" applyFill="1" applyBorder="1"/>
    <xf numFmtId="49" fontId="77" fillId="10" borderId="21" xfId="1" applyNumberFormat="1" applyFont="1" applyFill="1" applyBorder="1" applyAlignment="1">
      <alignment shrinkToFit="1"/>
    </xf>
    <xf numFmtId="38" fontId="78" fillId="15" borderId="21" xfId="1" applyFont="1" applyFill="1" applyBorder="1" applyAlignment="1">
      <alignment shrinkToFit="1"/>
    </xf>
    <xf numFmtId="38" fontId="78" fillId="2" borderId="21" xfId="1" applyFont="1" applyFill="1" applyBorder="1" applyAlignment="1">
      <alignment shrinkToFit="1"/>
    </xf>
    <xf numFmtId="38" fontId="78" fillId="15" borderId="0" xfId="1" applyFont="1" applyFill="1" applyBorder="1" applyAlignment="1">
      <alignment shrinkToFit="1"/>
    </xf>
    <xf numFmtId="38" fontId="77" fillId="2" borderId="0" xfId="1" applyFont="1" applyFill="1" applyBorder="1" applyAlignment="1">
      <alignment shrinkToFit="1"/>
    </xf>
    <xf numFmtId="38" fontId="90" fillId="15" borderId="0" xfId="1" applyFont="1" applyFill="1" applyBorder="1" applyAlignment="1">
      <alignment shrinkToFit="1"/>
    </xf>
    <xf numFmtId="38" fontId="78" fillId="15" borderId="252" xfId="1" applyFont="1" applyFill="1" applyBorder="1" applyAlignment="1">
      <alignment shrinkToFit="1"/>
    </xf>
    <xf numFmtId="49" fontId="77" fillId="10" borderId="22" xfId="1" applyNumberFormat="1" applyFont="1" applyFill="1" applyBorder="1" applyAlignment="1">
      <alignment shrinkToFit="1"/>
    </xf>
    <xf numFmtId="38" fontId="77" fillId="2" borderId="22" xfId="1" applyFont="1" applyFill="1" applyBorder="1" applyAlignment="1">
      <alignment shrinkToFit="1"/>
    </xf>
    <xf numFmtId="38" fontId="78" fillId="15" borderId="22" xfId="1" applyFont="1" applyFill="1" applyBorder="1" applyAlignment="1">
      <alignment shrinkToFit="1"/>
    </xf>
    <xf numFmtId="38" fontId="90" fillId="15" borderId="22" xfId="1" applyFont="1" applyFill="1" applyBorder="1" applyAlignment="1">
      <alignment shrinkToFit="1"/>
    </xf>
    <xf numFmtId="38" fontId="78" fillId="15" borderId="254" xfId="1" applyFont="1" applyFill="1" applyBorder="1" applyAlignment="1">
      <alignment shrinkToFit="1"/>
    </xf>
    <xf numFmtId="38" fontId="78" fillId="22" borderId="21" xfId="1" applyFont="1" applyFill="1" applyBorder="1" applyAlignment="1">
      <alignment shrinkToFit="1"/>
    </xf>
    <xf numFmtId="38" fontId="78" fillId="22" borderId="21" xfId="1" applyFont="1" applyFill="1" applyBorder="1" applyAlignment="1">
      <alignment vertical="center" shrinkToFit="1"/>
    </xf>
    <xf numFmtId="0" fontId="78" fillId="22" borderId="21" xfId="0" applyFont="1" applyFill="1" applyBorder="1"/>
    <xf numFmtId="38" fontId="78" fillId="22" borderId="251" xfId="1" applyFont="1" applyFill="1" applyBorder="1" applyAlignment="1">
      <alignment shrinkToFit="1"/>
    </xf>
    <xf numFmtId="38" fontId="78" fillId="22" borderId="252" xfId="1" applyFont="1" applyFill="1" applyBorder="1" applyAlignment="1">
      <alignment shrinkToFit="1"/>
    </xf>
    <xf numFmtId="38" fontId="78" fillId="22" borderId="22" xfId="1" applyFont="1" applyFill="1" applyBorder="1" applyAlignment="1">
      <alignment shrinkToFit="1"/>
    </xf>
    <xf numFmtId="38" fontId="78" fillId="22" borderId="22" xfId="1" applyFont="1" applyFill="1" applyBorder="1" applyAlignment="1">
      <alignment vertical="center" shrinkToFit="1"/>
    </xf>
    <xf numFmtId="0" fontId="78" fillId="22" borderId="22" xfId="0" applyFont="1" applyFill="1" applyBorder="1"/>
    <xf numFmtId="38" fontId="78" fillId="22" borderId="254" xfId="1" applyFont="1" applyFill="1" applyBorder="1" applyAlignment="1">
      <alignment shrinkToFit="1"/>
    </xf>
    <xf numFmtId="38" fontId="78" fillId="25" borderId="102" xfId="1" applyFont="1" applyFill="1" applyBorder="1" applyAlignment="1">
      <alignment shrinkToFit="1"/>
    </xf>
    <xf numFmtId="0" fontId="17" fillId="10" borderId="0" xfId="3" applyFont="1" applyFill="1" applyAlignment="1" applyProtection="1">
      <alignment horizontal="center" vertical="center"/>
    </xf>
    <xf numFmtId="38" fontId="78" fillId="15" borderId="102" xfId="1" applyFont="1" applyFill="1" applyBorder="1" applyAlignment="1">
      <alignment shrinkToFit="1"/>
    </xf>
    <xf numFmtId="38" fontId="78" fillId="15" borderId="255" xfId="1" applyFont="1" applyFill="1" applyBorder="1" applyAlignment="1">
      <alignment shrinkToFit="1"/>
    </xf>
    <xf numFmtId="38" fontId="78" fillId="23" borderId="255" xfId="1" applyFont="1" applyFill="1" applyBorder="1" applyAlignment="1">
      <alignment shrinkToFit="1"/>
    </xf>
    <xf numFmtId="38" fontId="78" fillId="23" borderId="102" xfId="1" applyFont="1" applyFill="1" applyBorder="1" applyAlignment="1">
      <alignment shrinkToFit="1"/>
    </xf>
    <xf numFmtId="38" fontId="78" fillId="23" borderId="252" xfId="1" applyFont="1" applyFill="1" applyBorder="1" applyAlignment="1">
      <alignment shrinkToFit="1"/>
    </xf>
    <xf numFmtId="38" fontId="78" fillId="24" borderId="102" xfId="1" applyFont="1" applyFill="1" applyBorder="1" applyAlignment="1">
      <alignment shrinkToFit="1"/>
    </xf>
    <xf numFmtId="38" fontId="78" fillId="24" borderId="255" xfId="1" applyFont="1" applyFill="1" applyBorder="1" applyAlignment="1">
      <alignment shrinkToFit="1"/>
    </xf>
    <xf numFmtId="0" fontId="77" fillId="4" borderId="0" xfId="0" applyFont="1" applyFill="1"/>
    <xf numFmtId="38" fontId="78" fillId="23" borderId="22" xfId="1" applyFont="1" applyFill="1" applyBorder="1" applyAlignment="1">
      <alignment shrinkToFit="1"/>
    </xf>
    <xf numFmtId="38" fontId="78" fillId="23" borderId="254" xfId="1" applyFont="1" applyFill="1" applyBorder="1" applyAlignment="1">
      <alignment shrinkToFit="1"/>
    </xf>
    <xf numFmtId="38" fontId="78" fillId="24" borderId="0" xfId="1" applyFont="1" applyFill="1" applyBorder="1" applyAlignment="1">
      <alignment shrinkToFit="1"/>
    </xf>
    <xf numFmtId="38" fontId="78" fillId="24" borderId="252" xfId="1" applyFont="1" applyFill="1" applyBorder="1" applyAlignment="1">
      <alignment shrinkToFit="1"/>
    </xf>
    <xf numFmtId="38" fontId="78" fillId="24" borderId="22" xfId="1" applyFont="1" applyFill="1" applyBorder="1" applyAlignment="1">
      <alignment shrinkToFit="1"/>
    </xf>
    <xf numFmtId="38" fontId="78" fillId="24" borderId="254" xfId="1" applyFont="1" applyFill="1" applyBorder="1" applyAlignment="1">
      <alignment shrinkToFit="1"/>
    </xf>
    <xf numFmtId="38" fontId="78" fillId="26" borderId="0" xfId="1" applyFont="1" applyFill="1" applyAlignment="1">
      <alignment shrinkToFit="1"/>
    </xf>
    <xf numFmtId="38" fontId="78" fillId="26" borderId="0" xfId="1" applyFont="1" applyFill="1" applyBorder="1" applyAlignment="1">
      <alignment shrinkToFit="1"/>
    </xf>
    <xf numFmtId="38" fontId="78" fillId="26" borderId="22" xfId="1" applyFont="1" applyFill="1" applyBorder="1" applyAlignment="1">
      <alignment shrinkToFit="1"/>
    </xf>
    <xf numFmtId="0" fontId="77" fillId="4" borderId="22" xfId="0" applyFont="1" applyFill="1" applyBorder="1"/>
    <xf numFmtId="38" fontId="77" fillId="4" borderId="22" xfId="1" applyFont="1" applyFill="1" applyBorder="1" applyAlignment="1">
      <alignment shrinkToFit="1"/>
    </xf>
    <xf numFmtId="38" fontId="91" fillId="4" borderId="0" xfId="1" applyFont="1" applyFill="1" applyAlignment="1">
      <alignment shrinkToFit="1"/>
    </xf>
    <xf numFmtId="0" fontId="56" fillId="10" borderId="0" xfId="0" applyFont="1" applyFill="1" applyAlignment="1">
      <alignment horizontal="center" vertical="center"/>
    </xf>
    <xf numFmtId="0" fontId="7" fillId="10" borderId="0" xfId="3" applyFont="1" applyFill="1">
      <alignment vertical="center"/>
    </xf>
    <xf numFmtId="0" fontId="4" fillId="0" borderId="0" xfId="3" applyFill="1">
      <alignment vertical="center"/>
    </xf>
    <xf numFmtId="38" fontId="78" fillId="27" borderId="22" xfId="1" applyFont="1" applyFill="1" applyBorder="1" applyAlignment="1">
      <alignment shrinkToFit="1"/>
    </xf>
    <xf numFmtId="38" fontId="77" fillId="4" borderId="253" xfId="1" applyFont="1" applyFill="1" applyBorder="1" applyAlignment="1">
      <alignment shrinkToFit="1"/>
    </xf>
    <xf numFmtId="0" fontId="15" fillId="10" borderId="0" xfId="0" applyFont="1" applyFill="1" applyBorder="1" applyAlignment="1">
      <alignment horizontal="left" vertical="center" shrinkToFit="1"/>
    </xf>
    <xf numFmtId="0" fontId="92" fillId="10" borderId="0" xfId="0" applyFont="1" applyFill="1" applyBorder="1" applyAlignment="1">
      <alignment horizontal="left" vertical="top" wrapText="1"/>
    </xf>
    <xf numFmtId="0" fontId="81" fillId="0" borderId="226" xfId="0" applyFont="1" applyBorder="1" applyAlignment="1">
      <alignment horizontal="center" vertical="center"/>
    </xf>
    <xf numFmtId="0" fontId="82" fillId="10" borderId="0" xfId="0" applyFont="1" applyFill="1" applyBorder="1" applyAlignment="1">
      <alignment horizontal="center" vertical="center" shrinkToFit="1"/>
    </xf>
    <xf numFmtId="0" fontId="14" fillId="10" borderId="0" xfId="0" applyFont="1" applyFill="1" applyBorder="1" applyAlignment="1" applyProtection="1">
      <alignment horizontal="center" vertical="center" shrinkToFit="1"/>
      <protection locked="0"/>
    </xf>
    <xf numFmtId="0" fontId="14" fillId="10" borderId="0" xfId="0" applyFont="1" applyFill="1" applyBorder="1" applyAlignment="1" applyProtection="1">
      <alignment vertical="center" wrapText="1"/>
      <protection locked="0"/>
    </xf>
    <xf numFmtId="0" fontId="76" fillId="10" borderId="0" xfId="0" applyFont="1" applyFill="1" applyBorder="1" applyAlignment="1">
      <alignment horizontal="center" vertical="center" wrapText="1"/>
    </xf>
    <xf numFmtId="0" fontId="92" fillId="10" borderId="73" xfId="0" applyFont="1" applyFill="1" applyBorder="1" applyAlignment="1">
      <alignment horizontal="left" vertical="top" wrapText="1"/>
    </xf>
    <xf numFmtId="0" fontId="79" fillId="10" borderId="65" xfId="0" applyFont="1" applyFill="1" applyBorder="1" applyAlignment="1">
      <alignment horizontal="center"/>
    </xf>
    <xf numFmtId="0" fontId="95" fillId="10" borderId="0" xfId="0" applyFont="1" applyFill="1"/>
    <xf numFmtId="0" fontId="96" fillId="10" borderId="0" xfId="0" applyFont="1" applyFill="1" applyAlignment="1">
      <alignment vertical="center"/>
    </xf>
    <xf numFmtId="0" fontId="95" fillId="10" borderId="65" xfId="0" applyFont="1" applyFill="1" applyBorder="1" applyAlignment="1">
      <alignment horizontal="center"/>
    </xf>
    <xf numFmtId="0" fontId="95" fillId="10" borderId="241" xfId="0" applyFont="1" applyFill="1" applyBorder="1" applyAlignment="1">
      <alignment horizontal="center" vertical="center"/>
    </xf>
    <xf numFmtId="0" fontId="101" fillId="10" borderId="0" xfId="0" applyFont="1" applyFill="1" applyBorder="1" applyAlignment="1">
      <alignment horizontal="center" vertical="center" wrapText="1"/>
    </xf>
    <xf numFmtId="0" fontId="56" fillId="10" borderId="0" xfId="0" applyFont="1" applyFill="1" applyBorder="1" applyAlignment="1">
      <alignment horizontal="center" vertical="center" shrinkToFit="1"/>
    </xf>
    <xf numFmtId="0" fontId="95" fillId="0" borderId="0" xfId="0" applyFont="1"/>
    <xf numFmtId="0" fontId="80" fillId="10" borderId="241" xfId="0" applyFont="1" applyFill="1" applyBorder="1" applyAlignment="1">
      <alignment horizontal="center"/>
    </xf>
    <xf numFmtId="0" fontId="81" fillId="0" borderId="267" xfId="0" applyFont="1" applyBorder="1" applyAlignment="1">
      <alignment horizontal="center" vertical="center"/>
    </xf>
    <xf numFmtId="0" fontId="18" fillId="5" borderId="223" xfId="0" applyFont="1" applyFill="1" applyBorder="1" applyAlignment="1" applyProtection="1">
      <alignment horizontal="center" vertical="center"/>
      <protection locked="0"/>
    </xf>
    <xf numFmtId="0" fontId="78" fillId="25" borderId="102" xfId="1" applyNumberFormat="1" applyFont="1" applyFill="1" applyBorder="1" applyAlignment="1">
      <alignment shrinkToFit="1"/>
    </xf>
    <xf numFmtId="0" fontId="83" fillId="20" borderId="255" xfId="1" applyNumberFormat="1" applyFont="1" applyFill="1" applyBorder="1" applyAlignment="1">
      <alignment shrinkToFit="1"/>
    </xf>
    <xf numFmtId="38" fontId="78" fillId="25" borderId="102" xfId="1" applyFont="1" applyFill="1" applyBorder="1" applyAlignment="1"/>
    <xf numFmtId="38" fontId="78" fillId="22" borderId="21" xfId="1" applyFont="1" applyFill="1" applyBorder="1" applyAlignment="1"/>
    <xf numFmtId="38" fontId="78" fillId="22" borderId="0" xfId="1" applyFont="1" applyFill="1" applyBorder="1" applyAlignment="1"/>
    <xf numFmtId="38" fontId="78" fillId="28" borderId="269" xfId="1" applyFont="1" applyFill="1" applyBorder="1" applyAlignment="1">
      <alignment shrinkToFit="1"/>
    </xf>
    <xf numFmtId="38" fontId="78" fillId="12" borderId="268" xfId="1" applyFont="1" applyFill="1" applyBorder="1" applyAlignment="1">
      <alignment horizontal="center" shrinkToFit="1"/>
    </xf>
    <xf numFmtId="38" fontId="78" fillId="12" borderId="270" xfId="1" applyFont="1" applyFill="1" applyBorder="1" applyAlignment="1">
      <alignment horizontal="center" shrinkToFit="1"/>
    </xf>
    <xf numFmtId="38" fontId="78" fillId="12" borderId="271" xfId="1" applyFont="1" applyFill="1" applyBorder="1" applyAlignment="1">
      <alignment horizontal="center" shrinkToFit="1"/>
    </xf>
    <xf numFmtId="38" fontId="78" fillId="28" borderId="268" xfId="1" applyFont="1" applyFill="1" applyBorder="1" applyAlignment="1">
      <alignment shrinkToFit="1"/>
    </xf>
    <xf numFmtId="38" fontId="78" fillId="28" borderId="270" xfId="1" applyFont="1" applyFill="1" applyBorder="1" applyAlignment="1">
      <alignment shrinkToFit="1"/>
    </xf>
    <xf numFmtId="38" fontId="78" fillId="12" borderId="270" xfId="1" applyFont="1" applyFill="1" applyBorder="1" applyAlignment="1">
      <alignment horizontal="center" vertical="center" shrinkToFit="1"/>
    </xf>
    <xf numFmtId="38" fontId="78" fillId="12" borderId="271" xfId="1" applyFont="1" applyFill="1" applyBorder="1" applyAlignment="1">
      <alignment horizontal="center" vertical="center" shrinkToFit="1"/>
    </xf>
    <xf numFmtId="0" fontId="94" fillId="10" borderId="0" xfId="0" applyFont="1" applyFill="1" applyBorder="1" applyAlignment="1">
      <alignment horizontal="left" vertical="center" wrapText="1"/>
    </xf>
    <xf numFmtId="0" fontId="18" fillId="10" borderId="0" xfId="0" applyFont="1" applyFill="1" applyBorder="1" applyAlignment="1" applyProtection="1">
      <alignment horizontal="center" vertical="center"/>
      <protection locked="0"/>
    </xf>
    <xf numFmtId="0" fontId="95" fillId="10" borderId="0" xfId="0" applyFont="1" applyFill="1" applyAlignment="1"/>
    <xf numFmtId="0" fontId="86" fillId="11" borderId="11" xfId="0" applyFont="1" applyFill="1" applyBorder="1" applyAlignment="1">
      <alignment horizontal="center" shrinkToFit="1"/>
    </xf>
    <xf numFmtId="0" fontId="86" fillId="11" borderId="12" xfId="0" applyFont="1" applyFill="1" applyBorder="1" applyAlignment="1">
      <alignment horizontal="center" shrinkToFit="1"/>
    </xf>
    <xf numFmtId="0" fontId="86" fillId="11" borderId="11" xfId="0" applyFont="1" applyFill="1" applyBorder="1" applyAlignment="1">
      <alignment horizontal="center" vertical="center" shrinkToFit="1"/>
    </xf>
    <xf numFmtId="0" fontId="103" fillId="10" borderId="0" xfId="0" applyFont="1" applyFill="1" applyAlignment="1">
      <alignment horizontal="center" wrapText="1"/>
    </xf>
    <xf numFmtId="0" fontId="104" fillId="10" borderId="0" xfId="0" applyFont="1" applyFill="1"/>
    <xf numFmtId="0" fontId="107" fillId="10" borderId="0" xfId="0" applyFont="1" applyFill="1" applyAlignment="1">
      <alignment vertical="center"/>
    </xf>
    <xf numFmtId="0" fontId="104" fillId="0" borderId="0" xfId="0" applyFont="1"/>
    <xf numFmtId="0" fontId="104" fillId="10" borderId="16" xfId="0" applyFont="1" applyFill="1" applyBorder="1"/>
    <xf numFmtId="0" fontId="110" fillId="10" borderId="16" xfId="0" applyFont="1" applyFill="1" applyBorder="1" applyAlignment="1">
      <alignment horizontal="left" vertical="center" shrinkToFit="1"/>
    </xf>
    <xf numFmtId="0" fontId="110" fillId="10" borderId="0" xfId="0" applyFont="1" applyFill="1" applyBorder="1" applyAlignment="1">
      <alignment horizontal="left" vertical="center" shrinkToFit="1"/>
    </xf>
    <xf numFmtId="0" fontId="108" fillId="10" borderId="239" xfId="0" applyFont="1" applyFill="1" applyBorder="1" applyAlignment="1" applyProtection="1">
      <alignment horizontal="center" vertical="center"/>
      <protection locked="0"/>
    </xf>
    <xf numFmtId="49" fontId="108" fillId="10" borderId="242" xfId="0" applyNumberFormat="1" applyFont="1" applyFill="1" applyBorder="1" applyAlignment="1" applyProtection="1">
      <alignment horizontal="center" vertical="center" shrinkToFit="1"/>
      <protection locked="0"/>
    </xf>
    <xf numFmtId="0" fontId="108" fillId="10" borderId="242" xfId="0" applyFont="1" applyFill="1" applyBorder="1" applyAlignment="1" applyProtection="1">
      <alignment horizontal="center" vertical="center"/>
      <protection locked="0"/>
    </xf>
    <xf numFmtId="0" fontId="108" fillId="10" borderId="230" xfId="0" applyFont="1" applyFill="1" applyBorder="1" applyAlignment="1" applyProtection="1">
      <alignment horizontal="center" vertical="center"/>
      <protection locked="0"/>
    </xf>
    <xf numFmtId="0" fontId="108" fillId="10" borderId="0" xfId="0" applyFont="1" applyFill="1" applyBorder="1" applyAlignment="1" applyProtection="1">
      <alignment horizontal="center" vertical="center"/>
      <protection locked="0"/>
    </xf>
    <xf numFmtId="49" fontId="108" fillId="10" borderId="0" xfId="0" applyNumberFormat="1" applyFont="1" applyFill="1" applyBorder="1" applyAlignment="1" applyProtection="1">
      <alignment horizontal="center" vertical="center" shrinkToFit="1"/>
      <protection locked="0"/>
    </xf>
    <xf numFmtId="0" fontId="110" fillId="10" borderId="0" xfId="0" applyFont="1" applyFill="1" applyBorder="1" applyAlignment="1">
      <alignment horizontal="center" vertical="center" shrinkToFit="1"/>
    </xf>
    <xf numFmtId="0" fontId="104" fillId="10" borderId="0" xfId="0" applyFont="1" applyFill="1" applyAlignment="1">
      <alignment vertical="center"/>
    </xf>
    <xf numFmtId="0" fontId="112" fillId="10" borderId="0" xfId="0" applyFont="1" applyFill="1" applyAlignment="1" applyProtection="1">
      <alignment horizontal="center" wrapText="1"/>
    </xf>
    <xf numFmtId="0" fontId="108" fillId="10" borderId="72" xfId="0" applyFont="1" applyFill="1" applyBorder="1" applyAlignment="1" applyProtection="1">
      <alignment horizontal="left" vertical="center" wrapText="1"/>
    </xf>
    <xf numFmtId="0" fontId="108" fillId="10" borderId="62" xfId="0" applyFont="1" applyFill="1" applyBorder="1" applyAlignment="1" applyProtection="1">
      <alignment horizontal="left" vertical="center" wrapText="1"/>
    </xf>
    <xf numFmtId="0" fontId="108" fillId="10" borderId="0" xfId="0" applyFont="1" applyFill="1" applyBorder="1" applyAlignment="1" applyProtection="1">
      <alignment horizontal="left" vertical="center" wrapText="1"/>
    </xf>
    <xf numFmtId="0" fontId="110" fillId="0" borderId="104" xfId="0" applyFont="1" applyFill="1" applyBorder="1" applyAlignment="1" applyProtection="1">
      <alignment horizontal="left" vertical="center"/>
    </xf>
    <xf numFmtId="0" fontId="110" fillId="0" borderId="85" xfId="0" applyFont="1" applyFill="1" applyBorder="1" applyAlignment="1" applyProtection="1">
      <alignment horizontal="left" vertical="center"/>
    </xf>
    <xf numFmtId="0" fontId="110" fillId="0" borderId="111" xfId="0" applyFont="1" applyFill="1" applyBorder="1" applyAlignment="1" applyProtection="1">
      <alignment horizontal="left" vertical="center"/>
    </xf>
    <xf numFmtId="0" fontId="104" fillId="0" borderId="86" xfId="0" applyFont="1" applyFill="1" applyBorder="1" applyAlignment="1" applyProtection="1">
      <alignment horizontal="left" vertical="center" wrapText="1"/>
    </xf>
    <xf numFmtId="0" fontId="104" fillId="10" borderId="0" xfId="0" applyFont="1" applyFill="1" applyAlignment="1">
      <alignment wrapText="1"/>
    </xf>
    <xf numFmtId="0" fontId="110" fillId="10" borderId="72" xfId="0" applyFont="1" applyFill="1" applyBorder="1" applyAlignment="1" applyProtection="1">
      <alignment horizontal="left" vertical="center" wrapText="1"/>
    </xf>
    <xf numFmtId="0" fontId="110" fillId="10" borderId="70" xfId="0" applyFont="1" applyFill="1" applyBorder="1" applyAlignment="1" applyProtection="1">
      <alignment horizontal="left" vertical="center" wrapText="1"/>
    </xf>
    <xf numFmtId="0" fontId="110" fillId="2" borderId="89" xfId="0" applyFont="1" applyFill="1" applyBorder="1" applyAlignment="1" applyProtection="1">
      <alignment horizontal="left" vertical="center" wrapText="1"/>
      <protection locked="0"/>
    </xf>
    <xf numFmtId="0" fontId="110" fillId="2" borderId="89" xfId="0" applyFont="1" applyFill="1" applyBorder="1" applyAlignment="1" applyProtection="1">
      <alignment horizontal="left" vertical="center" wrapText="1"/>
    </xf>
    <xf numFmtId="0" fontId="110" fillId="10" borderId="82" xfId="0" applyFont="1" applyFill="1" applyBorder="1" applyAlignment="1">
      <alignment horizontal="left" vertical="center"/>
    </xf>
    <xf numFmtId="0" fontId="110" fillId="10" borderId="83" xfId="0" applyFont="1" applyFill="1" applyBorder="1" applyAlignment="1">
      <alignment horizontal="left" vertical="center"/>
    </xf>
    <xf numFmtId="0" fontId="114" fillId="10" borderId="84" xfId="0" applyFont="1" applyFill="1" applyBorder="1" applyAlignment="1">
      <alignment horizontal="left" vertical="center"/>
    </xf>
    <xf numFmtId="0" fontId="114" fillId="10" borderId="84" xfId="0" applyFont="1" applyFill="1" applyBorder="1" applyAlignment="1">
      <alignment horizontal="left" vertical="center" wrapText="1"/>
    </xf>
    <xf numFmtId="0" fontId="115" fillId="10" borderId="86" xfId="0" applyFont="1" applyFill="1" applyBorder="1" applyAlignment="1" applyProtection="1">
      <alignment horizontal="left" vertical="center"/>
    </xf>
    <xf numFmtId="0" fontId="116" fillId="10" borderId="82" xfId="0" applyFont="1" applyFill="1" applyBorder="1" applyAlignment="1" applyProtection="1">
      <alignment horizontal="left" vertical="center"/>
    </xf>
    <xf numFmtId="0" fontId="116" fillId="10" borderId="85" xfId="0" applyFont="1" applyFill="1" applyBorder="1" applyAlignment="1" applyProtection="1">
      <alignment horizontal="left" vertical="center"/>
    </xf>
    <xf numFmtId="0" fontId="116" fillId="10" borderId="86" xfId="0" applyFont="1" applyFill="1" applyBorder="1" applyAlignment="1" applyProtection="1">
      <alignment horizontal="left" vertical="center"/>
    </xf>
    <xf numFmtId="0" fontId="114" fillId="10" borderId="82" xfId="0" applyFont="1" applyFill="1" applyBorder="1" applyAlignment="1" applyProtection="1">
      <alignment horizontal="left" vertical="center"/>
    </xf>
    <xf numFmtId="0" fontId="110" fillId="10" borderId="62" xfId="0" applyFont="1" applyFill="1" applyBorder="1" applyAlignment="1" applyProtection="1">
      <alignment horizontal="left" vertical="center"/>
    </xf>
    <xf numFmtId="0" fontId="110" fillId="10" borderId="0" xfId="0" applyFont="1" applyFill="1" applyBorder="1" applyAlignment="1" applyProtection="1">
      <alignment horizontal="left" vertical="center"/>
    </xf>
    <xf numFmtId="0" fontId="108" fillId="10" borderId="113" xfId="0" applyFont="1" applyFill="1" applyBorder="1" applyAlignment="1" applyProtection="1">
      <alignment horizontal="left" vertical="center" wrapText="1"/>
    </xf>
    <xf numFmtId="0" fontId="108" fillId="10" borderId="88" xfId="0" applyFont="1" applyFill="1" applyBorder="1" applyAlignment="1" applyProtection="1">
      <alignment horizontal="left" vertical="center" wrapText="1"/>
    </xf>
    <xf numFmtId="0" fontId="117" fillId="10" borderId="0" xfId="0" applyFont="1" applyFill="1"/>
    <xf numFmtId="0" fontId="117" fillId="10" borderId="0" xfId="0" applyFont="1" applyFill="1" applyProtection="1"/>
    <xf numFmtId="0" fontId="110" fillId="0" borderId="103" xfId="0" applyFont="1" applyFill="1" applyBorder="1" applyAlignment="1" applyProtection="1">
      <alignment horizontal="left" vertical="center"/>
    </xf>
    <xf numFmtId="0" fontId="117" fillId="0" borderId="0" xfId="0" applyFont="1"/>
    <xf numFmtId="0" fontId="117" fillId="0" borderId="0" xfId="0" applyFont="1" applyFill="1"/>
    <xf numFmtId="0" fontId="117" fillId="4" borderId="0" xfId="0" applyFont="1" applyFill="1"/>
    <xf numFmtId="0" fontId="104" fillId="4" borderId="0" xfId="0" applyFont="1" applyFill="1"/>
    <xf numFmtId="0" fontId="104" fillId="4" borderId="150" xfId="0" applyFont="1" applyFill="1" applyBorder="1"/>
    <xf numFmtId="0" fontId="118" fillId="4" borderId="0" xfId="0" applyFont="1" applyFill="1" applyAlignment="1">
      <alignment horizontal="center" vertical="center"/>
    </xf>
    <xf numFmtId="0" fontId="78" fillId="22" borderId="21" xfId="1" applyNumberFormat="1" applyFont="1" applyFill="1" applyBorder="1" applyAlignment="1">
      <alignment shrinkToFit="1"/>
    </xf>
    <xf numFmtId="0" fontId="78" fillId="22" borderId="0" xfId="1" applyNumberFormat="1" applyFont="1" applyFill="1" applyBorder="1" applyAlignment="1">
      <alignment shrinkToFit="1"/>
    </xf>
    <xf numFmtId="0" fontId="78" fillId="22" borderId="22" xfId="1" applyNumberFormat="1" applyFont="1" applyFill="1" applyBorder="1" applyAlignment="1">
      <alignment shrinkToFit="1"/>
    </xf>
    <xf numFmtId="0" fontId="0" fillId="0" borderId="12" xfId="0" applyBorder="1" applyAlignment="1">
      <alignment vertical="center"/>
    </xf>
    <xf numFmtId="0" fontId="0" fillId="0" borderId="12" xfId="0" quotePrefix="1" applyBorder="1" applyAlignment="1">
      <alignment vertical="center"/>
    </xf>
    <xf numFmtId="0" fontId="120" fillId="10" borderId="102" xfId="1" applyNumberFormat="1" applyFont="1" applyFill="1" applyBorder="1" applyAlignment="1">
      <alignment shrinkToFit="1"/>
    </xf>
    <xf numFmtId="0" fontId="78" fillId="29" borderId="0" xfId="0" applyFont="1" applyFill="1"/>
    <xf numFmtId="0" fontId="77" fillId="0" borderId="0" xfId="0" applyFont="1" applyAlignment="1">
      <alignment shrinkToFit="1"/>
    </xf>
    <xf numFmtId="0" fontId="78" fillId="0" borderId="0" xfId="0" applyFont="1" applyAlignment="1">
      <alignment shrinkToFit="1"/>
    </xf>
    <xf numFmtId="0" fontId="78" fillId="29" borderId="0" xfId="0" applyFont="1" applyFill="1" applyAlignment="1">
      <alignment shrinkToFit="1"/>
    </xf>
    <xf numFmtId="0" fontId="113" fillId="10" borderId="97" xfId="0" applyFont="1" applyFill="1" applyBorder="1" applyAlignment="1" applyProtection="1">
      <alignment horizontal="center" wrapText="1"/>
    </xf>
    <xf numFmtId="0" fontId="76" fillId="11" borderId="12" xfId="0" applyFont="1" applyFill="1" applyBorder="1" applyAlignment="1">
      <alignment horizontal="center" vertical="center" wrapText="1"/>
    </xf>
    <xf numFmtId="0" fontId="122" fillId="0" borderId="0" xfId="0" applyFont="1"/>
    <xf numFmtId="0" fontId="14" fillId="0" borderId="0" xfId="0" applyFont="1" applyAlignment="1">
      <alignment wrapText="1"/>
    </xf>
    <xf numFmtId="0" fontId="124" fillId="11" borderId="12" xfId="0" applyNumberFormat="1" applyFont="1" applyFill="1" applyBorder="1" applyAlignment="1">
      <alignment horizontal="center" vertical="center" shrinkToFit="1"/>
    </xf>
    <xf numFmtId="0" fontId="124" fillId="0" borderId="12" xfId="0" applyNumberFormat="1" applyFont="1" applyBorder="1" applyAlignment="1">
      <alignment vertical="center" shrinkToFit="1"/>
    </xf>
    <xf numFmtId="0" fontId="125" fillId="0" borderId="12" xfId="0" applyNumberFormat="1" applyFont="1" applyBorder="1" applyAlignment="1">
      <alignment vertical="center" wrapText="1"/>
    </xf>
    <xf numFmtId="0" fontId="124" fillId="0" borderId="12" xfId="0" applyNumberFormat="1" applyFont="1" applyBorder="1" applyAlignment="1">
      <alignment vertical="center"/>
    </xf>
    <xf numFmtId="0" fontId="14" fillId="0" borderId="0" xfId="0" applyNumberFormat="1" applyFont="1"/>
    <xf numFmtId="0" fontId="21" fillId="0" borderId="0" xfId="0" applyNumberFormat="1" applyFont="1"/>
    <xf numFmtId="0" fontId="21" fillId="0" borderId="0" xfId="0" applyNumberFormat="1" applyFont="1" applyAlignment="1">
      <alignment wrapText="1"/>
    </xf>
    <xf numFmtId="0" fontId="121" fillId="30" borderId="12" xfId="0" applyNumberFormat="1" applyFont="1" applyFill="1" applyBorder="1" applyAlignment="1">
      <alignment vertical="center" wrapText="1"/>
    </xf>
    <xf numFmtId="0" fontId="123" fillId="30" borderId="12" xfId="0" applyNumberFormat="1" applyFont="1" applyFill="1" applyBorder="1" applyAlignment="1">
      <alignment vertical="center" wrapText="1"/>
    </xf>
    <xf numFmtId="0" fontId="14" fillId="5" borderId="0" xfId="0" applyFont="1" applyFill="1" applyAlignment="1">
      <alignment horizontal="left"/>
    </xf>
    <xf numFmtId="0" fontId="121" fillId="30" borderId="12" xfId="0" applyNumberFormat="1" applyFont="1" applyFill="1" applyBorder="1" applyAlignment="1">
      <alignment horizontal="center" vertical="center" wrapText="1"/>
    </xf>
    <xf numFmtId="0" fontId="37" fillId="0" borderId="62" xfId="0" applyFont="1" applyBorder="1" applyAlignment="1">
      <alignment horizontal="center"/>
    </xf>
    <xf numFmtId="0" fontId="78" fillId="0" borderId="0" xfId="0" applyFont="1"/>
    <xf numFmtId="0" fontId="0" fillId="12" borderId="0" xfId="0" applyFill="1"/>
    <xf numFmtId="0" fontId="32" fillId="0" borderId="164" xfId="3" quotePrefix="1" applyFont="1" applyFill="1" applyBorder="1" applyAlignment="1" applyProtection="1">
      <alignment horizontal="center" vertical="center"/>
    </xf>
    <xf numFmtId="0" fontId="15" fillId="10" borderId="37" xfId="0" applyFont="1" applyFill="1" applyBorder="1" applyAlignment="1">
      <alignment horizontal="center" vertical="center"/>
    </xf>
    <xf numFmtId="0" fontId="15" fillId="10" borderId="109" xfId="0" applyFont="1" applyFill="1" applyBorder="1" applyAlignment="1">
      <alignment horizontal="center" vertical="center"/>
    </xf>
    <xf numFmtId="0" fontId="15" fillId="0" borderId="66" xfId="0" applyFont="1" applyBorder="1" applyAlignment="1">
      <alignment horizontal="center" vertical="center"/>
    </xf>
    <xf numFmtId="0" fontId="17" fillId="11" borderId="12" xfId="0" applyFont="1" applyFill="1" applyBorder="1" applyAlignment="1">
      <alignment horizontal="center" vertical="center"/>
    </xf>
    <xf numFmtId="0" fontId="78" fillId="31" borderId="0" xfId="0" applyFont="1" applyFill="1" applyAlignment="1">
      <alignment shrinkToFit="1"/>
    </xf>
    <xf numFmtId="0" fontId="78" fillId="31" borderId="0" xfId="0" applyFont="1" applyFill="1"/>
    <xf numFmtId="0" fontId="37" fillId="0" borderId="74" xfId="0" applyFont="1" applyBorder="1" applyAlignment="1">
      <alignment horizontal="right" shrinkToFit="1"/>
    </xf>
    <xf numFmtId="0" fontId="37" fillId="0" borderId="74" xfId="0" applyFont="1" applyFill="1" applyBorder="1" applyAlignment="1">
      <alignment horizontal="right" shrinkToFit="1"/>
    </xf>
    <xf numFmtId="0" fontId="35" fillId="10" borderId="0" xfId="0" applyFont="1" applyFill="1" applyAlignment="1">
      <alignment wrapText="1"/>
    </xf>
    <xf numFmtId="0" fontId="127" fillId="10" borderId="0" xfId="0" applyFont="1" applyFill="1" applyAlignment="1">
      <alignment vertical="center" wrapText="1"/>
    </xf>
    <xf numFmtId="31" fontId="35" fillId="10" borderId="0" xfId="0" applyNumberFormat="1" applyFont="1" applyFill="1" applyAlignment="1"/>
    <xf numFmtId="0" fontId="86" fillId="10" borderId="12" xfId="0" applyFont="1" applyFill="1" applyBorder="1" applyAlignment="1">
      <alignment horizontal="center" shrinkToFit="1"/>
    </xf>
    <xf numFmtId="0" fontId="35" fillId="10" borderId="0" xfId="0" applyFont="1" applyFill="1" applyAlignment="1">
      <alignment vertical="center" wrapText="1"/>
    </xf>
    <xf numFmtId="0" fontId="86" fillId="10" borderId="11" xfId="0" applyFont="1" applyFill="1" applyBorder="1" applyAlignment="1">
      <alignment horizontal="center" shrinkToFit="1"/>
    </xf>
    <xf numFmtId="38" fontId="126" fillId="11" borderId="12" xfId="1" applyFont="1" applyFill="1" applyBorder="1" applyAlignment="1">
      <alignment horizontal="center" shrinkToFit="1"/>
    </xf>
    <xf numFmtId="0" fontId="76" fillId="10" borderId="0" xfId="0" applyNumberFormat="1" applyFont="1" applyFill="1" applyBorder="1" applyAlignment="1">
      <alignment horizontal="center" vertical="center" wrapText="1"/>
    </xf>
    <xf numFmtId="179" fontId="76" fillId="10" borderId="0" xfId="0" applyNumberFormat="1" applyFont="1" applyFill="1" applyBorder="1" applyAlignment="1">
      <alignment horizontal="center" vertical="center" wrapText="1"/>
    </xf>
    <xf numFmtId="0" fontId="110" fillId="10" borderId="89" xfId="0" applyFont="1" applyFill="1" applyBorder="1" applyAlignment="1" applyProtection="1">
      <alignment horizontal="left" vertical="center" wrapText="1"/>
    </xf>
    <xf numFmtId="0" fontId="19" fillId="10" borderId="63" xfId="0" applyFont="1" applyFill="1" applyBorder="1" applyAlignment="1">
      <alignment horizontal="center" vertical="center" textRotation="255" wrapText="1"/>
    </xf>
    <xf numFmtId="0" fontId="15" fillId="10" borderId="26" xfId="0" applyFont="1" applyFill="1" applyBorder="1" applyAlignment="1">
      <alignment horizontal="center" vertical="center"/>
    </xf>
    <xf numFmtId="0" fontId="15" fillId="10" borderId="64" xfId="0" applyFont="1" applyFill="1" applyBorder="1" applyAlignment="1">
      <alignment horizontal="center" vertical="center"/>
    </xf>
    <xf numFmtId="49" fontId="23" fillId="7" borderId="62" xfId="0" applyNumberFormat="1" applyFont="1" applyFill="1" applyBorder="1" applyAlignment="1" applyProtection="1">
      <alignment vertical="center" shrinkToFit="1"/>
      <protection locked="0"/>
    </xf>
    <xf numFmtId="0" fontId="23" fillId="7" borderId="82" xfId="0" applyFont="1" applyFill="1" applyBorder="1" applyAlignment="1" applyProtection="1">
      <alignment horizontal="left" vertical="center" wrapText="1"/>
      <protection locked="0"/>
    </xf>
    <xf numFmtId="0" fontId="18" fillId="10" borderId="44" xfId="0" applyFont="1" applyFill="1" applyBorder="1" applyAlignment="1">
      <alignment horizontal="center" vertical="center"/>
    </xf>
    <xf numFmtId="0" fontId="14" fillId="10" borderId="77" xfId="0" applyFont="1" applyFill="1" applyBorder="1" applyAlignment="1">
      <alignment horizontal="right" vertical="center"/>
    </xf>
    <xf numFmtId="49" fontId="23" fillId="7" borderId="85" xfId="0" applyNumberFormat="1" applyFont="1" applyFill="1" applyBorder="1" applyAlignment="1" applyProtection="1">
      <alignment horizontal="left" vertical="center"/>
      <protection locked="0"/>
    </xf>
    <xf numFmtId="0" fontId="15" fillId="10" borderId="44" xfId="0" applyFont="1" applyFill="1" applyBorder="1" applyAlignment="1">
      <alignment horizontal="center" vertical="center"/>
    </xf>
    <xf numFmtId="0" fontId="15" fillId="10" borderId="77" xfId="0" applyFont="1" applyFill="1" applyBorder="1" applyAlignment="1">
      <alignment horizontal="center" vertical="center"/>
    </xf>
    <xf numFmtId="0" fontId="19" fillId="7" borderId="85" xfId="0" applyFont="1" applyFill="1" applyBorder="1" applyAlignment="1" applyProtection="1">
      <alignment horizontal="left" vertical="center"/>
      <protection locked="0"/>
    </xf>
    <xf numFmtId="0" fontId="23" fillId="7" borderId="86" xfId="0" applyFont="1" applyFill="1" applyBorder="1" applyAlignment="1" applyProtection="1">
      <alignment horizontal="left" vertical="center" wrapText="1"/>
      <protection locked="0"/>
    </xf>
    <xf numFmtId="0" fontId="130" fillId="10" borderId="65" xfId="0" applyFont="1" applyFill="1" applyBorder="1" applyAlignment="1">
      <alignment vertical="top"/>
    </xf>
    <xf numFmtId="0" fontId="130" fillId="10" borderId="0" xfId="0" applyFont="1" applyFill="1" applyBorder="1" applyAlignment="1">
      <alignment vertical="top"/>
    </xf>
    <xf numFmtId="0" fontId="131" fillId="11" borderId="12" xfId="0" applyNumberFormat="1" applyFont="1" applyFill="1" applyBorder="1" applyAlignment="1">
      <alignment horizontal="center" shrinkToFit="1"/>
    </xf>
    <xf numFmtId="0" fontId="105" fillId="10" borderId="0" xfId="0" applyFont="1" applyFill="1" applyAlignment="1">
      <alignment vertical="center" wrapText="1"/>
    </xf>
    <xf numFmtId="0" fontId="29" fillId="10" borderId="0" xfId="0" applyFont="1" applyFill="1" applyBorder="1" applyAlignment="1">
      <alignment horizontal="center" vertical="center"/>
    </xf>
    <xf numFmtId="0" fontId="29" fillId="10" borderId="74" xfId="0" applyFont="1" applyFill="1" applyBorder="1" applyAlignment="1">
      <alignment horizontal="center" vertical="center"/>
    </xf>
    <xf numFmtId="0" fontId="49" fillId="10" borderId="0" xfId="0" applyFont="1" applyFill="1" applyAlignment="1">
      <alignment horizontal="center" vertical="top" wrapText="1"/>
    </xf>
    <xf numFmtId="0" fontId="109" fillId="11" borderId="12" xfId="0" applyNumberFormat="1" applyFont="1" applyFill="1" applyBorder="1" applyAlignment="1">
      <alignment wrapText="1"/>
    </xf>
    <xf numFmtId="0" fontId="104" fillId="11" borderId="12" xfId="0" applyNumberFormat="1" applyFont="1" applyFill="1" applyBorder="1" applyAlignment="1">
      <alignment wrapText="1"/>
    </xf>
    <xf numFmtId="0" fontId="18" fillId="10" borderId="149" xfId="0" applyFont="1" applyFill="1" applyBorder="1" applyAlignment="1"/>
    <xf numFmtId="0" fontId="18" fillId="10" borderId="89" xfId="0" applyFont="1" applyFill="1" applyBorder="1" applyAlignment="1"/>
    <xf numFmtId="0" fontId="18" fillId="10" borderId="70" xfId="0" applyFont="1" applyFill="1" applyBorder="1" applyAlignment="1"/>
    <xf numFmtId="0" fontId="14" fillId="10" borderId="6" xfId="0" applyFont="1" applyFill="1" applyBorder="1"/>
    <xf numFmtId="0" fontId="14" fillId="10" borderId="36" xfId="0" applyFont="1" applyFill="1" applyBorder="1"/>
    <xf numFmtId="0" fontId="14" fillId="10" borderId="9" xfId="0" applyFont="1" applyFill="1" applyBorder="1"/>
    <xf numFmtId="20" fontId="14" fillId="10" borderId="49" xfId="0" applyNumberFormat="1" applyFont="1" applyFill="1" applyBorder="1"/>
    <xf numFmtId="0" fontId="14" fillId="0" borderId="276" xfId="0" applyFont="1" applyBorder="1"/>
    <xf numFmtId="0" fontId="14" fillId="10" borderId="277" xfId="0" applyFont="1" applyFill="1" applyBorder="1"/>
    <xf numFmtId="0" fontId="14" fillId="0" borderId="277" xfId="0" applyFont="1" applyBorder="1"/>
    <xf numFmtId="0" fontId="14" fillId="10" borderId="278" xfId="0" applyFont="1" applyFill="1" applyBorder="1"/>
    <xf numFmtId="0" fontId="86" fillId="0" borderId="105" xfId="0" applyFont="1" applyFill="1" applyBorder="1" applyAlignment="1" applyProtection="1">
      <alignment horizontal="left" vertical="center" wrapText="1"/>
    </xf>
    <xf numFmtId="0" fontId="86" fillId="0" borderId="103" xfId="0" applyFont="1" applyFill="1" applyBorder="1" applyAlignment="1" applyProtection="1">
      <alignment horizontal="left" vertical="center" wrapText="1"/>
    </xf>
    <xf numFmtId="0" fontId="29" fillId="10" borderId="148" xfId="0" applyFont="1" applyFill="1" applyBorder="1" applyAlignment="1">
      <alignment horizontal="center" vertical="center"/>
    </xf>
    <xf numFmtId="0" fontId="14" fillId="10" borderId="274" xfId="0" applyFont="1" applyFill="1" applyBorder="1" applyAlignment="1">
      <alignment vertical="center"/>
    </xf>
    <xf numFmtId="0" fontId="14" fillId="10" borderId="275" xfId="0" applyFont="1" applyFill="1" applyBorder="1" applyAlignment="1">
      <alignment vertical="center"/>
    </xf>
    <xf numFmtId="14" fontId="133" fillId="7" borderId="88" xfId="0" applyNumberFormat="1" applyFont="1" applyFill="1" applyBorder="1" applyAlignment="1" applyProtection="1">
      <alignment horizontal="left" vertical="center" wrapText="1"/>
      <protection locked="0"/>
    </xf>
    <xf numFmtId="0" fontId="133" fillId="7" borderId="88" xfId="0" applyFont="1" applyFill="1" applyBorder="1" applyAlignment="1" applyProtection="1">
      <alignment horizontal="left" vertical="center" wrapText="1"/>
      <protection locked="0"/>
    </xf>
    <xf numFmtId="0" fontId="134" fillId="7" borderId="89" xfId="0" applyFont="1" applyFill="1" applyBorder="1" applyAlignment="1" applyProtection="1">
      <alignment horizontal="left" vertical="center" wrapText="1"/>
      <protection locked="0"/>
    </xf>
    <xf numFmtId="0" fontId="135" fillId="7" borderId="72" xfId="0" applyFont="1" applyFill="1" applyBorder="1" applyAlignment="1" applyProtection="1">
      <alignment horizontal="left" vertical="center" wrapText="1"/>
      <protection locked="0"/>
    </xf>
    <xf numFmtId="0" fontId="135" fillId="7" borderId="88" xfId="0" applyFont="1" applyFill="1" applyBorder="1" applyAlignment="1" applyProtection="1">
      <alignment horizontal="left" vertical="center" wrapText="1"/>
      <protection locked="0"/>
    </xf>
    <xf numFmtId="0" fontId="135" fillId="7" borderId="82" xfId="0" applyFont="1" applyFill="1" applyBorder="1" applyAlignment="1" applyProtection="1">
      <alignment horizontal="left" vertical="center" wrapText="1"/>
      <protection locked="0"/>
    </xf>
    <xf numFmtId="49" fontId="135" fillId="7" borderId="85" xfId="0" applyNumberFormat="1" applyFont="1" applyFill="1" applyBorder="1" applyAlignment="1" applyProtection="1">
      <alignment horizontal="left" vertical="center"/>
      <protection locked="0"/>
    </xf>
    <xf numFmtId="0" fontId="136" fillId="7" borderId="85" xfId="0" applyFont="1" applyFill="1" applyBorder="1" applyAlignment="1" applyProtection="1">
      <alignment horizontal="left" vertical="center"/>
      <protection locked="0"/>
    </xf>
    <xf numFmtId="0" fontId="135" fillId="7" borderId="86" xfId="0" applyFont="1" applyFill="1" applyBorder="1" applyAlignment="1" applyProtection="1">
      <alignment horizontal="left" vertical="center" wrapText="1"/>
      <protection locked="0"/>
    </xf>
    <xf numFmtId="49" fontId="135" fillId="6" borderId="62" xfId="0" applyNumberFormat="1" applyFont="1" applyFill="1" applyBorder="1" applyAlignment="1" applyProtection="1">
      <alignment vertical="center" shrinkToFit="1"/>
      <protection locked="0"/>
    </xf>
    <xf numFmtId="49" fontId="135" fillId="8" borderId="62" xfId="0" applyNumberFormat="1" applyFont="1" applyFill="1" applyBorder="1" applyAlignment="1" applyProtection="1">
      <alignment vertical="center" shrinkToFit="1"/>
      <protection locked="0"/>
    </xf>
    <xf numFmtId="49" fontId="135" fillId="7" borderId="62" xfId="0" applyNumberFormat="1" applyFont="1" applyFill="1" applyBorder="1" applyAlignment="1" applyProtection="1">
      <alignment vertical="center" shrinkToFit="1"/>
      <protection locked="0"/>
    </xf>
    <xf numFmtId="0" fontId="137" fillId="7" borderId="82" xfId="0" applyFont="1" applyFill="1" applyBorder="1" applyAlignment="1" applyProtection="1">
      <alignment horizontal="left" vertical="center"/>
      <protection locked="0"/>
    </xf>
    <xf numFmtId="0" fontId="137" fillId="7" borderId="85" xfId="0" applyFont="1" applyFill="1" applyBorder="1" applyAlignment="1" applyProtection="1">
      <alignment horizontal="left" vertical="center"/>
      <protection locked="0"/>
    </xf>
    <xf numFmtId="0" fontId="137" fillId="13" borderId="85" xfId="0" applyFont="1" applyFill="1" applyBorder="1" applyAlignment="1" applyProtection="1">
      <alignment horizontal="left" vertical="center"/>
      <protection locked="0"/>
    </xf>
    <xf numFmtId="0" fontId="133" fillId="6" borderId="62" xfId="0" applyFont="1" applyFill="1" applyBorder="1" applyAlignment="1" applyProtection="1">
      <alignment horizontal="left" vertical="center"/>
      <protection locked="0"/>
    </xf>
    <xf numFmtId="0" fontId="133" fillId="8" borderId="62" xfId="0" applyFont="1" applyFill="1" applyBorder="1" applyAlignment="1" applyProtection="1">
      <alignment horizontal="left" vertical="center"/>
      <protection locked="0"/>
    </xf>
    <xf numFmtId="0" fontId="133" fillId="7" borderId="62" xfId="0" applyFont="1" applyFill="1" applyBorder="1" applyAlignment="1" applyProtection="1">
      <alignment horizontal="left" vertical="center"/>
      <protection locked="0"/>
    </xf>
    <xf numFmtId="0" fontId="133" fillId="13" borderId="62" xfId="0" applyFont="1" applyFill="1" applyBorder="1" applyAlignment="1" applyProtection="1">
      <alignment horizontal="left" vertical="center" wrapText="1"/>
      <protection locked="0"/>
    </xf>
    <xf numFmtId="49" fontId="135" fillId="5" borderId="62" xfId="0" applyNumberFormat="1" applyFont="1" applyFill="1" applyBorder="1" applyAlignment="1" applyProtection="1">
      <alignment vertical="center" shrinkToFit="1"/>
      <protection locked="0"/>
    </xf>
    <xf numFmtId="0" fontId="133" fillId="5" borderId="62" xfId="0" applyFont="1" applyFill="1" applyBorder="1" applyAlignment="1" applyProtection="1">
      <alignment horizontal="left" vertical="center"/>
      <protection locked="0"/>
    </xf>
    <xf numFmtId="0" fontId="140" fillId="10" borderId="0" xfId="0" applyFont="1" applyFill="1" applyBorder="1" applyAlignment="1">
      <alignment vertical="top"/>
    </xf>
    <xf numFmtId="38" fontId="78" fillId="33" borderId="21" xfId="1" applyFont="1" applyFill="1" applyBorder="1" applyAlignment="1"/>
    <xf numFmtId="38" fontId="78" fillId="33" borderId="0" xfId="1" applyFont="1" applyFill="1" applyBorder="1" applyAlignment="1">
      <alignment wrapText="1"/>
    </xf>
    <xf numFmtId="38" fontId="78" fillId="33" borderId="0" xfId="1" applyFont="1" applyFill="1" applyBorder="1" applyAlignment="1"/>
    <xf numFmtId="38" fontId="78" fillId="33" borderId="0" xfId="1" applyFont="1" applyFill="1" applyBorder="1" applyAlignment="1">
      <alignment shrinkToFit="1"/>
    </xf>
    <xf numFmtId="38" fontId="78" fillId="33" borderId="22" xfId="1" applyFont="1" applyFill="1" applyBorder="1" applyAlignment="1">
      <alignment shrinkToFit="1"/>
    </xf>
    <xf numFmtId="0" fontId="78" fillId="33" borderId="21" xfId="1" applyNumberFormat="1" applyFont="1" applyFill="1" applyBorder="1" applyAlignment="1">
      <alignment shrinkToFit="1"/>
    </xf>
    <xf numFmtId="0" fontId="78" fillId="33" borderId="0" xfId="1" applyNumberFormat="1" applyFont="1" applyFill="1" applyBorder="1" applyAlignment="1">
      <alignment shrinkToFit="1"/>
    </xf>
    <xf numFmtId="0" fontId="78" fillId="33" borderId="22" xfId="1" applyNumberFormat="1" applyFont="1" applyFill="1" applyBorder="1" applyAlignment="1">
      <alignment shrinkToFit="1"/>
    </xf>
    <xf numFmtId="38" fontId="78" fillId="33" borderId="21" xfId="1" applyFont="1" applyFill="1" applyBorder="1" applyAlignment="1">
      <alignment shrinkToFit="1"/>
    </xf>
    <xf numFmtId="38" fontId="78" fillId="33" borderId="23" xfId="1" applyFont="1" applyFill="1" applyBorder="1" applyAlignment="1">
      <alignment shrinkToFit="1"/>
    </xf>
    <xf numFmtId="38" fontId="78" fillId="33" borderId="20" xfId="1" applyFont="1" applyFill="1" applyBorder="1" applyAlignment="1">
      <alignment shrinkToFit="1"/>
    </xf>
    <xf numFmtId="38" fontId="78" fillId="33" borderId="253" xfId="1" applyFont="1" applyFill="1" applyBorder="1" applyAlignment="1">
      <alignment shrinkToFit="1"/>
    </xf>
    <xf numFmtId="0" fontId="14" fillId="10" borderId="12" xfId="0" applyFont="1" applyFill="1" applyBorder="1"/>
    <xf numFmtId="0" fontId="77" fillId="0" borderId="0" xfId="1" applyNumberFormat="1" applyFont="1"/>
    <xf numFmtId="0" fontId="77" fillId="32" borderId="21" xfId="1" applyNumberFormat="1" applyFont="1" applyFill="1" applyBorder="1" applyAlignment="1">
      <alignment shrinkToFit="1"/>
    </xf>
    <xf numFmtId="0" fontId="77" fillId="32" borderId="0" xfId="1" applyNumberFormat="1" applyFont="1" applyFill="1" applyBorder="1" applyAlignment="1">
      <alignment shrinkToFit="1"/>
    </xf>
    <xf numFmtId="0" fontId="77" fillId="32" borderId="22" xfId="1" applyNumberFormat="1" applyFont="1" applyFill="1" applyBorder="1" applyAlignment="1">
      <alignment shrinkToFit="1"/>
    </xf>
    <xf numFmtId="0" fontId="141" fillId="14" borderId="0" xfId="0" applyFont="1" applyFill="1"/>
    <xf numFmtId="0" fontId="142" fillId="34" borderId="0" xfId="0" applyFont="1" applyFill="1"/>
    <xf numFmtId="0" fontId="143" fillId="14" borderId="0" xfId="0" applyFont="1" applyFill="1"/>
    <xf numFmtId="0" fontId="145" fillId="0" borderId="0" xfId="0" applyFont="1" applyAlignment="1">
      <alignment wrapText="1"/>
    </xf>
    <xf numFmtId="0" fontId="143" fillId="14" borderId="0" xfId="0" applyFont="1" applyFill="1" applyAlignment="1">
      <alignment wrapText="1"/>
    </xf>
    <xf numFmtId="0" fontId="144" fillId="34" borderId="0" xfId="0" applyFont="1" applyFill="1" applyAlignment="1">
      <alignment wrapText="1"/>
    </xf>
    <xf numFmtId="0" fontId="141" fillId="14" borderId="29" xfId="0" applyFont="1" applyFill="1" applyBorder="1"/>
    <xf numFmtId="0" fontId="143" fillId="14" borderId="129" xfId="0" applyFont="1" applyFill="1" applyBorder="1"/>
    <xf numFmtId="180" fontId="45" fillId="0" borderId="166" xfId="1" applyNumberFormat="1" applyFont="1" applyFill="1" applyBorder="1" applyAlignment="1" applyProtection="1">
      <alignment horizontal="right" vertical="center"/>
    </xf>
    <xf numFmtId="180" fontId="45" fillId="11" borderId="167" xfId="1" applyNumberFormat="1" applyFont="1" applyFill="1" applyBorder="1" applyAlignment="1" applyProtection="1">
      <alignment horizontal="right" vertical="center"/>
      <protection locked="0"/>
    </xf>
    <xf numFmtId="180" fontId="45" fillId="11" borderId="168" xfId="1" applyNumberFormat="1" applyFont="1" applyFill="1" applyBorder="1" applyAlignment="1" applyProtection="1">
      <alignment horizontal="right" vertical="center"/>
      <protection locked="0"/>
    </xf>
    <xf numFmtId="180" fontId="45" fillId="11" borderId="169" xfId="1" applyNumberFormat="1" applyFont="1" applyFill="1" applyBorder="1" applyAlignment="1" applyProtection="1">
      <alignment horizontal="right" vertical="center"/>
      <protection locked="0"/>
    </xf>
    <xf numFmtId="180" fontId="46" fillId="11" borderId="168" xfId="1" applyNumberFormat="1" applyFont="1" applyFill="1" applyBorder="1" applyAlignment="1" applyProtection="1">
      <alignment horizontal="right" vertical="center"/>
      <protection locked="0"/>
    </xf>
    <xf numFmtId="180" fontId="45" fillId="11" borderId="170" xfId="1" applyNumberFormat="1" applyFont="1" applyFill="1" applyBorder="1" applyAlignment="1" applyProtection="1">
      <alignment horizontal="right" vertical="center"/>
      <protection locked="0"/>
    </xf>
    <xf numFmtId="180" fontId="45" fillId="0" borderId="217" xfId="1" applyNumberFormat="1" applyFont="1" applyFill="1" applyBorder="1" applyAlignment="1" applyProtection="1">
      <alignment horizontal="right" vertical="center"/>
    </xf>
    <xf numFmtId="180" fontId="62" fillId="0" borderId="217" xfId="1" applyNumberFormat="1" applyFont="1" applyFill="1" applyBorder="1" applyAlignment="1" applyProtection="1">
      <alignment horizontal="right" vertical="center"/>
    </xf>
    <xf numFmtId="180" fontId="45" fillId="13" borderId="217" xfId="1" applyNumberFormat="1" applyFont="1" applyFill="1" applyBorder="1" applyAlignment="1" applyProtection="1">
      <alignment horizontal="right" vertical="center"/>
    </xf>
    <xf numFmtId="180" fontId="45" fillId="0" borderId="42" xfId="1" applyNumberFormat="1" applyFont="1" applyFill="1" applyBorder="1" applyAlignment="1" applyProtection="1">
      <alignment horizontal="right" vertical="center"/>
    </xf>
    <xf numFmtId="180" fontId="45" fillId="0" borderId="129" xfId="1" applyNumberFormat="1" applyFont="1" applyFill="1" applyBorder="1" applyAlignment="1" applyProtection="1">
      <alignment horizontal="right" vertical="center"/>
    </xf>
    <xf numFmtId="180" fontId="45" fillId="0" borderId="208" xfId="1" applyNumberFormat="1" applyFont="1" applyFill="1" applyBorder="1" applyAlignment="1" applyProtection="1">
      <alignment horizontal="right" vertical="center"/>
    </xf>
    <xf numFmtId="180" fontId="45" fillId="0" borderId="29" xfId="1" applyNumberFormat="1" applyFont="1" applyFill="1" applyBorder="1" applyAlignment="1" applyProtection="1">
      <alignment horizontal="right" vertical="center"/>
    </xf>
    <xf numFmtId="180" fontId="45" fillId="0" borderId="176" xfId="1" applyNumberFormat="1" applyFont="1" applyFill="1" applyBorder="1" applyAlignment="1" applyProtection="1">
      <alignment horizontal="right" vertical="center"/>
    </xf>
    <xf numFmtId="180" fontId="62" fillId="0" borderId="176" xfId="1" applyNumberFormat="1" applyFont="1" applyFill="1" applyBorder="1" applyAlignment="1" applyProtection="1">
      <alignment horizontal="right" vertical="center"/>
    </xf>
    <xf numFmtId="180" fontId="45" fillId="13" borderId="176" xfId="1" applyNumberFormat="1" applyFont="1" applyFill="1" applyBorder="1" applyAlignment="1" applyProtection="1">
      <alignment horizontal="right" vertical="center"/>
    </xf>
    <xf numFmtId="180" fontId="62" fillId="0" borderId="168" xfId="1" applyNumberFormat="1" applyFont="1" applyFill="1" applyBorder="1" applyAlignment="1" applyProtection="1">
      <alignment horizontal="right" vertical="center"/>
      <protection locked="0"/>
    </xf>
    <xf numFmtId="180" fontId="45" fillId="13" borderId="168" xfId="1" applyNumberFormat="1" applyFont="1" applyFill="1" applyBorder="1" applyAlignment="1" applyProtection="1">
      <alignment horizontal="right" vertical="center"/>
    </xf>
    <xf numFmtId="180" fontId="45" fillId="5" borderId="45" xfId="1" applyNumberFormat="1" applyFont="1" applyFill="1" applyBorder="1" applyAlignment="1" applyProtection="1">
      <alignment horizontal="right" vertical="center"/>
      <protection locked="0"/>
    </xf>
    <xf numFmtId="180" fontId="45" fillId="6" borderId="121" xfId="1" applyNumberFormat="1" applyFont="1" applyFill="1" applyBorder="1" applyAlignment="1" applyProtection="1">
      <alignment horizontal="right" vertical="center"/>
      <protection locked="0"/>
    </xf>
    <xf numFmtId="180" fontId="45" fillId="8" borderId="209" xfId="1" applyNumberFormat="1" applyFont="1" applyFill="1" applyBorder="1" applyAlignment="1" applyProtection="1">
      <alignment horizontal="right" vertical="center"/>
      <protection locked="0"/>
    </xf>
    <xf numFmtId="180" fontId="45" fillId="7" borderId="136" xfId="1" applyNumberFormat="1" applyFont="1" applyFill="1" applyBorder="1" applyAlignment="1" applyProtection="1">
      <alignment horizontal="right" vertical="center"/>
      <protection locked="0"/>
    </xf>
    <xf numFmtId="180" fontId="63" fillId="0" borderId="168" xfId="1" applyNumberFormat="1" applyFont="1" applyFill="1" applyBorder="1" applyAlignment="1" applyProtection="1">
      <alignment horizontal="right" vertical="center"/>
      <protection locked="0"/>
    </xf>
    <xf numFmtId="180" fontId="46" fillId="13" borderId="168" xfId="1" applyNumberFormat="1" applyFont="1" applyFill="1" applyBorder="1" applyAlignment="1" applyProtection="1">
      <alignment horizontal="right" vertical="center"/>
    </xf>
    <xf numFmtId="180" fontId="46" fillId="5" borderId="45" xfId="1" applyNumberFormat="1" applyFont="1" applyFill="1" applyBorder="1" applyAlignment="1" applyProtection="1">
      <alignment horizontal="right" vertical="center"/>
      <protection locked="0"/>
    </xf>
    <xf numFmtId="180" fontId="46" fillId="6" borderId="121" xfId="1" applyNumberFormat="1" applyFont="1" applyFill="1" applyBorder="1" applyAlignment="1" applyProtection="1">
      <alignment horizontal="right" vertical="center"/>
      <protection locked="0"/>
    </xf>
    <xf numFmtId="180" fontId="46" fillId="8" borderId="209" xfId="1" applyNumberFormat="1" applyFont="1" applyFill="1" applyBorder="1" applyAlignment="1" applyProtection="1">
      <alignment horizontal="right" vertical="center"/>
      <protection locked="0"/>
    </xf>
    <xf numFmtId="180" fontId="46" fillId="7" borderId="136" xfId="1" applyNumberFormat="1" applyFont="1" applyFill="1" applyBorder="1" applyAlignment="1" applyProtection="1">
      <alignment horizontal="right" vertical="center"/>
      <protection locked="0"/>
    </xf>
    <xf numFmtId="180" fontId="62" fillId="0" borderId="170" xfId="1" applyNumberFormat="1" applyFont="1" applyFill="1" applyBorder="1" applyAlignment="1" applyProtection="1">
      <alignment horizontal="right" vertical="center"/>
      <protection locked="0"/>
    </xf>
    <xf numFmtId="180" fontId="45" fillId="13" borderId="170" xfId="1" applyNumberFormat="1" applyFont="1" applyFill="1" applyBorder="1" applyAlignment="1" applyProtection="1">
      <alignment horizontal="right" vertical="center"/>
    </xf>
    <xf numFmtId="180" fontId="45" fillId="5" borderId="50" xfId="1" applyNumberFormat="1" applyFont="1" applyFill="1" applyBorder="1" applyAlignment="1" applyProtection="1">
      <alignment horizontal="right" vertical="center"/>
      <protection locked="0"/>
    </xf>
    <xf numFmtId="180" fontId="45" fillId="6" borderId="142" xfId="1" applyNumberFormat="1" applyFont="1" applyFill="1" applyBorder="1" applyAlignment="1" applyProtection="1">
      <alignment horizontal="right" vertical="center"/>
      <protection locked="0"/>
    </xf>
    <xf numFmtId="180" fontId="45" fillId="8" borderId="210" xfId="1" applyNumberFormat="1" applyFont="1" applyFill="1" applyBorder="1" applyAlignment="1" applyProtection="1">
      <alignment horizontal="right" vertical="center"/>
      <protection locked="0"/>
    </xf>
    <xf numFmtId="180" fontId="45" fillId="7" borderId="128" xfId="1" applyNumberFormat="1" applyFont="1" applyFill="1" applyBorder="1" applyAlignment="1" applyProtection="1">
      <alignment horizontal="right" vertical="center"/>
      <protection locked="0"/>
    </xf>
    <xf numFmtId="180" fontId="45" fillId="0" borderId="175" xfId="1" applyNumberFormat="1" applyFont="1" applyFill="1" applyBorder="1" applyAlignment="1" applyProtection="1">
      <alignment horizontal="right" vertical="center"/>
    </xf>
    <xf numFmtId="180" fontId="45" fillId="0" borderId="126" xfId="1" applyNumberFormat="1" applyFont="1" applyFill="1" applyBorder="1" applyAlignment="1" applyProtection="1">
      <alignment horizontal="right" vertical="center"/>
    </xf>
    <xf numFmtId="180" fontId="45" fillId="0" borderId="211" xfId="1" applyNumberFormat="1" applyFont="1" applyFill="1" applyBorder="1" applyAlignment="1" applyProtection="1">
      <alignment horizontal="right" vertical="center"/>
    </xf>
    <xf numFmtId="180" fontId="45" fillId="0" borderId="12" xfId="1" applyNumberFormat="1" applyFont="1" applyFill="1" applyBorder="1" applyAlignment="1" applyProtection="1">
      <alignment horizontal="right" vertical="center"/>
    </xf>
    <xf numFmtId="180" fontId="62" fillId="0" borderId="167" xfId="1" applyNumberFormat="1" applyFont="1" applyFill="1" applyBorder="1" applyAlignment="1" applyProtection="1">
      <alignment horizontal="right" vertical="center"/>
      <protection locked="0"/>
    </xf>
    <xf numFmtId="180" fontId="45" fillId="13" borderId="167" xfId="1" applyNumberFormat="1" applyFont="1" applyFill="1" applyBorder="1" applyAlignment="1" applyProtection="1">
      <alignment horizontal="right" vertical="center"/>
    </xf>
    <xf numFmtId="180" fontId="45" fillId="5" borderId="158" xfId="1" applyNumberFormat="1" applyFont="1" applyFill="1" applyBorder="1" applyAlignment="1" applyProtection="1">
      <alignment horizontal="right" vertical="center"/>
      <protection locked="0"/>
    </xf>
    <xf numFmtId="180" fontId="45" fillId="6" borderId="125" xfId="1" applyNumberFormat="1" applyFont="1" applyFill="1" applyBorder="1" applyAlignment="1" applyProtection="1">
      <alignment horizontal="right" vertical="center"/>
      <protection locked="0"/>
    </xf>
    <xf numFmtId="180" fontId="45" fillId="8" borderId="212" xfId="1" applyNumberFormat="1" applyFont="1" applyFill="1" applyBorder="1" applyAlignment="1" applyProtection="1">
      <alignment horizontal="right" vertical="center"/>
      <protection locked="0"/>
    </xf>
    <xf numFmtId="180" fontId="45" fillId="7" borderId="141" xfId="1" applyNumberFormat="1" applyFont="1" applyFill="1" applyBorder="1" applyAlignment="1" applyProtection="1">
      <alignment horizontal="right" vertical="center"/>
      <protection locked="0"/>
    </xf>
    <xf numFmtId="180" fontId="45" fillId="6" borderId="127" xfId="1" applyNumberFormat="1" applyFont="1" applyFill="1" applyBorder="1" applyAlignment="1" applyProtection="1">
      <alignment horizontal="right" vertical="center"/>
      <protection locked="0"/>
    </xf>
    <xf numFmtId="180" fontId="45" fillId="8" borderId="213" xfId="1" applyNumberFormat="1" applyFont="1" applyFill="1" applyBorder="1" applyAlignment="1" applyProtection="1">
      <alignment horizontal="right" vertical="center"/>
      <protection locked="0"/>
    </xf>
    <xf numFmtId="180" fontId="45" fillId="7" borderId="152" xfId="1" applyNumberFormat="1" applyFont="1" applyFill="1" applyBorder="1" applyAlignment="1" applyProtection="1">
      <alignment horizontal="right" vertical="center"/>
      <protection locked="0"/>
    </xf>
    <xf numFmtId="180" fontId="45" fillId="11" borderId="176" xfId="1" applyNumberFormat="1" applyFont="1" applyFill="1" applyBorder="1" applyAlignment="1" applyProtection="1">
      <alignment horizontal="right" vertical="center"/>
      <protection locked="0"/>
    </xf>
    <xf numFmtId="180" fontId="62" fillId="0" borderId="176" xfId="1" applyNumberFormat="1" applyFont="1" applyFill="1" applyBorder="1" applyAlignment="1" applyProtection="1">
      <alignment horizontal="right" vertical="center"/>
      <protection locked="0"/>
    </xf>
    <xf numFmtId="180" fontId="45" fillId="5" borderId="175" xfId="1" applyNumberFormat="1" applyFont="1" applyFill="1" applyBorder="1" applyAlignment="1" applyProtection="1">
      <alignment horizontal="right" vertical="center"/>
      <protection locked="0"/>
    </xf>
    <xf numFmtId="180" fontId="45" fillId="6" borderId="126" xfId="1" applyNumberFormat="1" applyFont="1" applyFill="1" applyBorder="1" applyAlignment="1" applyProtection="1">
      <alignment horizontal="right" vertical="center"/>
      <protection locked="0"/>
    </xf>
    <xf numFmtId="180" fontId="45" fillId="8" borderId="211" xfId="1" applyNumberFormat="1" applyFont="1" applyFill="1" applyBorder="1" applyAlignment="1" applyProtection="1">
      <alignment horizontal="right" vertical="center"/>
      <protection locked="0"/>
    </xf>
    <xf numFmtId="180" fontId="45" fillId="7" borderId="12" xfId="1" applyNumberFormat="1" applyFont="1" applyFill="1" applyBorder="1" applyAlignment="1" applyProtection="1">
      <alignment horizontal="right" vertical="center"/>
      <protection locked="0"/>
    </xf>
    <xf numFmtId="180" fontId="45" fillId="11" borderId="166" xfId="1" applyNumberFormat="1" applyFont="1" applyFill="1" applyBorder="1" applyAlignment="1" applyProtection="1">
      <alignment horizontal="right" vertical="center"/>
      <protection locked="0"/>
    </xf>
    <xf numFmtId="180" fontId="62" fillId="0" borderId="166" xfId="1" applyNumberFormat="1" applyFont="1" applyFill="1" applyBorder="1" applyAlignment="1" applyProtection="1">
      <alignment horizontal="right" vertical="center"/>
      <protection locked="0"/>
    </xf>
    <xf numFmtId="180" fontId="45" fillId="13" borderId="166" xfId="1" applyNumberFormat="1" applyFont="1" applyFill="1" applyBorder="1" applyAlignment="1" applyProtection="1">
      <alignment horizontal="right" vertical="center"/>
    </xf>
    <xf numFmtId="180" fontId="45" fillId="5" borderId="157" xfId="1" applyNumberFormat="1" applyFont="1" applyFill="1" applyBorder="1" applyAlignment="1" applyProtection="1">
      <alignment horizontal="right" vertical="center"/>
      <protection locked="0"/>
    </xf>
    <xf numFmtId="180" fontId="45" fillId="6" borderId="124" xfId="1" applyNumberFormat="1" applyFont="1" applyFill="1" applyBorder="1" applyAlignment="1" applyProtection="1">
      <alignment horizontal="right" vertical="center"/>
      <protection locked="0"/>
    </xf>
    <xf numFmtId="180" fontId="45" fillId="8" borderId="207" xfId="1" applyNumberFormat="1" applyFont="1" applyFill="1" applyBorder="1" applyAlignment="1" applyProtection="1">
      <alignment horizontal="right" vertical="center"/>
      <protection locked="0"/>
    </xf>
    <xf numFmtId="180" fontId="45" fillId="7" borderId="139" xfId="1" applyNumberFormat="1" applyFont="1" applyFill="1" applyBorder="1" applyAlignment="1" applyProtection="1">
      <alignment horizontal="right" vertical="center"/>
      <protection locked="0"/>
    </xf>
    <xf numFmtId="180" fontId="62" fillId="0" borderId="166" xfId="1" applyNumberFormat="1" applyFont="1" applyFill="1" applyBorder="1" applyAlignment="1" applyProtection="1">
      <alignment horizontal="right" vertical="center"/>
    </xf>
    <xf numFmtId="180" fontId="45" fillId="0" borderId="157" xfId="1" applyNumberFormat="1" applyFont="1" applyFill="1" applyBorder="1" applyAlignment="1" applyProtection="1">
      <alignment horizontal="right" vertical="center"/>
    </xf>
    <xf numFmtId="180" fontId="45" fillId="0" borderId="124" xfId="1" applyNumberFormat="1" applyFont="1" applyFill="1" applyBorder="1" applyAlignment="1" applyProtection="1">
      <alignment horizontal="right" vertical="center"/>
    </xf>
    <xf numFmtId="180" fontId="45" fillId="0" borderId="207" xfId="1" applyNumberFormat="1" applyFont="1" applyFill="1" applyBorder="1" applyAlignment="1" applyProtection="1">
      <alignment horizontal="right" vertical="center"/>
    </xf>
    <xf numFmtId="180" fontId="45" fillId="0" borderId="139" xfId="1" applyNumberFormat="1" applyFont="1" applyFill="1" applyBorder="1" applyAlignment="1" applyProtection="1">
      <alignment horizontal="right" vertical="center"/>
    </xf>
    <xf numFmtId="180" fontId="62" fillId="0" borderId="169" xfId="1" applyNumberFormat="1" applyFont="1" applyFill="1" applyBorder="1" applyAlignment="1" applyProtection="1">
      <alignment horizontal="right" vertical="center"/>
      <protection locked="0"/>
    </xf>
    <xf numFmtId="180" fontId="45" fillId="13" borderId="169" xfId="1" applyNumberFormat="1" applyFont="1" applyFill="1" applyBorder="1" applyAlignment="1" applyProtection="1">
      <alignment horizontal="right" vertical="center"/>
    </xf>
    <xf numFmtId="180" fontId="45" fillId="5" borderId="159" xfId="1" applyNumberFormat="1" applyFont="1" applyFill="1" applyBorder="1" applyAlignment="1" applyProtection="1">
      <alignment horizontal="right" vertical="center"/>
      <protection locked="0"/>
    </xf>
    <xf numFmtId="180" fontId="45" fillId="6" borderId="117" xfId="1" applyNumberFormat="1" applyFont="1" applyFill="1" applyBorder="1" applyAlignment="1" applyProtection="1">
      <alignment horizontal="right" vertical="center"/>
      <protection locked="0"/>
    </xf>
    <xf numFmtId="180" fontId="45" fillId="8" borderId="214" xfId="1" applyNumberFormat="1" applyFont="1" applyFill="1" applyBorder="1" applyAlignment="1" applyProtection="1">
      <alignment horizontal="right" vertical="center"/>
      <protection locked="0"/>
    </xf>
    <xf numFmtId="180" fontId="45" fillId="7" borderId="140" xfId="1" applyNumberFormat="1" applyFont="1" applyFill="1" applyBorder="1" applyAlignment="1" applyProtection="1">
      <alignment horizontal="right" vertical="center"/>
      <protection locked="0"/>
    </xf>
    <xf numFmtId="180" fontId="45" fillId="0" borderId="173" xfId="1" applyNumberFormat="1" applyFont="1" applyFill="1" applyBorder="1" applyAlignment="1" applyProtection="1">
      <alignment horizontal="right" vertical="center"/>
    </xf>
    <xf numFmtId="180" fontId="62" fillId="0" borderId="173" xfId="1" applyNumberFormat="1" applyFont="1" applyFill="1" applyBorder="1" applyAlignment="1" applyProtection="1">
      <alignment horizontal="right" vertical="center"/>
    </xf>
    <xf numFmtId="180" fontId="45" fillId="13" borderId="173" xfId="1" applyNumberFormat="1" applyFont="1" applyFill="1" applyBorder="1" applyAlignment="1" applyProtection="1">
      <alignment horizontal="right" vertical="center"/>
    </xf>
    <xf numFmtId="180" fontId="45" fillId="0" borderId="163" xfId="1" applyNumberFormat="1" applyFont="1" applyFill="1" applyBorder="1" applyAlignment="1" applyProtection="1">
      <alignment horizontal="right" vertical="center"/>
    </xf>
    <xf numFmtId="180" fontId="45" fillId="0" borderId="132" xfId="1" applyNumberFormat="1" applyFont="1" applyFill="1" applyBorder="1" applyAlignment="1" applyProtection="1">
      <alignment horizontal="right" vertical="center"/>
    </xf>
    <xf numFmtId="180" fontId="45" fillId="0" borderId="215" xfId="1" applyNumberFormat="1" applyFont="1" applyFill="1" applyBorder="1" applyAlignment="1" applyProtection="1">
      <alignment horizontal="right" vertical="center"/>
    </xf>
    <xf numFmtId="180" fontId="45" fillId="0" borderId="137" xfId="1" applyNumberFormat="1" applyFont="1" applyFill="1" applyBorder="1" applyAlignment="1" applyProtection="1">
      <alignment horizontal="right" vertical="center"/>
    </xf>
    <xf numFmtId="180" fontId="45" fillId="11" borderId="193" xfId="1" applyNumberFormat="1" applyFont="1" applyFill="1" applyBorder="1" applyAlignment="1" applyProtection="1">
      <alignment horizontal="right" vertical="center" shrinkToFit="1"/>
      <protection locked="0" hidden="1"/>
    </xf>
    <xf numFmtId="180" fontId="62" fillId="0" borderId="193" xfId="1" applyNumberFormat="1" applyFont="1" applyFill="1" applyBorder="1" applyAlignment="1" applyProtection="1">
      <alignment horizontal="right" vertical="center" shrinkToFit="1"/>
      <protection locked="0" hidden="1"/>
    </xf>
    <xf numFmtId="180" fontId="45" fillId="13" borderId="193" xfId="1" applyNumberFormat="1" applyFont="1" applyFill="1" applyBorder="1" applyAlignment="1" applyProtection="1">
      <alignment horizontal="right" vertical="center" shrinkToFit="1"/>
      <protection hidden="1"/>
    </xf>
    <xf numFmtId="180" fontId="45" fillId="5" borderId="191" xfId="1" applyNumberFormat="1" applyFont="1" applyFill="1" applyBorder="1" applyAlignment="1" applyProtection="1">
      <alignment horizontal="right" vertical="center" shrinkToFit="1"/>
      <protection locked="0"/>
    </xf>
    <xf numFmtId="180" fontId="45" fillId="6" borderId="202" xfId="1" applyNumberFormat="1" applyFont="1" applyFill="1" applyBorder="1" applyAlignment="1" applyProtection="1">
      <alignment horizontal="right" vertical="center" shrinkToFit="1"/>
      <protection locked="0"/>
    </xf>
    <xf numFmtId="180" fontId="45" fillId="8" borderId="191" xfId="1" applyNumberFormat="1" applyFont="1" applyFill="1" applyBorder="1" applyAlignment="1" applyProtection="1">
      <alignment horizontal="right" vertical="center" shrinkToFit="1"/>
      <protection locked="0"/>
    </xf>
    <xf numFmtId="180" fontId="45" fillId="7" borderId="177" xfId="1" applyNumberFormat="1" applyFont="1" applyFill="1" applyBorder="1" applyAlignment="1" applyProtection="1">
      <alignment horizontal="right" vertical="center" shrinkToFit="1"/>
      <protection locked="0"/>
    </xf>
    <xf numFmtId="180" fontId="45" fillId="11" borderId="176" xfId="1" applyNumberFormat="1" applyFont="1" applyFill="1" applyBorder="1" applyAlignment="1" applyProtection="1">
      <alignment vertical="center" shrinkToFit="1"/>
      <protection locked="0"/>
    </xf>
    <xf numFmtId="180" fontId="62" fillId="0" borderId="176" xfId="1" applyNumberFormat="1" applyFont="1" applyFill="1" applyBorder="1" applyAlignment="1" applyProtection="1">
      <alignment vertical="center" shrinkToFit="1"/>
      <protection locked="0"/>
    </xf>
    <xf numFmtId="180" fontId="45" fillId="13" borderId="176" xfId="1" applyNumberFormat="1" applyFont="1" applyFill="1" applyBorder="1" applyAlignment="1" applyProtection="1">
      <alignment vertical="center" shrinkToFit="1"/>
    </xf>
    <xf numFmtId="180" fontId="45" fillId="5" borderId="11" xfId="1" applyNumberFormat="1" applyFont="1" applyFill="1" applyBorder="1" applyAlignment="1" applyProtection="1">
      <alignment vertical="center" shrinkToFit="1"/>
      <protection locked="0"/>
    </xf>
    <xf numFmtId="180" fontId="45" fillId="6" borderId="126" xfId="1" applyNumberFormat="1" applyFont="1" applyFill="1" applyBorder="1" applyAlignment="1" applyProtection="1">
      <alignment vertical="center" shrinkToFit="1"/>
      <protection locked="0"/>
    </xf>
    <xf numFmtId="180" fontId="45" fillId="8" borderId="11" xfId="1" applyNumberFormat="1" applyFont="1" applyFill="1" applyBorder="1" applyAlignment="1" applyProtection="1">
      <alignment vertical="center" shrinkToFit="1"/>
      <protection locked="0"/>
    </xf>
    <xf numFmtId="180" fontId="45" fillId="7" borderId="12" xfId="1" applyNumberFormat="1" applyFont="1" applyFill="1" applyBorder="1" applyAlignment="1" applyProtection="1">
      <alignment vertical="center" shrinkToFit="1"/>
      <protection locked="0"/>
    </xf>
    <xf numFmtId="180" fontId="45" fillId="9" borderId="194" xfId="1" applyNumberFormat="1" applyFont="1" applyFill="1" applyBorder="1" applyAlignment="1">
      <alignment vertical="center" shrinkToFit="1"/>
    </xf>
    <xf numFmtId="180" fontId="62" fillId="0" borderId="194" xfId="1" applyNumberFormat="1" applyFont="1" applyFill="1" applyBorder="1" applyAlignment="1">
      <alignment vertical="center" shrinkToFit="1"/>
    </xf>
    <xf numFmtId="180" fontId="45" fillId="13" borderId="194" xfId="1" applyNumberFormat="1" applyFont="1" applyFill="1" applyBorder="1" applyAlignment="1" applyProtection="1">
      <alignment vertical="center" shrinkToFit="1"/>
    </xf>
    <xf numFmtId="180" fontId="45" fillId="9" borderId="190" xfId="1" applyNumberFormat="1" applyFont="1" applyFill="1" applyBorder="1" applyAlignment="1">
      <alignment vertical="center" shrinkToFit="1"/>
    </xf>
    <xf numFmtId="180" fontId="45" fillId="9" borderId="203" xfId="1" applyNumberFormat="1" applyFont="1" applyFill="1" applyBorder="1" applyAlignment="1">
      <alignment vertical="center" shrinkToFit="1"/>
    </xf>
    <xf numFmtId="180" fontId="45" fillId="9" borderId="178" xfId="1" applyNumberFormat="1" applyFont="1" applyFill="1" applyBorder="1" applyAlignment="1">
      <alignment vertical="center" shrinkToFit="1"/>
    </xf>
    <xf numFmtId="180" fontId="45" fillId="11" borderId="195" xfId="1" applyNumberFormat="1" applyFont="1" applyFill="1" applyBorder="1" applyAlignment="1" applyProtection="1">
      <alignment vertical="center" shrinkToFit="1"/>
      <protection locked="0"/>
    </xf>
    <xf numFmtId="180" fontId="62" fillId="0" borderId="195" xfId="1" applyNumberFormat="1" applyFont="1" applyFill="1" applyBorder="1" applyAlignment="1" applyProtection="1">
      <alignment vertical="center" shrinkToFit="1"/>
      <protection locked="0"/>
    </xf>
    <xf numFmtId="180" fontId="45" fillId="13" borderId="195" xfId="1" applyNumberFormat="1" applyFont="1" applyFill="1" applyBorder="1" applyAlignment="1" applyProtection="1">
      <alignment vertical="center" shrinkToFit="1"/>
    </xf>
    <xf numFmtId="180" fontId="45" fillId="5" borderId="192" xfId="1" applyNumberFormat="1" applyFont="1" applyFill="1" applyBorder="1" applyAlignment="1" applyProtection="1">
      <alignment vertical="center" shrinkToFit="1"/>
      <protection locked="0"/>
    </xf>
    <xf numFmtId="180" fontId="45" fillId="6" borderId="204" xfId="1" applyNumberFormat="1" applyFont="1" applyFill="1" applyBorder="1" applyAlignment="1" applyProtection="1">
      <alignment vertical="center" shrinkToFit="1"/>
      <protection locked="0"/>
    </xf>
    <xf numFmtId="180" fontId="45" fillId="8" borderId="192" xfId="1" applyNumberFormat="1" applyFont="1" applyFill="1" applyBorder="1" applyAlignment="1" applyProtection="1">
      <alignment vertical="center" shrinkToFit="1"/>
      <protection locked="0"/>
    </xf>
    <xf numFmtId="180" fontId="45" fillId="7" borderId="179" xfId="1" applyNumberFormat="1" applyFont="1" applyFill="1" applyBorder="1" applyAlignment="1" applyProtection="1">
      <alignment vertical="center" shrinkToFit="1"/>
      <protection locked="0"/>
    </xf>
    <xf numFmtId="180" fontId="45" fillId="11" borderId="176" xfId="1" applyNumberFormat="1" applyFont="1" applyFill="1" applyBorder="1" applyAlignment="1" applyProtection="1">
      <alignment horizontal="right" vertical="center" shrinkToFit="1"/>
      <protection locked="0"/>
    </xf>
    <xf numFmtId="180" fontId="62" fillId="0" borderId="176" xfId="1" applyNumberFormat="1" applyFont="1" applyFill="1" applyBorder="1" applyAlignment="1" applyProtection="1">
      <alignment horizontal="right" vertical="center" shrinkToFit="1"/>
      <protection locked="0"/>
    </xf>
    <xf numFmtId="180" fontId="45" fillId="13" borderId="176" xfId="1" applyNumberFormat="1" applyFont="1" applyFill="1" applyBorder="1" applyAlignment="1" applyProtection="1">
      <alignment horizontal="right" vertical="center" shrinkToFit="1"/>
    </xf>
    <xf numFmtId="180" fontId="45" fillId="5" borderId="44" xfId="1" applyNumberFormat="1" applyFont="1" applyFill="1" applyBorder="1" applyAlignment="1" applyProtection="1">
      <alignment horizontal="right" vertical="center" shrinkToFit="1"/>
      <protection locked="0"/>
    </xf>
    <xf numFmtId="180" fontId="45" fillId="6" borderId="126" xfId="1" applyNumberFormat="1" applyFont="1" applyFill="1" applyBorder="1" applyAlignment="1" applyProtection="1">
      <alignment horizontal="right" vertical="center" shrinkToFit="1"/>
      <protection locked="0"/>
    </xf>
    <xf numFmtId="180" fontId="45" fillId="8" borderId="11" xfId="1" applyNumberFormat="1" applyFont="1" applyFill="1" applyBorder="1" applyAlignment="1" applyProtection="1">
      <alignment horizontal="right" vertical="center" shrinkToFit="1"/>
      <protection locked="0"/>
    </xf>
    <xf numFmtId="180" fontId="45" fillId="7" borderId="12" xfId="1" applyNumberFormat="1" applyFont="1" applyFill="1" applyBorder="1" applyAlignment="1" applyProtection="1">
      <alignment horizontal="right" vertical="center" shrinkToFit="1"/>
      <protection locked="0"/>
    </xf>
    <xf numFmtId="180" fontId="45" fillId="9" borderId="194" xfId="1" applyNumberFormat="1" applyFont="1" applyFill="1" applyBorder="1" applyAlignment="1" applyProtection="1">
      <alignment vertical="center" shrinkToFit="1"/>
      <protection hidden="1"/>
    </xf>
    <xf numFmtId="180" fontId="62" fillId="0" borderId="194" xfId="1" applyNumberFormat="1" applyFont="1" applyFill="1" applyBorder="1" applyAlignment="1" applyProtection="1">
      <alignment vertical="center" shrinkToFit="1"/>
      <protection hidden="1"/>
    </xf>
    <xf numFmtId="180" fontId="45" fillId="13" borderId="194" xfId="1" applyNumberFormat="1" applyFont="1" applyFill="1" applyBorder="1" applyAlignment="1" applyProtection="1">
      <alignment vertical="center" shrinkToFit="1"/>
      <protection hidden="1"/>
    </xf>
    <xf numFmtId="180" fontId="45" fillId="9" borderId="190" xfId="1" applyNumberFormat="1" applyFont="1" applyFill="1" applyBorder="1" applyAlignment="1" applyProtection="1">
      <alignment vertical="center" shrinkToFit="1"/>
      <protection hidden="1"/>
    </xf>
    <xf numFmtId="180" fontId="45" fillId="9" borderId="203" xfId="1" applyNumberFormat="1" applyFont="1" applyFill="1" applyBorder="1" applyAlignment="1" applyProtection="1">
      <alignment vertical="center" shrinkToFit="1"/>
      <protection hidden="1"/>
    </xf>
    <xf numFmtId="180" fontId="45" fillId="9" borderId="178" xfId="1" applyNumberFormat="1" applyFont="1" applyFill="1" applyBorder="1" applyAlignment="1" applyProtection="1">
      <alignment vertical="center" shrinkToFit="1"/>
      <protection hidden="1"/>
    </xf>
    <xf numFmtId="180" fontId="45" fillId="2" borderId="196" xfId="1" applyNumberFormat="1" applyFont="1" applyFill="1" applyBorder="1" applyAlignment="1" applyProtection="1">
      <alignment vertical="center" shrinkToFit="1"/>
      <protection hidden="1"/>
    </xf>
    <xf numFmtId="180" fontId="62" fillId="0" borderId="196" xfId="1" applyNumberFormat="1" applyFont="1" applyFill="1" applyBorder="1" applyAlignment="1" applyProtection="1">
      <alignment vertical="center" shrinkToFit="1"/>
      <protection hidden="1"/>
    </xf>
    <xf numFmtId="180" fontId="45" fillId="13" borderId="196" xfId="1" applyNumberFormat="1" applyFont="1" applyFill="1" applyBorder="1" applyAlignment="1" applyProtection="1">
      <alignment vertical="center" shrinkToFit="1"/>
      <protection hidden="1"/>
    </xf>
    <xf numFmtId="180" fontId="45" fillId="2" borderId="40" xfId="1" applyNumberFormat="1" applyFont="1" applyFill="1" applyBorder="1" applyAlignment="1" applyProtection="1">
      <alignment vertical="center" shrinkToFit="1"/>
      <protection hidden="1"/>
    </xf>
    <xf numFmtId="180" fontId="45" fillId="2" borderId="201" xfId="1" applyNumberFormat="1" applyFont="1" applyFill="1" applyBorder="1" applyAlignment="1" applyProtection="1">
      <alignment vertical="center" shrinkToFit="1"/>
      <protection hidden="1"/>
    </xf>
    <xf numFmtId="180" fontId="45" fillId="2" borderId="180" xfId="1" applyNumberFormat="1" applyFont="1" applyFill="1" applyBorder="1" applyAlignment="1" applyProtection="1">
      <alignment vertical="center" shrinkToFit="1"/>
      <protection hidden="1"/>
    </xf>
    <xf numFmtId="180" fontId="45" fillId="0" borderId="0" xfId="1" applyNumberFormat="1" applyFont="1" applyBorder="1" applyAlignment="1">
      <alignment vertical="center"/>
    </xf>
    <xf numFmtId="180" fontId="62" fillId="0" borderId="0" xfId="1" applyNumberFormat="1" applyFont="1" applyFill="1" applyBorder="1" applyAlignment="1">
      <alignment vertical="center"/>
    </xf>
    <xf numFmtId="180" fontId="45" fillId="0" borderId="0" xfId="1" applyNumberFormat="1" applyFont="1" applyFill="1" applyBorder="1" applyAlignment="1" applyProtection="1">
      <alignment vertical="center"/>
    </xf>
    <xf numFmtId="180" fontId="45" fillId="11" borderId="193" xfId="1" applyNumberFormat="1" applyFont="1" applyFill="1" applyBorder="1" applyAlignment="1" applyProtection="1">
      <alignment vertical="center"/>
      <protection locked="0"/>
    </xf>
    <xf numFmtId="180" fontId="62" fillId="0" borderId="193" xfId="1" applyNumberFormat="1" applyFont="1" applyFill="1" applyBorder="1" applyAlignment="1">
      <alignment vertical="center"/>
    </xf>
    <xf numFmtId="180" fontId="45" fillId="13" borderId="193" xfId="1" applyNumberFormat="1" applyFont="1" applyFill="1" applyBorder="1" applyAlignment="1" applyProtection="1">
      <alignment vertical="center"/>
    </xf>
    <xf numFmtId="180" fontId="45" fillId="5" borderId="191" xfId="1" applyNumberFormat="1" applyFont="1" applyFill="1" applyBorder="1" applyAlignment="1" applyProtection="1">
      <alignment vertical="center"/>
      <protection locked="0"/>
    </xf>
    <xf numFmtId="180" fontId="45" fillId="6" borderId="202" xfId="1" applyNumberFormat="1" applyFont="1" applyFill="1" applyBorder="1" applyAlignment="1" applyProtection="1">
      <alignment vertical="center"/>
      <protection locked="0"/>
    </xf>
    <xf numFmtId="180" fontId="45" fillId="8" borderId="191" xfId="1" applyNumberFormat="1" applyFont="1" applyFill="1" applyBorder="1" applyAlignment="1" applyProtection="1">
      <alignment vertical="center"/>
      <protection locked="0"/>
    </xf>
    <xf numFmtId="180" fontId="45" fillId="7" borderId="177" xfId="1" applyNumberFormat="1" applyFont="1" applyFill="1" applyBorder="1" applyAlignment="1" applyProtection="1">
      <alignment vertical="center"/>
      <protection locked="0"/>
    </xf>
    <xf numFmtId="180" fontId="45" fillId="11" borderId="176" xfId="1" applyNumberFormat="1" applyFont="1" applyFill="1" applyBorder="1" applyAlignment="1" applyProtection="1">
      <alignment vertical="center"/>
      <protection locked="0"/>
    </xf>
    <xf numFmtId="180" fontId="62" fillId="0" borderId="176" xfId="1" applyNumberFormat="1" applyFont="1" applyFill="1" applyBorder="1" applyAlignment="1">
      <alignment vertical="center"/>
    </xf>
    <xf numFmtId="180" fontId="45" fillId="13" borderId="176" xfId="1" applyNumberFormat="1" applyFont="1" applyFill="1" applyBorder="1" applyAlignment="1" applyProtection="1">
      <alignment vertical="center"/>
    </xf>
    <xf numFmtId="180" fontId="45" fillId="5" borderId="11" xfId="1" applyNumberFormat="1" applyFont="1" applyFill="1" applyBorder="1" applyAlignment="1" applyProtection="1">
      <alignment vertical="center"/>
      <protection locked="0"/>
    </xf>
    <xf numFmtId="180" fontId="45" fillId="6" borderId="126" xfId="1" applyNumberFormat="1" applyFont="1" applyFill="1" applyBorder="1" applyAlignment="1" applyProtection="1">
      <alignment vertical="center"/>
      <protection locked="0"/>
    </xf>
    <xf numFmtId="180" fontId="45" fillId="8" borderId="11" xfId="1" applyNumberFormat="1" applyFont="1" applyFill="1" applyBorder="1" applyAlignment="1" applyProtection="1">
      <alignment vertical="center"/>
      <protection locked="0"/>
    </xf>
    <xf numFmtId="180" fontId="45" fillId="7" borderId="12" xfId="1" applyNumberFormat="1" applyFont="1" applyFill="1" applyBorder="1" applyAlignment="1" applyProtection="1">
      <alignment vertical="center"/>
      <protection locked="0"/>
    </xf>
    <xf numFmtId="180" fontId="45" fillId="9" borderId="194" xfId="1" applyNumberFormat="1" applyFont="1" applyFill="1" applyBorder="1" applyAlignment="1" applyProtection="1">
      <alignment horizontal="right" vertical="center" shrinkToFit="1"/>
      <protection hidden="1"/>
    </xf>
    <xf numFmtId="180" fontId="62" fillId="0" borderId="194" xfId="1" applyNumberFormat="1" applyFont="1" applyFill="1" applyBorder="1" applyAlignment="1" applyProtection="1">
      <alignment horizontal="right" vertical="center" shrinkToFit="1"/>
      <protection hidden="1"/>
    </xf>
    <xf numFmtId="180" fontId="45" fillId="13" borderId="194" xfId="1" applyNumberFormat="1" applyFont="1" applyFill="1" applyBorder="1" applyAlignment="1" applyProtection="1">
      <alignment horizontal="right" vertical="center" shrinkToFit="1"/>
      <protection hidden="1"/>
    </xf>
    <xf numFmtId="180" fontId="45" fillId="9" borderId="203" xfId="1" applyNumberFormat="1" applyFont="1" applyFill="1" applyBorder="1" applyAlignment="1" applyProtection="1">
      <alignment horizontal="right" vertical="center" shrinkToFit="1"/>
      <protection hidden="1"/>
    </xf>
    <xf numFmtId="180" fontId="45" fillId="9" borderId="190" xfId="1" applyNumberFormat="1" applyFont="1" applyFill="1" applyBorder="1" applyAlignment="1" applyProtection="1">
      <alignment horizontal="right" vertical="center" shrinkToFit="1"/>
      <protection hidden="1"/>
    </xf>
    <xf numFmtId="180" fontId="45" fillId="9" borderId="178" xfId="1" applyNumberFormat="1" applyFont="1" applyFill="1" applyBorder="1" applyAlignment="1" applyProtection="1">
      <alignment horizontal="right" vertical="center" shrinkToFit="1"/>
      <protection hidden="1"/>
    </xf>
    <xf numFmtId="180" fontId="45" fillId="11" borderId="195" xfId="1" applyNumberFormat="1" applyFont="1" applyFill="1" applyBorder="1" applyAlignment="1" applyProtection="1">
      <alignment vertical="center"/>
      <protection locked="0"/>
    </xf>
    <xf numFmtId="180" fontId="62" fillId="0" borderId="195" xfId="1" applyNumberFormat="1" applyFont="1" applyFill="1" applyBorder="1" applyAlignment="1">
      <alignment vertical="center"/>
    </xf>
    <xf numFmtId="180" fontId="45" fillId="13" borderId="195" xfId="1" applyNumberFormat="1" applyFont="1" applyFill="1" applyBorder="1" applyAlignment="1" applyProtection="1">
      <alignment vertical="center"/>
    </xf>
    <xf numFmtId="180" fontId="45" fillId="5" borderId="192" xfId="1" applyNumberFormat="1" applyFont="1" applyFill="1" applyBorder="1" applyAlignment="1" applyProtection="1">
      <alignment vertical="center"/>
      <protection locked="0"/>
    </xf>
    <xf numFmtId="180" fontId="45" fillId="6" borderId="204" xfId="1" applyNumberFormat="1" applyFont="1" applyFill="1" applyBorder="1" applyAlignment="1" applyProtection="1">
      <alignment vertical="center"/>
      <protection locked="0"/>
    </xf>
    <xf numFmtId="180" fontId="45" fillId="8" borderId="192" xfId="1" applyNumberFormat="1" applyFont="1" applyFill="1" applyBorder="1" applyAlignment="1" applyProtection="1">
      <alignment vertical="center"/>
      <protection locked="0"/>
    </xf>
    <xf numFmtId="180" fontId="45" fillId="7" borderId="179" xfId="1" applyNumberFormat="1" applyFont="1" applyFill="1" applyBorder="1" applyAlignment="1" applyProtection="1">
      <alignment vertical="center"/>
      <protection locked="0"/>
    </xf>
    <xf numFmtId="180" fontId="62" fillId="0" borderId="193" xfId="1" applyNumberFormat="1" applyFont="1" applyFill="1" applyBorder="1" applyAlignment="1" applyProtection="1">
      <alignment vertical="center"/>
      <protection locked="0"/>
    </xf>
    <xf numFmtId="180" fontId="62" fillId="0" borderId="176" xfId="1" applyNumberFormat="1" applyFont="1" applyFill="1" applyBorder="1" applyAlignment="1" applyProtection="1">
      <alignment vertical="center"/>
      <protection locked="0"/>
    </xf>
    <xf numFmtId="180" fontId="62" fillId="0" borderId="195" xfId="1" applyNumberFormat="1" applyFont="1" applyFill="1" applyBorder="1" applyAlignment="1" applyProtection="1">
      <alignment vertical="center"/>
      <protection locked="0"/>
    </xf>
    <xf numFmtId="180" fontId="45" fillId="9" borderId="197" xfId="1" applyNumberFormat="1" applyFont="1" applyFill="1" applyBorder="1" applyAlignment="1" applyProtection="1">
      <alignment vertical="center" shrinkToFit="1"/>
      <protection hidden="1"/>
    </xf>
    <xf numFmtId="180" fontId="62" fillId="0" borderId="197" xfId="1" applyNumberFormat="1" applyFont="1" applyFill="1" applyBorder="1" applyAlignment="1" applyProtection="1">
      <alignment vertical="center" shrinkToFit="1"/>
      <protection hidden="1"/>
    </xf>
    <xf numFmtId="180" fontId="45" fillId="13" borderId="197" xfId="1" applyNumberFormat="1" applyFont="1" applyFill="1" applyBorder="1" applyAlignment="1" applyProtection="1">
      <alignment vertical="center" shrinkToFit="1"/>
      <protection hidden="1"/>
    </xf>
    <xf numFmtId="180" fontId="45" fillId="9" borderId="182" xfId="1" applyNumberFormat="1" applyFont="1" applyFill="1" applyBorder="1" applyAlignment="1" applyProtection="1">
      <alignment vertical="center" shrinkToFit="1"/>
      <protection hidden="1"/>
    </xf>
    <xf numFmtId="180" fontId="45" fillId="9" borderId="205" xfId="1" applyNumberFormat="1" applyFont="1" applyFill="1" applyBorder="1" applyAlignment="1" applyProtection="1">
      <alignment vertical="center" shrinkToFit="1"/>
      <protection hidden="1"/>
    </xf>
    <xf numFmtId="180" fontId="45" fillId="9" borderId="181" xfId="1" applyNumberFormat="1" applyFont="1" applyFill="1" applyBorder="1" applyAlignment="1" applyProtection="1">
      <alignment vertical="center" shrinkToFit="1"/>
      <protection hidden="1"/>
    </xf>
    <xf numFmtId="180" fontId="45" fillId="11" borderId="171" xfId="1" applyNumberFormat="1" applyFont="1" applyFill="1" applyBorder="1" applyAlignment="1" applyProtection="1">
      <alignment vertical="center"/>
      <protection locked="0"/>
    </xf>
    <xf numFmtId="180" fontId="62" fillId="0" borderId="171" xfId="1" applyNumberFormat="1" applyFont="1" applyFill="1" applyBorder="1" applyAlignment="1">
      <alignment vertical="center"/>
    </xf>
    <xf numFmtId="180" fontId="45" fillId="13" borderId="171" xfId="1" applyNumberFormat="1" applyFont="1" applyFill="1" applyBorder="1" applyAlignment="1" applyProtection="1">
      <alignment vertical="center"/>
    </xf>
    <xf numFmtId="180" fontId="45" fillId="5" borderId="56" xfId="1" applyNumberFormat="1" applyFont="1" applyFill="1" applyBorder="1" applyAlignment="1" applyProtection="1">
      <alignment vertical="center"/>
      <protection locked="0"/>
    </xf>
    <xf numFmtId="180" fontId="45" fillId="6" borderId="133" xfId="1" applyNumberFormat="1" applyFont="1" applyFill="1" applyBorder="1" applyAlignment="1" applyProtection="1">
      <alignment vertical="center"/>
      <protection locked="0"/>
    </xf>
    <xf numFmtId="180" fontId="45" fillId="8" borderId="56" xfId="1" applyNumberFormat="1" applyFont="1" applyFill="1" applyBorder="1" applyAlignment="1" applyProtection="1">
      <alignment vertical="center"/>
      <protection locked="0"/>
    </xf>
    <xf numFmtId="180" fontId="45" fillId="7" borderId="138" xfId="1" applyNumberFormat="1" applyFont="1" applyFill="1" applyBorder="1" applyAlignment="1" applyProtection="1">
      <alignment vertical="center"/>
      <protection locked="0"/>
    </xf>
    <xf numFmtId="180" fontId="45" fillId="2" borderId="173" xfId="1" applyNumberFormat="1" applyFont="1" applyFill="1" applyBorder="1" applyAlignment="1" applyProtection="1">
      <alignment vertical="center" shrinkToFit="1"/>
      <protection hidden="1"/>
    </xf>
    <xf numFmtId="180" fontId="62" fillId="0" borderId="173" xfId="1" applyNumberFormat="1" applyFont="1" applyFill="1" applyBorder="1" applyAlignment="1" applyProtection="1">
      <alignment vertical="center" shrinkToFit="1"/>
      <protection hidden="1"/>
    </xf>
    <xf numFmtId="180" fontId="45" fillId="13" borderId="173" xfId="1" applyNumberFormat="1" applyFont="1" applyFill="1" applyBorder="1" applyAlignment="1" applyProtection="1">
      <alignment vertical="center" shrinkToFit="1"/>
      <protection hidden="1"/>
    </xf>
    <xf numFmtId="180" fontId="45" fillId="2" borderId="61" xfId="1" applyNumberFormat="1" applyFont="1" applyFill="1" applyBorder="1" applyAlignment="1" applyProtection="1">
      <alignment vertical="center" shrinkToFit="1"/>
      <protection hidden="1"/>
    </xf>
    <xf numFmtId="180" fontId="45" fillId="2" borderId="132" xfId="1" applyNumberFormat="1" applyFont="1" applyFill="1" applyBorder="1" applyAlignment="1" applyProtection="1">
      <alignment vertical="center" shrinkToFit="1"/>
      <protection hidden="1"/>
    </xf>
    <xf numFmtId="180" fontId="45" fillId="2" borderId="137" xfId="1" applyNumberFormat="1" applyFont="1" applyFill="1" applyBorder="1" applyAlignment="1" applyProtection="1">
      <alignment vertical="center" shrinkToFit="1"/>
      <protection hidden="1"/>
    </xf>
    <xf numFmtId="180" fontId="45" fillId="10" borderId="0" xfId="1" applyNumberFormat="1" applyFont="1" applyFill="1"/>
    <xf numFmtId="181" fontId="58" fillId="19" borderId="124" xfId="0" applyNumberFormat="1" applyFont="1" applyFill="1" applyBorder="1" applyAlignment="1">
      <alignment horizontal="center" vertical="center"/>
    </xf>
    <xf numFmtId="181" fontId="59" fillId="19" borderId="125" xfId="0" quotePrefix="1" applyNumberFormat="1" applyFont="1" applyFill="1" applyBorder="1" applyAlignment="1">
      <alignment horizontal="left" vertical="center"/>
    </xf>
    <xf numFmtId="181" fontId="59" fillId="19" borderId="121" xfId="0" quotePrefix="1" applyNumberFormat="1" applyFont="1" applyFill="1" applyBorder="1" applyAlignment="1">
      <alignment horizontal="left" vertical="center"/>
    </xf>
    <xf numFmtId="181" fontId="59" fillId="19" borderId="127" xfId="0" quotePrefix="1" applyNumberFormat="1" applyFont="1" applyFill="1" applyBorder="1" applyAlignment="1">
      <alignment horizontal="left" vertical="center"/>
    </xf>
    <xf numFmtId="181" fontId="58" fillId="19" borderId="126" xfId="0" applyNumberFormat="1" applyFont="1" applyFill="1" applyBorder="1" applyAlignment="1">
      <alignment horizontal="center" vertical="center"/>
    </xf>
    <xf numFmtId="181" fontId="59" fillId="19" borderId="134" xfId="0" quotePrefix="1" applyNumberFormat="1" applyFont="1" applyFill="1" applyBorder="1" applyAlignment="1">
      <alignment horizontal="left" vertical="center"/>
    </xf>
    <xf numFmtId="181" fontId="59" fillId="19" borderId="142" xfId="0" quotePrefix="1" applyNumberFormat="1" applyFont="1" applyFill="1" applyBorder="1" applyAlignment="1">
      <alignment horizontal="left" vertical="center"/>
    </xf>
    <xf numFmtId="181" fontId="58" fillId="19" borderId="221" xfId="0" applyNumberFormat="1" applyFont="1" applyFill="1" applyBorder="1" applyAlignment="1">
      <alignment horizontal="center" vertical="center"/>
    </xf>
    <xf numFmtId="181" fontId="59" fillId="19" borderId="117" xfId="0" quotePrefix="1" applyNumberFormat="1" applyFont="1" applyFill="1" applyBorder="1" applyAlignment="1">
      <alignment horizontal="left" vertical="center"/>
    </xf>
    <xf numFmtId="181" fontId="59" fillId="19" borderId="199" xfId="0" quotePrefix="1" applyNumberFormat="1" applyFont="1" applyFill="1" applyBorder="1" applyAlignment="1">
      <alignment horizontal="left" vertical="center"/>
    </xf>
    <xf numFmtId="181" fontId="58" fillId="19" borderId="132" xfId="0" applyNumberFormat="1" applyFont="1" applyFill="1" applyBorder="1" applyAlignment="1">
      <alignment horizontal="center" vertical="center"/>
    </xf>
    <xf numFmtId="38" fontId="58" fillId="19" borderId="139" xfId="1" applyFont="1" applyFill="1" applyBorder="1" applyAlignment="1">
      <alignment horizontal="center" vertical="center"/>
    </xf>
    <xf numFmtId="38" fontId="59" fillId="19" borderId="218" xfId="1" applyFont="1" applyFill="1" applyBorder="1" applyAlignment="1">
      <alignment horizontal="left" vertical="center"/>
    </xf>
    <xf numFmtId="38" fontId="59" fillId="19" borderId="136" xfId="1" applyFont="1" applyFill="1" applyBorder="1" applyAlignment="1">
      <alignment horizontal="left" vertical="center"/>
    </xf>
    <xf numFmtId="38" fontId="59" fillId="19" borderId="140" xfId="1" applyFont="1" applyFill="1" applyBorder="1" applyAlignment="1">
      <alignment horizontal="left" vertical="center" wrapText="1"/>
    </xf>
    <xf numFmtId="38" fontId="58" fillId="19" borderId="137" xfId="1" applyFont="1" applyFill="1" applyBorder="1" applyAlignment="1">
      <alignment horizontal="center" vertical="center" wrapText="1"/>
    </xf>
    <xf numFmtId="180" fontId="63" fillId="18" borderId="12" xfId="1" applyNumberFormat="1" applyFont="1" applyFill="1" applyBorder="1" applyAlignment="1" applyProtection="1">
      <alignment horizontal="right" vertical="center" shrinkToFit="1"/>
      <protection hidden="1"/>
    </xf>
    <xf numFmtId="180" fontId="46" fillId="11" borderId="218" xfId="1" applyNumberFormat="1" applyFont="1" applyFill="1" applyBorder="1" applyAlignment="1" applyProtection="1">
      <alignment horizontal="right" vertical="center" shrinkToFit="1"/>
      <protection locked="0"/>
    </xf>
    <xf numFmtId="180" fontId="46" fillId="11" borderId="136" xfId="1" applyNumberFormat="1" applyFont="1" applyFill="1" applyBorder="1" applyAlignment="1" applyProtection="1">
      <alignment horizontal="right" vertical="center" shrinkToFit="1"/>
      <protection locked="0"/>
    </xf>
    <xf numFmtId="180" fontId="46" fillId="11" borderId="140" xfId="1" applyNumberFormat="1" applyFont="1" applyFill="1" applyBorder="1" applyAlignment="1" applyProtection="1">
      <alignment horizontal="right" vertical="center" shrinkToFit="1"/>
      <protection locked="0"/>
    </xf>
    <xf numFmtId="180" fontId="63" fillId="3" borderId="137" xfId="1" applyNumberFormat="1" applyFont="1" applyFill="1" applyBorder="1" applyAlignment="1" applyProtection="1">
      <alignment vertical="center" shrinkToFit="1"/>
      <protection hidden="1"/>
    </xf>
    <xf numFmtId="180" fontId="58" fillId="19" borderId="139" xfId="1" applyNumberFormat="1" applyFont="1" applyFill="1" applyBorder="1" applyAlignment="1">
      <alignment horizontal="center" vertical="center"/>
    </xf>
    <xf numFmtId="180" fontId="58" fillId="19" borderId="12" xfId="1" applyNumberFormat="1" applyFont="1" applyFill="1" applyBorder="1" applyAlignment="1">
      <alignment horizontal="distributed" vertical="center" indent="1"/>
    </xf>
    <xf numFmtId="180" fontId="59" fillId="19" borderId="218" xfId="1" quotePrefix="1" applyNumberFormat="1" applyFont="1" applyFill="1" applyBorder="1" applyAlignment="1">
      <alignment horizontal="left" vertical="center"/>
    </xf>
    <xf numFmtId="180" fontId="59" fillId="19" borderId="136" xfId="1" quotePrefix="1" applyNumberFormat="1" applyFont="1" applyFill="1" applyBorder="1" applyAlignment="1">
      <alignment horizontal="left" vertical="center"/>
    </xf>
    <xf numFmtId="180" fontId="46" fillId="11" borderId="128" xfId="1" applyNumberFormat="1" applyFont="1" applyFill="1" applyBorder="1" applyAlignment="1" applyProtection="1">
      <alignment horizontal="right" vertical="center" shrinkToFit="1"/>
      <protection locked="0"/>
    </xf>
    <xf numFmtId="180" fontId="59" fillId="19" borderId="128" xfId="1" quotePrefix="1" applyNumberFormat="1" applyFont="1" applyFill="1" applyBorder="1" applyAlignment="1">
      <alignment horizontal="left" vertical="center" wrapText="1"/>
    </xf>
    <xf numFmtId="180" fontId="59" fillId="19" borderId="128" xfId="1" quotePrefix="1" applyNumberFormat="1" applyFont="1" applyFill="1" applyBorder="1" applyAlignment="1">
      <alignment horizontal="left" vertical="center"/>
    </xf>
    <xf numFmtId="180" fontId="46" fillId="11" borderId="136" xfId="1" applyNumberFormat="1" applyFont="1" applyFill="1" applyBorder="1" applyAlignment="1" applyProtection="1">
      <alignment vertical="center" shrinkToFit="1"/>
      <protection locked="0"/>
    </xf>
    <xf numFmtId="180" fontId="59" fillId="19" borderId="140" xfId="1" quotePrefix="1" applyNumberFormat="1" applyFont="1" applyFill="1" applyBorder="1" applyAlignment="1">
      <alignment horizontal="left" vertical="center" wrapText="1"/>
    </xf>
    <xf numFmtId="180" fontId="63" fillId="2" borderId="99" xfId="1" applyNumberFormat="1" applyFont="1" applyFill="1" applyBorder="1" applyAlignment="1" applyProtection="1">
      <alignment vertical="center" shrinkToFit="1"/>
      <protection hidden="1"/>
    </xf>
    <xf numFmtId="180" fontId="46" fillId="11" borderId="18" xfId="1" applyNumberFormat="1" applyFont="1" applyFill="1" applyBorder="1" applyAlignment="1" applyProtection="1">
      <alignment horizontal="right" vertical="center" shrinkToFit="1"/>
      <protection locked="0"/>
    </xf>
    <xf numFmtId="180" fontId="46" fillId="11" borderId="8" xfId="1" applyNumberFormat="1" applyFont="1" applyFill="1" applyBorder="1" applyAlignment="1" applyProtection="1">
      <alignment horizontal="right" vertical="center" shrinkToFit="1"/>
      <protection locked="0"/>
    </xf>
    <xf numFmtId="180" fontId="46" fillId="11" borderId="28" xfId="1" applyNumberFormat="1" applyFont="1" applyFill="1" applyBorder="1" applyAlignment="1" applyProtection="1">
      <alignment horizontal="right" vertical="center" shrinkToFit="1"/>
      <protection locked="0"/>
    </xf>
    <xf numFmtId="180" fontId="63" fillId="2" borderId="43" xfId="1" applyNumberFormat="1" applyFont="1" applyFill="1" applyBorder="1" applyAlignment="1" applyProtection="1">
      <alignment vertical="center" shrinkToFit="1"/>
      <protection hidden="1"/>
    </xf>
    <xf numFmtId="180" fontId="46" fillId="11" borderId="17" xfId="1" applyNumberFormat="1" applyFont="1" applyFill="1" applyBorder="1" applyAlignment="1" applyProtection="1">
      <alignment horizontal="right" vertical="center" shrinkToFit="1"/>
      <protection locked="0"/>
    </xf>
    <xf numFmtId="180" fontId="46" fillId="11" borderId="91" xfId="1" applyNumberFormat="1" applyFont="1" applyFill="1" applyBorder="1" applyAlignment="1" applyProtection="1">
      <alignment horizontal="right" vertical="center" shrinkToFit="1"/>
      <protection locked="0"/>
    </xf>
    <xf numFmtId="180" fontId="46" fillId="11" borderId="2" xfId="1" applyNumberFormat="1" applyFont="1" applyFill="1" applyBorder="1" applyAlignment="1" applyProtection="1">
      <alignment horizontal="right" vertical="center" shrinkToFit="1"/>
      <protection locked="0"/>
    </xf>
    <xf numFmtId="180" fontId="46" fillId="11" borderId="100" xfId="1" applyNumberFormat="1" applyFont="1" applyFill="1" applyBorder="1" applyAlignment="1" applyProtection="1">
      <alignment horizontal="right" vertical="center" shrinkToFit="1"/>
      <protection locked="0"/>
    </xf>
    <xf numFmtId="180" fontId="63" fillId="3" borderId="220" xfId="1" applyNumberFormat="1" applyFont="1" applyFill="1" applyBorder="1" applyAlignment="1" applyProtection="1">
      <alignment vertical="center" shrinkToFit="1"/>
      <protection hidden="1"/>
    </xf>
    <xf numFmtId="38" fontId="45" fillId="11" borderId="170" xfId="1" applyFont="1" applyFill="1" applyBorder="1" applyAlignment="1" applyProtection="1">
      <alignment horizontal="right" vertical="center"/>
      <protection locked="0"/>
    </xf>
    <xf numFmtId="38" fontId="45" fillId="0" borderId="156" xfId="1" applyFont="1" applyFill="1" applyBorder="1" applyAlignment="1" applyProtection="1">
      <alignment horizontal="right" vertical="center"/>
    </xf>
    <xf numFmtId="180" fontId="88" fillId="13" borderId="166" xfId="1" applyNumberFormat="1" applyFont="1" applyFill="1" applyBorder="1" applyAlignment="1" applyProtection="1">
      <alignment horizontal="right" vertical="center"/>
    </xf>
    <xf numFmtId="180" fontId="45" fillId="10" borderId="157" xfId="1" applyNumberFormat="1" applyFont="1" applyFill="1" applyBorder="1" applyAlignment="1" applyProtection="1">
      <alignment horizontal="right" vertical="center"/>
    </xf>
    <xf numFmtId="180" fontId="45" fillId="10" borderId="124" xfId="1" applyNumberFormat="1" applyFont="1" applyFill="1" applyBorder="1" applyAlignment="1" applyProtection="1">
      <alignment horizontal="right" vertical="center"/>
    </xf>
    <xf numFmtId="180" fontId="45" fillId="10" borderId="207" xfId="1" applyNumberFormat="1" applyFont="1" applyFill="1" applyBorder="1" applyAlignment="1" applyProtection="1">
      <alignment horizontal="right" vertical="center"/>
    </xf>
    <xf numFmtId="180" fontId="45" fillId="10" borderId="30" xfId="1" applyNumberFormat="1" applyFont="1" applyFill="1" applyBorder="1" applyAlignment="1" applyProtection="1">
      <alignment horizontal="right" vertical="center"/>
    </xf>
    <xf numFmtId="180" fontId="62" fillId="0" borderId="167" xfId="1" applyNumberFormat="1" applyFont="1" applyFill="1" applyBorder="1" applyAlignment="1" applyProtection="1">
      <alignment horizontal="right" vertical="center"/>
    </xf>
    <xf numFmtId="180" fontId="68" fillId="13" borderId="167" xfId="1" applyNumberFormat="1" applyFont="1" applyFill="1" applyBorder="1" applyAlignment="1" applyProtection="1">
      <alignment horizontal="right" vertical="center" shrinkToFit="1"/>
    </xf>
    <xf numFmtId="180" fontId="45" fillId="7" borderId="4" xfId="1" applyNumberFormat="1" applyFont="1" applyFill="1" applyBorder="1" applyAlignment="1" applyProtection="1">
      <alignment horizontal="right" vertical="center"/>
      <protection locked="0"/>
    </xf>
    <xf numFmtId="180" fontId="62" fillId="0" borderId="168" xfId="1" applyNumberFormat="1" applyFont="1" applyFill="1" applyBorder="1" applyAlignment="1" applyProtection="1">
      <alignment horizontal="right" vertical="center"/>
    </xf>
    <xf numFmtId="180" fontId="68" fillId="13" borderId="166" xfId="1" applyNumberFormat="1" applyFont="1" applyFill="1" applyBorder="1" applyAlignment="1" applyProtection="1">
      <alignment horizontal="right" vertical="center" shrinkToFit="1"/>
    </xf>
    <xf numFmtId="180" fontId="45" fillId="0" borderId="30" xfId="1" applyNumberFormat="1" applyFont="1" applyFill="1" applyBorder="1" applyAlignment="1" applyProtection="1">
      <alignment horizontal="right" vertical="center"/>
    </xf>
    <xf numFmtId="180" fontId="62" fillId="0" borderId="169" xfId="1" applyNumberFormat="1" applyFont="1" applyFill="1" applyBorder="1" applyAlignment="1" applyProtection="1">
      <alignment horizontal="right" vertical="center"/>
    </xf>
    <xf numFmtId="180" fontId="68" fillId="13" borderId="169" xfId="1" applyNumberFormat="1" applyFont="1" applyFill="1" applyBorder="1" applyAlignment="1" applyProtection="1">
      <alignment horizontal="right" vertical="center" shrinkToFit="1"/>
    </xf>
    <xf numFmtId="180" fontId="45" fillId="7" borderId="5" xfId="1" applyNumberFormat="1" applyFont="1" applyFill="1" applyBorder="1" applyAlignment="1" applyProtection="1">
      <alignment horizontal="right" vertical="center"/>
      <protection locked="0"/>
    </xf>
    <xf numFmtId="180" fontId="45" fillId="11" borderId="165" xfId="1" applyNumberFormat="1" applyFont="1" applyFill="1" applyBorder="1" applyAlignment="1" applyProtection="1">
      <alignment horizontal="right" vertical="center"/>
      <protection locked="0"/>
    </xf>
    <xf numFmtId="180" fontId="62" fillId="0" borderId="165" xfId="1" applyNumberFormat="1" applyFont="1" applyFill="1" applyBorder="1" applyAlignment="1" applyProtection="1">
      <alignment horizontal="right" vertical="center"/>
    </xf>
    <xf numFmtId="180" fontId="68" fillId="13" borderId="165" xfId="1" applyNumberFormat="1" applyFont="1" applyFill="1" applyBorder="1" applyAlignment="1" applyProtection="1">
      <alignment horizontal="right" vertical="center" shrinkToFit="1"/>
    </xf>
    <xf numFmtId="180" fontId="45" fillId="5" borderId="160" xfId="1" applyNumberFormat="1" applyFont="1" applyFill="1" applyBorder="1" applyAlignment="1" applyProtection="1">
      <alignment horizontal="right" vertical="center"/>
      <protection locked="0"/>
    </xf>
    <xf numFmtId="180" fontId="45" fillId="6" borderId="118" xfId="1" applyNumberFormat="1" applyFont="1" applyFill="1" applyBorder="1" applyAlignment="1" applyProtection="1">
      <alignment horizontal="right" vertical="center"/>
      <protection locked="0"/>
    </xf>
    <xf numFmtId="180" fontId="45" fillId="8" borderId="120" xfId="1" applyNumberFormat="1" applyFont="1" applyFill="1" applyBorder="1" applyAlignment="1" applyProtection="1">
      <alignment horizontal="right" vertical="center"/>
      <protection locked="0"/>
    </xf>
    <xf numFmtId="180" fontId="45" fillId="7" borderId="15" xfId="1" applyNumberFormat="1" applyFont="1" applyFill="1" applyBorder="1" applyAlignment="1" applyProtection="1">
      <alignment horizontal="right" vertical="center"/>
      <protection locked="0"/>
    </xf>
    <xf numFmtId="180" fontId="45" fillId="7" borderId="47" xfId="1" applyNumberFormat="1" applyFont="1" applyFill="1" applyBorder="1" applyAlignment="1" applyProtection="1">
      <alignment horizontal="right" vertical="center"/>
      <protection locked="0"/>
    </xf>
    <xf numFmtId="180" fontId="45" fillId="0" borderId="168" xfId="1" applyNumberFormat="1" applyFont="1" applyFill="1" applyBorder="1" applyAlignment="1" applyProtection="1">
      <alignment horizontal="right" vertical="center"/>
    </xf>
    <xf numFmtId="180" fontId="62" fillId="0" borderId="170" xfId="1" applyNumberFormat="1" applyFont="1" applyFill="1" applyBorder="1" applyAlignment="1" applyProtection="1">
      <alignment horizontal="right" vertical="center"/>
    </xf>
    <xf numFmtId="180" fontId="68" fillId="13" borderId="170" xfId="1" applyNumberFormat="1" applyFont="1" applyFill="1" applyBorder="1" applyAlignment="1" applyProtection="1">
      <alignment horizontal="right" vertical="center" shrinkToFit="1"/>
    </xf>
    <xf numFmtId="180" fontId="45" fillId="0" borderId="170" xfId="1" applyNumberFormat="1" applyFont="1" applyFill="1" applyBorder="1" applyAlignment="1" applyProtection="1">
      <alignment horizontal="right" vertical="center"/>
    </xf>
    <xf numFmtId="180" fontId="45" fillId="0" borderId="50" xfId="1" applyNumberFormat="1" applyFont="1" applyFill="1" applyBorder="1" applyAlignment="1" applyProtection="1">
      <alignment horizontal="right" vertical="center"/>
    </xf>
    <xf numFmtId="180" fontId="45" fillId="0" borderId="127" xfId="1" applyNumberFormat="1" applyFont="1" applyFill="1" applyBorder="1" applyAlignment="1" applyProtection="1">
      <alignment horizontal="right" vertical="center"/>
    </xf>
    <xf numFmtId="180" fontId="45" fillId="0" borderId="213" xfId="1" applyNumberFormat="1" applyFont="1" applyFill="1" applyBorder="1" applyAlignment="1" applyProtection="1">
      <alignment horizontal="right" vertical="center"/>
    </xf>
    <xf numFmtId="180" fontId="45" fillId="0" borderId="13" xfId="1" applyNumberFormat="1" applyFont="1" applyFill="1" applyBorder="1" applyAlignment="1" applyProtection="1">
      <alignment horizontal="right" vertical="center"/>
    </xf>
    <xf numFmtId="180" fontId="63" fillId="0" borderId="168" xfId="1" applyNumberFormat="1" applyFont="1" applyFill="1" applyBorder="1" applyAlignment="1" applyProtection="1">
      <alignment horizontal="right" vertical="center"/>
    </xf>
    <xf numFmtId="180" fontId="69" fillId="13" borderId="168" xfId="1" applyNumberFormat="1" applyFont="1" applyFill="1" applyBorder="1" applyAlignment="1" applyProtection="1">
      <alignment horizontal="right" vertical="center" shrinkToFit="1"/>
    </xf>
    <xf numFmtId="180" fontId="46" fillId="7" borderId="4" xfId="1" applyNumberFormat="1" applyFont="1" applyFill="1" applyBorder="1" applyAlignment="1" applyProtection="1">
      <alignment horizontal="right" vertical="center"/>
      <protection locked="0"/>
    </xf>
    <xf numFmtId="180" fontId="47" fillId="11" borderId="168" xfId="1" applyNumberFormat="1" applyFont="1" applyFill="1" applyBorder="1" applyAlignment="1" applyProtection="1">
      <alignment horizontal="right" vertical="center"/>
      <protection locked="0"/>
    </xf>
    <xf numFmtId="180" fontId="64" fillId="0" borderId="168" xfId="1" applyNumberFormat="1" applyFont="1" applyFill="1" applyBorder="1" applyAlignment="1" applyProtection="1">
      <alignment horizontal="right" vertical="center"/>
    </xf>
    <xf numFmtId="180" fontId="70" fillId="13" borderId="168" xfId="1" applyNumberFormat="1" applyFont="1" applyFill="1" applyBorder="1" applyAlignment="1" applyProtection="1">
      <alignment horizontal="right" vertical="center" shrinkToFit="1"/>
    </xf>
    <xf numFmtId="180" fontId="47" fillId="5" borderId="45" xfId="1" applyNumberFormat="1" applyFont="1" applyFill="1" applyBorder="1" applyAlignment="1" applyProtection="1">
      <alignment horizontal="right" vertical="center"/>
      <protection locked="0"/>
    </xf>
    <xf numFmtId="180" fontId="47" fillId="6" borderId="121" xfId="1" applyNumberFormat="1" applyFont="1" applyFill="1" applyBorder="1" applyAlignment="1" applyProtection="1">
      <alignment horizontal="right" vertical="center"/>
      <protection locked="0"/>
    </xf>
    <xf numFmtId="180" fontId="47" fillId="8" borderId="209" xfId="1" applyNumberFormat="1" applyFont="1" applyFill="1" applyBorder="1" applyAlignment="1" applyProtection="1">
      <alignment horizontal="right" vertical="center"/>
      <protection locked="0"/>
    </xf>
    <xf numFmtId="180" fontId="47" fillId="7" borderId="4" xfId="1" applyNumberFormat="1" applyFont="1" applyFill="1" applyBorder="1" applyAlignment="1" applyProtection="1">
      <alignment horizontal="right" vertical="center"/>
      <protection locked="0"/>
    </xf>
    <xf numFmtId="180" fontId="45" fillId="0" borderId="169" xfId="1" applyNumberFormat="1" applyFont="1" applyFill="1" applyBorder="1" applyAlignment="1" applyProtection="1">
      <alignment horizontal="right" vertical="center"/>
    </xf>
    <xf numFmtId="180" fontId="45" fillId="0" borderId="159" xfId="1" applyNumberFormat="1" applyFont="1" applyFill="1" applyBorder="1" applyAlignment="1" applyProtection="1">
      <alignment horizontal="right" vertical="center"/>
    </xf>
    <xf numFmtId="180" fontId="45" fillId="0" borderId="117" xfId="1" applyNumberFormat="1" applyFont="1" applyFill="1" applyBorder="1" applyAlignment="1" applyProtection="1">
      <alignment horizontal="right" vertical="center"/>
    </xf>
    <xf numFmtId="180" fontId="45" fillId="0" borderId="214" xfId="1" applyNumberFormat="1" applyFont="1" applyFill="1" applyBorder="1" applyAlignment="1" applyProtection="1">
      <alignment horizontal="right" vertical="center"/>
    </xf>
    <xf numFmtId="180" fontId="45" fillId="0" borderId="5" xfId="1" applyNumberFormat="1" applyFont="1" applyFill="1" applyBorder="1" applyAlignment="1" applyProtection="1">
      <alignment horizontal="right" vertical="center"/>
    </xf>
    <xf numFmtId="180" fontId="68" fillId="13" borderId="168" xfId="1" applyNumberFormat="1" applyFont="1" applyFill="1" applyBorder="1" applyAlignment="1" applyProtection="1">
      <alignment horizontal="right" vertical="center" shrinkToFit="1"/>
    </xf>
    <xf numFmtId="180" fontId="45" fillId="11" borderId="171" xfId="1" applyNumberFormat="1" applyFont="1" applyFill="1" applyBorder="1" applyAlignment="1" applyProtection="1">
      <alignment horizontal="right" vertical="center"/>
      <protection locked="0"/>
    </xf>
    <xf numFmtId="180" fontId="62" fillId="0" borderId="171" xfId="1" applyNumberFormat="1" applyFont="1" applyFill="1" applyBorder="1" applyAlignment="1" applyProtection="1">
      <alignment horizontal="right" vertical="center"/>
    </xf>
    <xf numFmtId="180" fontId="68" fillId="13" borderId="171" xfId="1" applyNumberFormat="1" applyFont="1" applyFill="1" applyBorder="1" applyAlignment="1" applyProtection="1">
      <alignment horizontal="right" vertical="center" shrinkToFit="1"/>
    </xf>
    <xf numFmtId="180" fontId="45" fillId="5" borderId="161" xfId="1" applyNumberFormat="1" applyFont="1" applyFill="1" applyBorder="1" applyAlignment="1" applyProtection="1">
      <alignment horizontal="right" vertical="center"/>
      <protection locked="0"/>
    </xf>
    <xf numFmtId="180" fontId="45" fillId="6" borderId="133" xfId="1" applyNumberFormat="1" applyFont="1" applyFill="1" applyBorder="1" applyAlignment="1" applyProtection="1">
      <alignment horizontal="right" vertical="center"/>
      <protection locked="0"/>
    </xf>
    <xf numFmtId="180" fontId="45" fillId="8" borderId="153" xfId="1" applyNumberFormat="1" applyFont="1" applyFill="1" applyBorder="1" applyAlignment="1" applyProtection="1">
      <alignment horizontal="right" vertical="center"/>
      <protection locked="0"/>
    </xf>
    <xf numFmtId="180" fontId="45" fillId="7" borderId="56" xfId="1" applyNumberFormat="1" applyFont="1" applyFill="1" applyBorder="1" applyAlignment="1" applyProtection="1">
      <alignment horizontal="right" vertical="center"/>
      <protection locked="0"/>
    </xf>
    <xf numFmtId="180" fontId="45" fillId="7" borderId="13" xfId="1" applyNumberFormat="1" applyFont="1" applyFill="1" applyBorder="1" applyAlignment="1" applyProtection="1">
      <alignment horizontal="right" vertical="center"/>
      <protection locked="0"/>
    </xf>
    <xf numFmtId="180" fontId="45" fillId="0" borderId="156" xfId="1" applyNumberFormat="1" applyFont="1" applyFill="1" applyBorder="1" applyAlignment="1" applyProtection="1">
      <alignment horizontal="right" vertical="center"/>
    </xf>
    <xf numFmtId="180" fontId="62" fillId="0" borderId="156" xfId="1" applyNumberFormat="1" applyFont="1" applyFill="1" applyBorder="1" applyAlignment="1" applyProtection="1">
      <alignment horizontal="right" vertical="center"/>
    </xf>
    <xf numFmtId="180" fontId="68" fillId="13" borderId="156" xfId="1" applyNumberFormat="1" applyFont="1" applyFill="1" applyBorder="1" applyAlignment="1" applyProtection="1">
      <alignment horizontal="right" vertical="center" shrinkToFit="1"/>
    </xf>
    <xf numFmtId="180" fontId="45" fillId="0" borderId="162" xfId="1" applyNumberFormat="1" applyFont="1" applyFill="1" applyBorder="1" applyAlignment="1" applyProtection="1">
      <alignment horizontal="right" vertical="center"/>
    </xf>
    <xf numFmtId="180" fontId="45" fillId="0" borderId="116" xfId="1" applyNumberFormat="1" applyFont="1" applyFill="1" applyBorder="1" applyAlignment="1" applyProtection="1">
      <alignment horizontal="right" vertical="center"/>
    </xf>
    <xf numFmtId="180" fontId="45" fillId="0" borderId="250" xfId="1" applyNumberFormat="1" applyFont="1" applyFill="1" applyBorder="1" applyAlignment="1" applyProtection="1">
      <alignment horizontal="right" vertical="center"/>
    </xf>
    <xf numFmtId="180" fontId="45" fillId="0" borderId="216" xfId="1" applyNumberFormat="1" applyFont="1" applyFill="1" applyBorder="1" applyAlignment="1" applyProtection="1">
      <alignment horizontal="right" vertical="center"/>
    </xf>
    <xf numFmtId="180" fontId="45" fillId="0" borderId="171" xfId="1" applyNumberFormat="1" applyFont="1" applyFill="1" applyBorder="1" applyAlignment="1" applyProtection="1">
      <alignment horizontal="right" vertical="center"/>
    </xf>
    <xf numFmtId="180" fontId="45" fillId="11" borderId="174" xfId="1" applyNumberFormat="1" applyFont="1" applyFill="1" applyBorder="1" applyAlignment="1" applyProtection="1">
      <alignment horizontal="right" vertical="center"/>
      <protection locked="0"/>
    </xf>
    <xf numFmtId="180" fontId="45" fillId="11" borderId="173" xfId="1" applyNumberFormat="1" applyFont="1" applyFill="1" applyBorder="1" applyAlignment="1" applyProtection="1">
      <alignment horizontal="right" vertical="center"/>
      <protection locked="0"/>
    </xf>
    <xf numFmtId="180" fontId="45" fillId="11" borderId="165" xfId="1" applyNumberFormat="1" applyFont="1" applyFill="1" applyBorder="1" applyAlignment="1" applyProtection="1">
      <alignment vertical="center"/>
      <protection locked="0"/>
    </xf>
    <xf numFmtId="180" fontId="45" fillId="11" borderId="172" xfId="1" applyNumberFormat="1" applyFont="1" applyFill="1" applyBorder="1" applyAlignment="1" applyProtection="1">
      <alignment vertical="center"/>
      <protection locked="0"/>
    </xf>
    <xf numFmtId="180" fontId="45" fillId="11" borderId="168" xfId="1" applyNumberFormat="1" applyFont="1" applyFill="1" applyBorder="1" applyAlignment="1" applyProtection="1">
      <alignment vertical="center"/>
      <protection locked="0"/>
    </xf>
    <xf numFmtId="180" fontId="45" fillId="11" borderId="169" xfId="1" applyNumberFormat="1" applyFont="1" applyFill="1" applyBorder="1" applyAlignment="1" applyProtection="1">
      <alignment vertical="center"/>
      <protection locked="0"/>
    </xf>
    <xf numFmtId="180" fontId="45" fillId="0" borderId="165" xfId="1" applyNumberFormat="1" applyFont="1" applyFill="1" applyBorder="1" applyAlignment="1">
      <alignment vertical="center"/>
    </xf>
    <xf numFmtId="0" fontId="77" fillId="0" borderId="0" xfId="0" applyFont="1" applyFill="1"/>
    <xf numFmtId="0" fontId="77" fillId="10" borderId="21" xfId="1" applyNumberFormat="1" applyFont="1" applyFill="1" applyBorder="1" applyAlignment="1">
      <alignment shrinkToFit="1"/>
    </xf>
    <xf numFmtId="0" fontId="77" fillId="10" borderId="0" xfId="1" applyNumberFormat="1" applyFont="1" applyFill="1" applyBorder="1" applyAlignment="1">
      <alignment shrinkToFit="1"/>
    </xf>
    <xf numFmtId="0" fontId="77" fillId="10" borderId="22" xfId="1" applyNumberFormat="1" applyFont="1" applyFill="1" applyBorder="1" applyAlignment="1">
      <alignment shrinkToFit="1"/>
    </xf>
    <xf numFmtId="0" fontId="148" fillId="10" borderId="0" xfId="3" applyFont="1" applyFill="1" applyProtection="1">
      <alignment vertical="center"/>
    </xf>
    <xf numFmtId="0" fontId="149" fillId="10" borderId="0" xfId="3" applyFont="1" applyFill="1" applyProtection="1">
      <alignment vertical="center"/>
    </xf>
    <xf numFmtId="0" fontId="150" fillId="10" borderId="0" xfId="3" applyFont="1" applyFill="1" applyProtection="1">
      <alignment vertical="center"/>
    </xf>
    <xf numFmtId="0" fontId="148" fillId="10" borderId="0" xfId="0" applyFont="1" applyFill="1" applyAlignment="1">
      <alignment vertical="center"/>
    </xf>
    <xf numFmtId="0" fontId="148" fillId="10" borderId="0" xfId="3" applyFont="1" applyFill="1">
      <alignment vertical="center"/>
    </xf>
    <xf numFmtId="0" fontId="148" fillId="0" borderId="0" xfId="3" applyFont="1">
      <alignment vertical="center"/>
    </xf>
    <xf numFmtId="0" fontId="152" fillId="10" borderId="0" xfId="3" applyFont="1" applyFill="1" applyProtection="1">
      <alignment vertical="center"/>
    </xf>
    <xf numFmtId="0" fontId="152" fillId="10" borderId="0" xfId="0" applyFont="1" applyFill="1"/>
    <xf numFmtId="0" fontId="152" fillId="0" borderId="0" xfId="0" applyFont="1" applyAlignment="1">
      <alignment vertical="center"/>
    </xf>
    <xf numFmtId="0" fontId="17" fillId="10" borderId="0" xfId="3" applyFont="1" applyFill="1" applyAlignment="1" applyProtection="1">
      <alignment horizontal="center" vertical="center"/>
    </xf>
    <xf numFmtId="177" fontId="32" fillId="10" borderId="55" xfId="3" applyNumberFormat="1" applyFont="1" applyFill="1" applyBorder="1" applyProtection="1">
      <alignment vertical="center"/>
    </xf>
    <xf numFmtId="177" fontId="32" fillId="10" borderId="26" xfId="3" applyNumberFormat="1" applyFont="1" applyFill="1" applyBorder="1" applyProtection="1">
      <alignment vertical="center"/>
    </xf>
    <xf numFmtId="0" fontId="14" fillId="10" borderId="17" xfId="3" quotePrefix="1" applyFont="1" applyFill="1" applyBorder="1" applyAlignment="1" applyProtection="1">
      <alignment horizontal="center" vertical="center"/>
    </xf>
    <xf numFmtId="0" fontId="14" fillId="10" borderId="14" xfId="3" quotePrefix="1" applyFont="1" applyFill="1" applyBorder="1" applyAlignment="1" applyProtection="1">
      <alignment horizontal="center" vertical="center"/>
    </xf>
    <xf numFmtId="0" fontId="14" fillId="10" borderId="2" xfId="3" quotePrefix="1" applyFont="1" applyFill="1" applyBorder="1" applyAlignment="1" applyProtection="1">
      <alignment horizontal="center" vertical="center"/>
    </xf>
    <xf numFmtId="0" fontId="14" fillId="10" borderId="32" xfId="3" quotePrefix="1" applyFont="1" applyFill="1" applyBorder="1" applyAlignment="1" applyProtection="1">
      <alignment horizontal="center" vertical="center"/>
    </xf>
    <xf numFmtId="0" fontId="14" fillId="10" borderId="8" xfId="3" quotePrefix="1" applyFont="1" applyFill="1" applyBorder="1" applyAlignment="1" applyProtection="1">
      <alignment horizontal="center" vertical="center"/>
    </xf>
    <xf numFmtId="0" fontId="14" fillId="10" borderId="1" xfId="3" quotePrefix="1" applyFont="1" applyFill="1" applyBorder="1" applyAlignment="1" applyProtection="1">
      <alignment horizontal="center" vertical="center"/>
    </xf>
    <xf numFmtId="0" fontId="14" fillId="10" borderId="36" xfId="3" quotePrefix="1" applyFont="1" applyFill="1" applyBorder="1" applyAlignment="1" applyProtection="1">
      <alignment horizontal="center" vertical="center"/>
    </xf>
    <xf numFmtId="0" fontId="51" fillId="10" borderId="15" xfId="3" applyFont="1" applyFill="1" applyBorder="1" applyAlignment="1" applyProtection="1">
      <alignment horizontal="center" vertical="center" wrapText="1"/>
    </xf>
    <xf numFmtId="0" fontId="51" fillId="10" borderId="118" xfId="3" applyFont="1" applyFill="1" applyBorder="1" applyAlignment="1" applyProtection="1">
      <alignment horizontal="center" vertical="center" wrapText="1"/>
    </xf>
    <xf numFmtId="0" fontId="51" fillId="10" borderId="120" xfId="3" applyFont="1" applyFill="1" applyBorder="1" applyAlignment="1" applyProtection="1">
      <alignment horizontal="center" vertical="center" wrapText="1"/>
    </xf>
    <xf numFmtId="0" fontId="51" fillId="10" borderId="119" xfId="3" applyFont="1" applyFill="1" applyBorder="1" applyAlignment="1" applyProtection="1">
      <alignment horizontal="center" vertical="center" wrapText="1"/>
    </xf>
    <xf numFmtId="0" fontId="128" fillId="10" borderId="0" xfId="3" applyFont="1" applyFill="1" applyAlignment="1">
      <alignment vertical="center" wrapText="1"/>
    </xf>
    <xf numFmtId="0" fontId="24" fillId="0" borderId="103" xfId="0" applyNumberFormat="1" applyFont="1" applyFill="1" applyBorder="1" applyAlignment="1" applyProtection="1">
      <alignment horizontal="left" vertical="center" wrapText="1"/>
    </xf>
    <xf numFmtId="0" fontId="133" fillId="5" borderId="88" xfId="0" applyFont="1" applyFill="1" applyBorder="1" applyAlignment="1" applyProtection="1">
      <alignment horizontal="left" vertical="center" wrapText="1"/>
      <protection locked="0"/>
    </xf>
    <xf numFmtId="0" fontId="133" fillId="6" borderId="88" xfId="0" applyFont="1" applyFill="1" applyBorder="1" applyAlignment="1" applyProtection="1">
      <alignment horizontal="left" vertical="center" wrapText="1"/>
      <protection locked="0"/>
    </xf>
    <xf numFmtId="0" fontId="133" fillId="8" borderId="88" xfId="0" applyFont="1" applyFill="1" applyBorder="1" applyAlignment="1" applyProtection="1">
      <alignment horizontal="left" vertical="center" wrapText="1"/>
      <protection locked="0"/>
    </xf>
    <xf numFmtId="0" fontId="134" fillId="5" borderId="89" xfId="0" applyFont="1" applyFill="1" applyBorder="1" applyAlignment="1" applyProtection="1">
      <alignment horizontal="left" vertical="center" wrapText="1"/>
      <protection locked="0"/>
    </xf>
    <xf numFmtId="0" fontId="134" fillId="6" borderId="89" xfId="0" applyFont="1" applyFill="1" applyBorder="1" applyAlignment="1" applyProtection="1">
      <alignment horizontal="left" vertical="center" wrapText="1"/>
      <protection locked="0"/>
    </xf>
    <xf numFmtId="0" fontId="134" fillId="8" borderId="89" xfId="0" applyFont="1" applyFill="1" applyBorder="1" applyAlignment="1" applyProtection="1">
      <alignment horizontal="left" vertical="center" wrapText="1"/>
      <protection locked="0"/>
    </xf>
    <xf numFmtId="0" fontId="135" fillId="5" borderId="72" xfId="0" applyFont="1" applyFill="1" applyBorder="1" applyAlignment="1" applyProtection="1">
      <alignment horizontal="left" vertical="center" wrapText="1"/>
      <protection locked="0"/>
    </xf>
    <xf numFmtId="0" fontId="135" fillId="6" borderId="72" xfId="0" applyFont="1" applyFill="1" applyBorder="1" applyAlignment="1" applyProtection="1">
      <alignment horizontal="left" vertical="center" wrapText="1"/>
      <protection locked="0"/>
    </xf>
    <xf numFmtId="0" fontId="135" fillId="8" borderId="72" xfId="0" applyFont="1" applyFill="1" applyBorder="1" applyAlignment="1" applyProtection="1">
      <alignment horizontal="left" vertical="center" wrapText="1"/>
      <protection locked="0"/>
    </xf>
    <xf numFmtId="0" fontId="135" fillId="5" borderId="88" xfId="0" applyFont="1" applyFill="1" applyBorder="1" applyAlignment="1" applyProtection="1">
      <alignment horizontal="left" vertical="center" wrapText="1"/>
      <protection locked="0"/>
    </xf>
    <xf numFmtId="0" fontId="135" fillId="6" borderId="88" xfId="0" applyFont="1" applyFill="1" applyBorder="1" applyAlignment="1" applyProtection="1">
      <alignment horizontal="left" vertical="center" wrapText="1"/>
      <protection locked="0"/>
    </xf>
    <xf numFmtId="0" fontId="135" fillId="8" borderId="88" xfId="0" applyFont="1" applyFill="1" applyBorder="1" applyAlignment="1" applyProtection="1">
      <alignment horizontal="left" vertical="center" wrapText="1"/>
      <protection locked="0"/>
    </xf>
    <xf numFmtId="0" fontId="135" fillId="5" borderId="82" xfId="0" applyFont="1" applyFill="1" applyBorder="1" applyAlignment="1" applyProtection="1">
      <alignment horizontal="left" vertical="center" wrapText="1"/>
      <protection locked="0"/>
    </xf>
    <xf numFmtId="0" fontId="135" fillId="6" borderId="82" xfId="0" applyFont="1" applyFill="1" applyBorder="1" applyAlignment="1" applyProtection="1">
      <alignment horizontal="left" vertical="center" wrapText="1"/>
      <protection locked="0"/>
    </xf>
    <xf numFmtId="0" fontId="135" fillId="8" borderId="82" xfId="0" applyFont="1" applyFill="1" applyBorder="1" applyAlignment="1" applyProtection="1">
      <alignment horizontal="left" vertical="center" wrapText="1"/>
      <protection locked="0"/>
    </xf>
    <xf numFmtId="49" fontId="135" fillId="5" borderId="85" xfId="0" applyNumberFormat="1" applyFont="1" applyFill="1" applyBorder="1" applyAlignment="1" applyProtection="1">
      <alignment horizontal="left" vertical="center"/>
      <protection locked="0"/>
    </xf>
    <xf numFmtId="49" fontId="135" fillId="6" borderId="85" xfId="0" applyNumberFormat="1" applyFont="1" applyFill="1" applyBorder="1" applyAlignment="1" applyProtection="1">
      <alignment horizontal="left" vertical="center"/>
      <protection locked="0"/>
    </xf>
    <xf numFmtId="49" fontId="135" fillId="8" borderId="85" xfId="0" applyNumberFormat="1" applyFont="1" applyFill="1" applyBorder="1" applyAlignment="1" applyProtection="1">
      <alignment horizontal="left" vertical="center"/>
      <protection locked="0"/>
    </xf>
    <xf numFmtId="0" fontId="136" fillId="5" borderId="85" xfId="0" applyFont="1" applyFill="1" applyBorder="1" applyAlignment="1" applyProtection="1">
      <alignment horizontal="left" vertical="center"/>
      <protection locked="0"/>
    </xf>
    <xf numFmtId="0" fontId="136" fillId="6" borderId="85" xfId="0" applyFont="1" applyFill="1" applyBorder="1" applyAlignment="1" applyProtection="1">
      <alignment horizontal="left" vertical="center"/>
      <protection locked="0"/>
    </xf>
    <xf numFmtId="0" fontId="136" fillId="8" borderId="85" xfId="0" applyFont="1" applyFill="1" applyBorder="1" applyAlignment="1" applyProtection="1">
      <alignment horizontal="left" vertical="center"/>
      <protection locked="0"/>
    </xf>
    <xf numFmtId="0" fontId="135" fillId="5" borderId="86" xfId="0" applyFont="1" applyFill="1" applyBorder="1" applyAlignment="1" applyProtection="1">
      <alignment horizontal="left" vertical="center" wrapText="1"/>
      <protection locked="0"/>
    </xf>
    <xf numFmtId="0" fontId="135" fillId="6" borderId="86" xfId="0" applyFont="1" applyFill="1" applyBorder="1" applyAlignment="1" applyProtection="1">
      <alignment horizontal="left" vertical="center" wrapText="1"/>
      <protection locked="0"/>
    </xf>
    <xf numFmtId="0" fontId="135" fillId="8" borderId="86" xfId="0" applyFont="1" applyFill="1" applyBorder="1" applyAlignment="1" applyProtection="1">
      <alignment horizontal="left" vertical="center" wrapText="1"/>
      <protection locked="0"/>
    </xf>
    <xf numFmtId="0" fontId="137" fillId="5" borderId="82" xfId="0" applyFont="1" applyFill="1" applyBorder="1" applyAlignment="1" applyProtection="1">
      <alignment horizontal="left" vertical="center"/>
      <protection locked="0"/>
    </xf>
    <xf numFmtId="0" fontId="137" fillId="6" borderId="82" xfId="0" applyFont="1" applyFill="1" applyBorder="1" applyAlignment="1" applyProtection="1">
      <alignment horizontal="left" vertical="center"/>
      <protection locked="0"/>
    </xf>
    <xf numFmtId="0" fontId="137" fillId="8" borderId="82" xfId="0" applyFont="1" applyFill="1" applyBorder="1" applyAlignment="1" applyProtection="1">
      <alignment horizontal="left" vertical="center"/>
      <protection locked="0"/>
    </xf>
    <xf numFmtId="0" fontId="137" fillId="5" borderId="85" xfId="0" applyFont="1" applyFill="1" applyBorder="1" applyAlignment="1" applyProtection="1">
      <alignment horizontal="left" vertical="center"/>
      <protection locked="0"/>
    </xf>
    <xf numFmtId="0" fontId="137" fillId="6" borderId="85" xfId="0" applyFont="1" applyFill="1" applyBorder="1" applyAlignment="1" applyProtection="1">
      <alignment horizontal="left" vertical="center"/>
      <protection locked="0"/>
    </xf>
    <xf numFmtId="0" fontId="137" fillId="8" borderId="85" xfId="0" applyFont="1" applyFill="1" applyBorder="1" applyAlignment="1" applyProtection="1">
      <alignment horizontal="left" vertical="center"/>
      <protection locked="0"/>
    </xf>
    <xf numFmtId="0" fontId="136" fillId="5" borderId="82" xfId="0" applyFont="1" applyFill="1" applyBorder="1" applyAlignment="1" applyProtection="1">
      <alignment horizontal="left" vertical="center"/>
      <protection locked="0"/>
    </xf>
    <xf numFmtId="0" fontId="137" fillId="5" borderId="111" xfId="0" applyFont="1" applyFill="1" applyBorder="1" applyAlignment="1" applyProtection="1">
      <alignment horizontal="left" vertical="center"/>
      <protection locked="0"/>
    </xf>
    <xf numFmtId="0" fontId="133" fillId="4" borderId="62" xfId="0" applyFont="1" applyFill="1" applyBorder="1" applyAlignment="1" applyProtection="1">
      <alignment horizontal="left" vertical="center" wrapText="1"/>
      <protection locked="0"/>
    </xf>
    <xf numFmtId="0" fontId="138" fillId="4" borderId="72" xfId="0" applyFont="1" applyFill="1" applyBorder="1" applyAlignment="1" applyProtection="1">
      <alignment horizontal="left" vertical="center"/>
      <protection locked="0"/>
    </xf>
    <xf numFmtId="0" fontId="138" fillId="4" borderId="113" xfId="0" applyFont="1" applyFill="1" applyBorder="1" applyAlignment="1" applyProtection="1">
      <alignment horizontal="left" vertical="center"/>
      <protection locked="0"/>
    </xf>
    <xf numFmtId="0" fontId="138" fillId="4" borderId="88" xfId="0" applyFont="1" applyFill="1" applyBorder="1" applyAlignment="1" applyProtection="1">
      <alignment horizontal="left" vertical="center"/>
      <protection locked="0"/>
    </xf>
    <xf numFmtId="0" fontId="133" fillId="5" borderId="108" xfId="0" applyFont="1" applyFill="1" applyBorder="1" applyAlignment="1" applyProtection="1">
      <alignment horizontal="left" vertical="center" wrapText="1"/>
      <protection locked="0"/>
    </xf>
    <xf numFmtId="0" fontId="133" fillId="6" borderId="103" xfId="0" applyFont="1" applyFill="1" applyBorder="1" applyAlignment="1" applyProtection="1">
      <alignment horizontal="left" vertical="center" wrapText="1"/>
      <protection locked="0"/>
    </xf>
    <xf numFmtId="0" fontId="15" fillId="8" borderId="103" xfId="0" applyFont="1" applyFill="1" applyBorder="1" applyAlignment="1" applyProtection="1">
      <alignment horizontal="left" vertical="center" wrapText="1"/>
      <protection locked="0"/>
    </xf>
    <xf numFmtId="0" fontId="15" fillId="7" borderId="103" xfId="0" applyFont="1" applyFill="1" applyBorder="1" applyAlignment="1" applyProtection="1">
      <alignment horizontal="left" vertical="center" wrapText="1"/>
      <protection locked="0"/>
    </xf>
    <xf numFmtId="0" fontId="133" fillId="13" borderId="85" xfId="0" applyFont="1" applyFill="1" applyBorder="1" applyAlignment="1" applyProtection="1">
      <alignment horizontal="left" vertical="center"/>
      <protection locked="0"/>
    </xf>
    <xf numFmtId="0" fontId="133" fillId="13" borderId="111" xfId="0" applyFont="1" applyFill="1" applyBorder="1" applyAlignment="1" applyProtection="1">
      <alignment horizontal="left" vertical="center"/>
      <protection locked="0"/>
    </xf>
    <xf numFmtId="0" fontId="133" fillId="13" borderId="86" xfId="0" applyFont="1" applyFill="1" applyBorder="1" applyAlignment="1" applyProtection="1">
      <alignment horizontal="left" vertical="center" wrapText="1"/>
      <protection locked="0"/>
    </xf>
    <xf numFmtId="177" fontId="32" fillId="10" borderId="285" xfId="3" applyNumberFormat="1" applyFont="1" applyFill="1" applyBorder="1" applyProtection="1">
      <alignment vertical="center"/>
    </xf>
    <xf numFmtId="0" fontId="14" fillId="10" borderId="286" xfId="3" applyFont="1" applyFill="1" applyBorder="1" applyProtection="1">
      <alignment vertical="center"/>
    </xf>
    <xf numFmtId="0" fontId="14" fillId="10" borderId="287" xfId="3" applyFont="1" applyFill="1" applyBorder="1" applyProtection="1">
      <alignment vertical="center"/>
    </xf>
    <xf numFmtId="0" fontId="14" fillId="10" borderId="288" xfId="3" applyFont="1" applyFill="1" applyBorder="1" applyProtection="1">
      <alignment vertical="center"/>
    </xf>
    <xf numFmtId="0" fontId="14" fillId="10" borderId="289" xfId="3" applyFont="1" applyFill="1" applyBorder="1" applyProtection="1">
      <alignment vertical="center"/>
    </xf>
    <xf numFmtId="0" fontId="14" fillId="10" borderId="290" xfId="3" applyFont="1" applyFill="1" applyBorder="1" applyProtection="1">
      <alignment vertical="center"/>
    </xf>
    <xf numFmtId="0" fontId="14" fillId="10" borderId="291" xfId="3" applyFont="1" applyFill="1" applyBorder="1" applyAlignment="1" applyProtection="1">
      <alignment vertical="center" wrapText="1"/>
    </xf>
    <xf numFmtId="177" fontId="32" fillId="10" borderId="292" xfId="3" applyNumberFormat="1" applyFont="1" applyFill="1" applyBorder="1" applyProtection="1">
      <alignment vertical="center"/>
    </xf>
    <xf numFmtId="177" fontId="15" fillId="10" borderId="293" xfId="0" applyNumberFormat="1" applyFont="1" applyFill="1" applyBorder="1" applyAlignment="1">
      <alignment horizontal="left" vertical="center"/>
    </xf>
    <xf numFmtId="177" fontId="15" fillId="0" borderId="294" xfId="0" applyNumberFormat="1" applyFont="1" applyBorder="1" applyAlignment="1">
      <alignment horizontal="left" vertical="center"/>
    </xf>
    <xf numFmtId="177" fontId="19" fillId="9" borderId="295" xfId="0" applyNumberFormat="1" applyFont="1" applyFill="1" applyBorder="1" applyAlignment="1">
      <alignment horizontal="left" vertical="center"/>
    </xf>
    <xf numFmtId="177" fontId="15" fillId="0" borderId="296" xfId="0" applyNumberFormat="1" applyFont="1" applyBorder="1" applyAlignment="1">
      <alignment horizontal="left" vertical="center"/>
    </xf>
    <xf numFmtId="177" fontId="15" fillId="0" borderId="294" xfId="0" applyNumberFormat="1" applyFont="1" applyBorder="1" applyAlignment="1">
      <alignment vertical="center"/>
    </xf>
    <xf numFmtId="177" fontId="19" fillId="9" borderId="297" xfId="0" applyNumberFormat="1" applyFont="1" applyFill="1" applyBorder="1" applyAlignment="1">
      <alignment vertical="center"/>
    </xf>
    <xf numFmtId="177" fontId="15" fillId="0" borderId="293" xfId="0" applyNumberFormat="1" applyFont="1" applyBorder="1" applyAlignment="1">
      <alignment vertical="center"/>
    </xf>
    <xf numFmtId="177" fontId="19" fillId="9" borderId="295" xfId="0" applyNumberFormat="1" applyFont="1" applyFill="1" applyBorder="1" applyAlignment="1">
      <alignment vertical="center"/>
    </xf>
    <xf numFmtId="177" fontId="15" fillId="0" borderId="296" xfId="0" applyNumberFormat="1" applyFont="1" applyBorder="1" applyAlignment="1">
      <alignment vertical="center"/>
    </xf>
    <xf numFmtId="180" fontId="45" fillId="5" borderId="299" xfId="1" applyNumberFormat="1" applyFont="1" applyFill="1" applyBorder="1" applyAlignment="1" applyProtection="1">
      <alignment vertical="center"/>
      <protection locked="0"/>
    </xf>
    <xf numFmtId="180" fontId="45" fillId="6" borderId="177" xfId="1" applyNumberFormat="1" applyFont="1" applyFill="1" applyBorder="1" applyAlignment="1" applyProtection="1">
      <alignment vertical="center"/>
      <protection locked="0"/>
    </xf>
    <xf numFmtId="180" fontId="45" fillId="8" borderId="177" xfId="1" applyNumberFormat="1" applyFont="1" applyFill="1" applyBorder="1" applyAlignment="1" applyProtection="1">
      <alignment vertical="center"/>
      <protection locked="0"/>
    </xf>
    <xf numFmtId="180" fontId="45" fillId="5" borderId="300" xfId="1" applyNumberFormat="1" applyFont="1" applyFill="1" applyBorder="1" applyAlignment="1" applyProtection="1">
      <alignment vertical="center"/>
      <protection locked="0"/>
    </xf>
    <xf numFmtId="180" fontId="45" fillId="6" borderId="12" xfId="1" applyNumberFormat="1" applyFont="1" applyFill="1" applyBorder="1" applyAlignment="1" applyProtection="1">
      <alignment vertical="center"/>
      <protection locked="0"/>
    </xf>
    <xf numFmtId="180" fontId="45" fillId="8" borderId="12" xfId="1" applyNumberFormat="1" applyFont="1" applyFill="1" applyBorder="1" applyAlignment="1" applyProtection="1">
      <alignment vertical="center"/>
      <protection locked="0"/>
    </xf>
    <xf numFmtId="180" fontId="45" fillId="9" borderId="301" xfId="1" applyNumberFormat="1" applyFont="1" applyFill="1" applyBorder="1" applyAlignment="1" applyProtection="1">
      <alignment horizontal="right" vertical="center" shrinkToFit="1"/>
      <protection hidden="1"/>
    </xf>
    <xf numFmtId="180" fontId="45" fillId="5" borderId="302" xfId="1" applyNumberFormat="1" applyFont="1" applyFill="1" applyBorder="1" applyAlignment="1" applyProtection="1">
      <alignment vertical="center"/>
      <protection locked="0"/>
    </xf>
    <xf numFmtId="180" fontId="45" fillId="6" borderId="179" xfId="1" applyNumberFormat="1" applyFont="1" applyFill="1" applyBorder="1" applyAlignment="1" applyProtection="1">
      <alignment vertical="center"/>
      <protection locked="0"/>
    </xf>
    <xf numFmtId="180" fontId="45" fillId="8" borderId="179" xfId="1" applyNumberFormat="1" applyFont="1" applyFill="1" applyBorder="1" applyAlignment="1" applyProtection="1">
      <alignment vertical="center"/>
      <protection locked="0"/>
    </xf>
    <xf numFmtId="180" fontId="45" fillId="2" borderId="303" xfId="1" applyNumberFormat="1" applyFont="1" applyFill="1" applyBorder="1" applyAlignment="1" applyProtection="1">
      <alignment vertical="center" shrinkToFit="1"/>
      <protection hidden="1"/>
    </xf>
    <xf numFmtId="0" fontId="116" fillId="10" borderId="89" xfId="0" applyFont="1" applyFill="1" applyBorder="1" applyAlignment="1" applyProtection="1">
      <alignment horizontal="left" vertical="center"/>
    </xf>
    <xf numFmtId="0" fontId="136" fillId="35" borderId="82" xfId="0" applyFont="1" applyFill="1" applyBorder="1" applyAlignment="1" applyProtection="1">
      <alignment horizontal="left" vertical="center"/>
      <protection locked="0"/>
    </xf>
    <xf numFmtId="0" fontId="137" fillId="35" borderId="85" xfId="0" applyFont="1" applyFill="1" applyBorder="1" applyAlignment="1" applyProtection="1">
      <alignment horizontal="left" vertical="center"/>
      <protection locked="0"/>
    </xf>
    <xf numFmtId="0" fontId="137" fillId="35" borderId="111" xfId="0" applyFont="1" applyFill="1" applyBorder="1" applyAlignment="1" applyProtection="1">
      <alignment horizontal="left" vertical="center"/>
      <protection locked="0"/>
    </xf>
    <xf numFmtId="0" fontId="159" fillId="21" borderId="65" xfId="0" applyNumberFormat="1" applyFont="1" applyFill="1" applyBorder="1" applyAlignment="1" applyProtection="1">
      <alignment horizontal="center" vertical="center" wrapText="1"/>
    </xf>
    <xf numFmtId="180" fontId="45" fillId="11" borderId="197" xfId="1" applyNumberFormat="1" applyFont="1" applyFill="1" applyBorder="1" applyAlignment="1" applyProtection="1">
      <alignment vertical="center"/>
      <protection locked="0"/>
    </xf>
    <xf numFmtId="0" fontId="14" fillId="10" borderId="305" xfId="3" applyFont="1" applyFill="1" applyBorder="1" applyProtection="1">
      <alignment vertical="center"/>
    </xf>
    <xf numFmtId="0" fontId="14" fillId="10" borderId="291" xfId="3" applyFont="1" applyFill="1" applyBorder="1" applyProtection="1">
      <alignment vertical="center"/>
    </xf>
    <xf numFmtId="180" fontId="45" fillId="10" borderId="268" xfId="1" applyNumberFormat="1" applyFont="1" applyFill="1" applyBorder="1"/>
    <xf numFmtId="180" fontId="45" fillId="10" borderId="270" xfId="1" applyNumberFormat="1" applyFont="1" applyFill="1" applyBorder="1"/>
    <xf numFmtId="177" fontId="17" fillId="0" borderId="55" xfId="0" applyNumberFormat="1" applyFont="1" applyBorder="1" applyAlignment="1">
      <alignment vertical="center"/>
    </xf>
    <xf numFmtId="177" fontId="17" fillId="0" borderId="26" xfId="0" applyNumberFormat="1" applyFont="1" applyBorder="1" applyAlignment="1">
      <alignment vertical="center"/>
    </xf>
    <xf numFmtId="177" fontId="17" fillId="0" borderId="285" xfId="0" applyNumberFormat="1" applyFont="1" applyBorder="1" applyAlignment="1">
      <alignment vertical="center"/>
    </xf>
    <xf numFmtId="177" fontId="15" fillId="0" borderId="307" xfId="0" applyNumberFormat="1" applyFont="1" applyBorder="1" applyAlignment="1">
      <alignment vertical="center"/>
    </xf>
    <xf numFmtId="177" fontId="15" fillId="0" borderId="308" xfId="0" applyNumberFormat="1" applyFont="1" applyBorder="1" applyAlignment="1">
      <alignment vertical="center"/>
    </xf>
    <xf numFmtId="177" fontId="19" fillId="9" borderId="309" xfId="0" applyNumberFormat="1" applyFont="1" applyFill="1" applyBorder="1" applyAlignment="1">
      <alignment vertical="center"/>
    </xf>
    <xf numFmtId="177" fontId="15" fillId="10" borderId="310" xfId="0" applyNumberFormat="1" applyFont="1" applyFill="1" applyBorder="1" applyAlignment="1">
      <alignment vertical="center"/>
    </xf>
    <xf numFmtId="177" fontId="15" fillId="10" borderId="308" xfId="0" applyNumberFormat="1" applyFont="1" applyFill="1" applyBorder="1" applyAlignment="1">
      <alignment vertical="center"/>
    </xf>
    <xf numFmtId="180" fontId="45" fillId="2" borderId="311" xfId="1" applyNumberFormat="1" applyFont="1" applyFill="1" applyBorder="1" applyAlignment="1" applyProtection="1">
      <alignment vertical="center" shrinkToFit="1"/>
      <protection hidden="1"/>
    </xf>
    <xf numFmtId="0" fontId="99" fillId="10" borderId="68" xfId="0" applyFont="1" applyFill="1" applyBorder="1" applyAlignment="1">
      <alignment horizontal="center" vertical="top" wrapText="1"/>
    </xf>
    <xf numFmtId="0" fontId="99" fillId="10" borderId="16" xfId="0" applyFont="1" applyFill="1" applyBorder="1" applyAlignment="1">
      <alignment horizontal="center" vertical="top" wrapText="1"/>
    </xf>
    <xf numFmtId="0" fontId="161" fillId="10" borderId="0" xfId="0" applyFont="1" applyFill="1"/>
    <xf numFmtId="0" fontId="164" fillId="10" borderId="0" xfId="0" applyFont="1" applyFill="1"/>
    <xf numFmtId="0" fontId="163" fillId="10" borderId="0" xfId="3" applyFont="1" applyFill="1">
      <alignment vertical="center"/>
    </xf>
    <xf numFmtId="180" fontId="45" fillId="36" borderId="167" xfId="1" applyNumberFormat="1" applyFont="1" applyFill="1" applyBorder="1" applyAlignment="1" applyProtection="1">
      <alignment horizontal="right" vertical="center"/>
      <protection locked="0"/>
    </xf>
    <xf numFmtId="180" fontId="45" fillId="36" borderId="169" xfId="1" applyNumberFormat="1" applyFont="1" applyFill="1" applyBorder="1" applyAlignment="1" applyProtection="1">
      <alignment horizontal="right" vertical="center"/>
      <protection locked="0"/>
    </xf>
    <xf numFmtId="180" fontId="45" fillId="36" borderId="165" xfId="1" applyNumberFormat="1" applyFont="1" applyFill="1" applyBorder="1" applyAlignment="1" applyProtection="1">
      <alignment horizontal="right" vertical="center"/>
      <protection locked="0"/>
    </xf>
    <xf numFmtId="180" fontId="46" fillId="36" borderId="168" xfId="1" applyNumberFormat="1" applyFont="1" applyFill="1" applyBorder="1" applyAlignment="1" applyProtection="1">
      <alignment horizontal="right" vertical="center"/>
      <protection locked="0"/>
    </xf>
    <xf numFmtId="180" fontId="47" fillId="36" borderId="168" xfId="1" applyNumberFormat="1" applyFont="1" applyFill="1" applyBorder="1" applyAlignment="1" applyProtection="1">
      <alignment horizontal="right" vertical="center"/>
      <protection locked="0"/>
    </xf>
    <xf numFmtId="180" fontId="45" fillId="36" borderId="168" xfId="1" applyNumberFormat="1" applyFont="1" applyFill="1" applyBorder="1" applyAlignment="1" applyProtection="1">
      <alignment horizontal="right" vertical="center"/>
      <protection locked="0"/>
    </xf>
    <xf numFmtId="180" fontId="45" fillId="36" borderId="171" xfId="1" applyNumberFormat="1" applyFont="1" applyFill="1" applyBorder="1" applyAlignment="1" applyProtection="1">
      <alignment horizontal="right" vertical="center"/>
      <protection locked="0"/>
    </xf>
    <xf numFmtId="180" fontId="45" fillId="36" borderId="170" xfId="1" applyNumberFormat="1" applyFont="1" applyFill="1" applyBorder="1" applyAlignment="1" applyProtection="1">
      <alignment horizontal="right" vertical="center"/>
      <protection locked="0"/>
    </xf>
    <xf numFmtId="180" fontId="45" fillId="36" borderId="176" xfId="1" applyNumberFormat="1" applyFont="1" applyFill="1" applyBorder="1" applyAlignment="1" applyProtection="1">
      <alignment horizontal="right" vertical="center"/>
      <protection locked="0"/>
    </xf>
    <xf numFmtId="180" fontId="45" fillId="36" borderId="166" xfId="1" applyNumberFormat="1" applyFont="1" applyFill="1" applyBorder="1" applyAlignment="1" applyProtection="1">
      <alignment horizontal="right" vertical="center"/>
      <protection locked="0"/>
    </xf>
    <xf numFmtId="180" fontId="45" fillId="36" borderId="193" xfId="1" applyNumberFormat="1" applyFont="1" applyFill="1" applyBorder="1" applyAlignment="1" applyProtection="1">
      <alignment horizontal="right" vertical="center" shrinkToFit="1"/>
      <protection locked="0" hidden="1"/>
    </xf>
    <xf numFmtId="180" fontId="45" fillId="36" borderId="176" xfId="1" applyNumberFormat="1" applyFont="1" applyFill="1" applyBorder="1" applyAlignment="1" applyProtection="1">
      <alignment vertical="center" shrinkToFit="1"/>
      <protection locked="0"/>
    </xf>
    <xf numFmtId="180" fontId="45" fillId="36" borderId="195" xfId="1" applyNumberFormat="1" applyFont="1" applyFill="1" applyBorder="1" applyAlignment="1" applyProtection="1">
      <alignment vertical="center" shrinkToFit="1"/>
      <protection locked="0"/>
    </xf>
    <xf numFmtId="180" fontId="45" fillId="36" borderId="176" xfId="1" applyNumberFormat="1" applyFont="1" applyFill="1" applyBorder="1" applyAlignment="1" applyProtection="1">
      <alignment horizontal="right" vertical="center" shrinkToFit="1"/>
      <protection locked="0"/>
    </xf>
    <xf numFmtId="180" fontId="45" fillId="36" borderId="193" xfId="1" applyNumberFormat="1" applyFont="1" applyFill="1" applyBorder="1" applyAlignment="1" applyProtection="1">
      <alignment vertical="center"/>
      <protection locked="0"/>
    </xf>
    <xf numFmtId="180" fontId="45" fillId="36" borderId="176" xfId="1" applyNumberFormat="1" applyFont="1" applyFill="1" applyBorder="1" applyAlignment="1" applyProtection="1">
      <alignment vertical="center"/>
      <protection locked="0"/>
    </xf>
    <xf numFmtId="180" fontId="45" fillId="36" borderId="195" xfId="1" applyNumberFormat="1" applyFont="1" applyFill="1" applyBorder="1" applyAlignment="1" applyProtection="1">
      <alignment vertical="center"/>
      <protection locked="0"/>
    </xf>
    <xf numFmtId="180" fontId="45" fillId="36" borderId="171" xfId="1" applyNumberFormat="1" applyFont="1" applyFill="1" applyBorder="1" applyAlignment="1" applyProtection="1">
      <alignment vertical="center"/>
      <protection locked="0"/>
    </xf>
    <xf numFmtId="0" fontId="136" fillId="37" borderId="82" xfId="0" applyFont="1" applyFill="1" applyBorder="1" applyAlignment="1" applyProtection="1">
      <alignment horizontal="left" vertical="center"/>
      <protection locked="0"/>
    </xf>
    <xf numFmtId="0" fontId="137" fillId="37" borderId="85" xfId="0" applyFont="1" applyFill="1" applyBorder="1" applyAlignment="1" applyProtection="1">
      <alignment horizontal="left" vertical="center"/>
      <protection locked="0"/>
    </xf>
    <xf numFmtId="0" fontId="137" fillId="37" borderId="111" xfId="0" applyFont="1" applyFill="1" applyBorder="1" applyAlignment="1" applyProtection="1">
      <alignment horizontal="left" vertical="center"/>
      <protection locked="0"/>
    </xf>
    <xf numFmtId="0" fontId="136" fillId="38" borderId="82" xfId="0" applyFont="1" applyFill="1" applyBorder="1" applyAlignment="1" applyProtection="1">
      <alignment horizontal="left" vertical="center"/>
      <protection locked="0"/>
    </xf>
    <xf numFmtId="0" fontId="137" fillId="38" borderId="85" xfId="0" applyFont="1" applyFill="1" applyBorder="1" applyAlignment="1" applyProtection="1">
      <alignment horizontal="left" vertical="center"/>
      <protection locked="0"/>
    </xf>
    <xf numFmtId="0" fontId="137" fillId="38" borderId="111" xfId="0" applyFont="1" applyFill="1" applyBorder="1" applyAlignment="1" applyProtection="1">
      <alignment horizontal="left" vertical="center"/>
      <protection locked="0"/>
    </xf>
    <xf numFmtId="0" fontId="136" fillId="7" borderId="82" xfId="0" applyFont="1" applyFill="1" applyBorder="1" applyAlignment="1" applyProtection="1">
      <alignment horizontal="left" vertical="center"/>
      <protection locked="0"/>
    </xf>
    <xf numFmtId="0" fontId="137" fillId="7" borderId="111" xfId="0" applyFont="1" applyFill="1" applyBorder="1" applyAlignment="1" applyProtection="1">
      <alignment horizontal="left" vertical="center"/>
      <protection locked="0"/>
    </xf>
    <xf numFmtId="0" fontId="167" fillId="10" borderId="0" xfId="0" applyFont="1" applyFill="1"/>
    <xf numFmtId="0" fontId="167" fillId="10" borderId="0" xfId="0" applyFont="1" applyFill="1" applyAlignment="1">
      <alignment vertical="center"/>
    </xf>
    <xf numFmtId="0" fontId="168" fillId="10" borderId="0" xfId="0" applyFont="1" applyFill="1" applyAlignment="1" applyProtection="1">
      <alignment horizontal="center" wrapText="1"/>
    </xf>
    <xf numFmtId="0" fontId="169" fillId="10" borderId="97" xfId="0" applyFont="1" applyFill="1" applyBorder="1" applyAlignment="1" applyProtection="1">
      <alignment horizontal="center" wrapText="1"/>
    </xf>
    <xf numFmtId="0" fontId="170" fillId="4" borderId="89" xfId="0" applyFont="1" applyFill="1" applyBorder="1" applyAlignment="1" applyProtection="1">
      <alignment horizontal="left" vertical="center" wrapText="1"/>
    </xf>
    <xf numFmtId="0" fontId="171" fillId="10" borderId="103" xfId="0" applyFont="1" applyFill="1" applyBorder="1" applyAlignment="1" applyProtection="1">
      <alignment horizontal="left" vertical="center" wrapText="1"/>
    </xf>
    <xf numFmtId="0" fontId="170" fillId="10" borderId="70" xfId="0" applyFont="1" applyFill="1" applyBorder="1" applyAlignment="1" applyProtection="1">
      <alignment horizontal="left" vertical="center" wrapText="1"/>
    </xf>
    <xf numFmtId="0" fontId="171" fillId="10" borderId="72" xfId="0" applyFont="1" applyFill="1" applyBorder="1" applyAlignment="1" applyProtection="1">
      <alignment horizontal="left" vertical="center" wrapText="1"/>
    </xf>
    <xf numFmtId="0" fontId="171" fillId="10" borderId="70" xfId="0" applyFont="1" applyFill="1" applyBorder="1" applyAlignment="1" applyProtection="1">
      <alignment horizontal="left" vertical="center" wrapText="1"/>
    </xf>
    <xf numFmtId="0" fontId="171" fillId="10" borderId="89" xfId="0" applyFont="1" applyFill="1" applyBorder="1" applyAlignment="1" applyProtection="1">
      <alignment horizontal="left" vertical="center" wrapText="1"/>
    </xf>
    <xf numFmtId="0" fontId="171" fillId="10" borderId="82" xfId="0" applyFont="1" applyFill="1" applyBorder="1" applyAlignment="1">
      <alignment horizontal="left" vertical="center"/>
    </xf>
    <xf numFmtId="0" fontId="171" fillId="10" borderId="84" xfId="0" applyFont="1" applyFill="1" applyBorder="1" applyAlignment="1">
      <alignment horizontal="left" vertical="center"/>
    </xf>
    <xf numFmtId="0" fontId="171" fillId="10" borderId="84" xfId="0" applyFont="1" applyFill="1" applyBorder="1" applyAlignment="1">
      <alignment horizontal="left" vertical="center" wrapText="1"/>
    </xf>
    <xf numFmtId="0" fontId="171" fillId="10" borderId="86" xfId="0" applyFont="1" applyFill="1" applyBorder="1" applyAlignment="1" applyProtection="1">
      <alignment horizontal="left" vertical="center"/>
    </xf>
    <xf numFmtId="0" fontId="171" fillId="10" borderId="82" xfId="0" applyFont="1" applyFill="1" applyBorder="1" applyAlignment="1" applyProtection="1">
      <alignment horizontal="left" vertical="center"/>
    </xf>
    <xf numFmtId="0" fontId="171" fillId="10" borderId="85" xfId="0" applyFont="1" applyFill="1" applyBorder="1" applyAlignment="1" applyProtection="1">
      <alignment horizontal="left" vertical="center"/>
    </xf>
    <xf numFmtId="0" fontId="171" fillId="10" borderId="89" xfId="0" applyFont="1" applyFill="1" applyBorder="1" applyAlignment="1" applyProtection="1">
      <alignment horizontal="left" vertical="center"/>
    </xf>
    <xf numFmtId="0" fontId="171" fillId="10" borderId="62" xfId="0" applyFont="1" applyFill="1" applyBorder="1" applyAlignment="1" applyProtection="1">
      <alignment horizontal="left" vertical="center"/>
    </xf>
    <xf numFmtId="0" fontId="171" fillId="10" borderId="83" xfId="0" applyFont="1" applyFill="1" applyBorder="1" applyAlignment="1">
      <alignment horizontal="left" vertical="center"/>
    </xf>
    <xf numFmtId="0" fontId="171" fillId="10" borderId="0" xfId="0" applyNumberFormat="1" applyFont="1" applyFill="1" applyBorder="1" applyAlignment="1" applyProtection="1">
      <alignment horizontal="left" vertical="center"/>
    </xf>
    <xf numFmtId="0" fontId="171" fillId="10" borderId="0" xfId="0" applyFont="1" applyFill="1" applyBorder="1" applyAlignment="1" applyProtection="1">
      <alignment horizontal="left" vertical="center"/>
    </xf>
    <xf numFmtId="0" fontId="169" fillId="10" borderId="0" xfId="0" applyFont="1" applyFill="1" applyAlignment="1" applyProtection="1">
      <alignment horizontal="center" wrapText="1"/>
    </xf>
    <xf numFmtId="0" fontId="171" fillId="10" borderId="62" xfId="0" applyFont="1" applyFill="1" applyBorder="1" applyAlignment="1" applyProtection="1">
      <alignment horizontal="left" vertical="center" wrapText="1"/>
    </xf>
    <xf numFmtId="0" fontId="171" fillId="10" borderId="149" xfId="0" applyFont="1" applyFill="1" applyBorder="1" applyAlignment="1" applyProtection="1">
      <alignment horizontal="left" vertical="center" wrapText="1"/>
    </xf>
    <xf numFmtId="0" fontId="171" fillId="10" borderId="0" xfId="0" applyFont="1" applyFill="1" applyBorder="1" applyAlignment="1" applyProtection="1">
      <alignment horizontal="left" vertical="center" wrapText="1"/>
    </xf>
    <xf numFmtId="0" fontId="171" fillId="0" borderId="103" xfId="0" applyFont="1" applyFill="1" applyBorder="1" applyAlignment="1" applyProtection="1">
      <alignment horizontal="left" vertical="center"/>
    </xf>
    <xf numFmtId="0" fontId="172" fillId="0" borderId="104" xfId="0" applyFont="1" applyFill="1" applyBorder="1" applyAlignment="1" applyProtection="1">
      <alignment horizontal="left" vertical="center"/>
    </xf>
    <xf numFmtId="0" fontId="172" fillId="0" borderId="85" xfId="0" applyFont="1" applyFill="1" applyBorder="1" applyAlignment="1" applyProtection="1">
      <alignment horizontal="left" vertical="center"/>
    </xf>
    <xf numFmtId="0" fontId="172" fillId="0" borderId="111" xfId="0" applyFont="1" applyFill="1" applyBorder="1" applyAlignment="1" applyProtection="1">
      <alignment horizontal="left" vertical="center"/>
    </xf>
    <xf numFmtId="0" fontId="167" fillId="0" borderId="86" xfId="0" applyFont="1" applyFill="1" applyBorder="1" applyAlignment="1" applyProtection="1">
      <alignment horizontal="left" vertical="center" wrapText="1"/>
    </xf>
    <xf numFmtId="0" fontId="167" fillId="0" borderId="0" xfId="0" applyFont="1"/>
    <xf numFmtId="0" fontId="165" fillId="0" borderId="0" xfId="0" applyFont="1" applyFill="1" applyAlignment="1">
      <alignment horizontal="left"/>
    </xf>
    <xf numFmtId="180" fontId="0" fillId="10" borderId="0" xfId="0" applyNumberFormat="1" applyFill="1"/>
    <xf numFmtId="0" fontId="140" fillId="10" borderId="65" xfId="0" applyFont="1" applyFill="1" applyBorder="1" applyAlignment="1">
      <alignment vertical="top" wrapText="1"/>
    </xf>
    <xf numFmtId="0" fontId="27" fillId="10" borderId="44" xfId="0" applyFont="1" applyFill="1" applyBorder="1" applyAlignment="1">
      <alignment horizontal="center" vertical="center"/>
    </xf>
    <xf numFmtId="0" fontId="171" fillId="10" borderId="111" xfId="0" applyFont="1" applyFill="1" applyBorder="1" applyAlignment="1" applyProtection="1">
      <alignment horizontal="left" vertical="center"/>
    </xf>
    <xf numFmtId="0" fontId="137" fillId="13" borderId="86" xfId="0" applyFont="1" applyFill="1" applyBorder="1" applyAlignment="1">
      <alignment horizontal="left" vertical="center" shrinkToFit="1"/>
    </xf>
    <xf numFmtId="0" fontId="137" fillId="6" borderId="111" xfId="0" applyFont="1" applyFill="1" applyBorder="1" applyAlignment="1" applyProtection="1">
      <alignment horizontal="left" vertical="center"/>
      <protection locked="0"/>
    </xf>
    <xf numFmtId="0" fontId="137" fillId="8" borderId="111" xfId="0" applyFont="1" applyFill="1" applyBorder="1" applyAlignment="1" applyProtection="1">
      <alignment horizontal="left" vertical="center"/>
      <protection locked="0"/>
    </xf>
    <xf numFmtId="0" fontId="20" fillId="7" borderId="111" xfId="0" applyFont="1" applyFill="1" applyBorder="1" applyAlignment="1" applyProtection="1">
      <alignment horizontal="left" vertical="center"/>
      <protection locked="0"/>
    </xf>
    <xf numFmtId="0" fontId="15" fillId="2" borderId="29" xfId="0" applyNumberFormat="1" applyFont="1" applyFill="1" applyBorder="1" applyAlignment="1" applyProtection="1">
      <alignment horizontal="left" vertical="center"/>
    </xf>
    <xf numFmtId="0" fontId="14" fillId="10" borderId="0" xfId="0" applyNumberFormat="1" applyFont="1" applyFill="1" applyAlignment="1" applyProtection="1">
      <alignment vertical="center"/>
    </xf>
    <xf numFmtId="0" fontId="15" fillId="2" borderId="12" xfId="0" applyNumberFormat="1" applyFont="1" applyFill="1" applyBorder="1" applyAlignment="1" applyProtection="1">
      <alignment horizontal="left" vertical="center"/>
    </xf>
    <xf numFmtId="180" fontId="173" fillId="10" borderId="0" xfId="1" applyNumberFormat="1" applyFont="1" applyFill="1"/>
    <xf numFmtId="0" fontId="19" fillId="10" borderId="0" xfId="0" applyFont="1" applyFill="1" applyAlignment="1">
      <alignment horizontal="left"/>
    </xf>
    <xf numFmtId="0" fontId="166" fillId="10" borderId="0" xfId="3" applyFont="1" applyFill="1">
      <alignment vertical="center"/>
    </xf>
    <xf numFmtId="0" fontId="9" fillId="10" borderId="0" xfId="0" applyFont="1" applyFill="1"/>
    <xf numFmtId="180" fontId="45" fillId="36" borderId="217" xfId="1" applyNumberFormat="1" applyFont="1" applyFill="1" applyBorder="1" applyAlignment="1" applyProtection="1">
      <alignment vertical="center"/>
      <protection locked="0"/>
    </xf>
    <xf numFmtId="180" fontId="45" fillId="5" borderId="10" xfId="1" applyNumberFormat="1" applyFont="1" applyFill="1" applyBorder="1" applyAlignment="1" applyProtection="1">
      <alignment vertical="center"/>
      <protection locked="0"/>
    </xf>
    <xf numFmtId="180" fontId="45" fillId="6" borderId="129" xfId="1" applyNumberFormat="1" applyFont="1" applyFill="1" applyBorder="1" applyAlignment="1" applyProtection="1">
      <alignment vertical="center"/>
      <protection locked="0"/>
    </xf>
    <xf numFmtId="0" fontId="61" fillId="10" borderId="0" xfId="0" applyFont="1" applyFill="1"/>
    <xf numFmtId="0" fontId="147" fillId="10" borderId="0" xfId="9" applyFont="1" applyFill="1" applyAlignment="1">
      <alignment horizontal="center"/>
    </xf>
    <xf numFmtId="0" fontId="99" fillId="10" borderId="73" xfId="0" applyFont="1" applyFill="1" applyBorder="1" applyAlignment="1">
      <alignment horizontal="center" vertical="top" wrapText="1"/>
    </xf>
    <xf numFmtId="0" fontId="99" fillId="10" borderId="0" xfId="0" applyFont="1" applyFill="1" applyBorder="1" applyAlignment="1">
      <alignment horizontal="center" vertical="top" wrapText="1"/>
    </xf>
    <xf numFmtId="0" fontId="33" fillId="10" borderId="0" xfId="0" applyFont="1" applyFill="1" applyAlignment="1">
      <alignment vertical="top" wrapText="1"/>
    </xf>
    <xf numFmtId="0" fontId="33" fillId="10" borderId="0" xfId="0" applyFont="1" applyFill="1" applyAlignment="1">
      <alignment vertical="top"/>
    </xf>
    <xf numFmtId="0" fontId="81" fillId="10" borderId="16" xfId="0" applyFont="1" applyFill="1" applyBorder="1" applyAlignment="1">
      <alignment horizontal="center" vertical="center" shrinkToFit="1"/>
    </xf>
    <xf numFmtId="0" fontId="14" fillId="5" borderId="143" xfId="0" applyFont="1" applyFill="1" applyBorder="1" applyAlignment="1" applyProtection="1">
      <alignment vertical="center" shrinkToFit="1"/>
      <protection locked="0"/>
    </xf>
    <xf numFmtId="0" fontId="14" fillId="5" borderId="224" xfId="0" applyFont="1" applyFill="1" applyBorder="1" applyAlignment="1" applyProtection="1">
      <alignment vertical="center" shrinkToFit="1"/>
      <protection locked="0"/>
    </xf>
    <xf numFmtId="0" fontId="98" fillId="10" borderId="66" xfId="0" applyFont="1" applyFill="1" applyBorder="1" applyAlignment="1">
      <alignment horizontal="center" vertical="center" wrapText="1"/>
    </xf>
    <xf numFmtId="0" fontId="98" fillId="10" borderId="65" xfId="0" applyFont="1" applyFill="1" applyBorder="1" applyAlignment="1">
      <alignment horizontal="center" vertical="center" wrapText="1"/>
    </xf>
    <xf numFmtId="0" fontId="98" fillId="10" borderId="73" xfId="0" applyFont="1" applyFill="1" applyBorder="1" applyAlignment="1">
      <alignment horizontal="center" vertical="center" wrapText="1"/>
    </xf>
    <xf numFmtId="0" fontId="98" fillId="10" borderId="0" xfId="0" applyFont="1" applyFill="1" applyBorder="1" applyAlignment="1">
      <alignment horizontal="center" vertical="center" wrapText="1"/>
    </xf>
    <xf numFmtId="0" fontId="98" fillId="10" borderId="68" xfId="0" applyFont="1" applyFill="1" applyBorder="1" applyAlignment="1">
      <alignment horizontal="center" vertical="center" wrapText="1"/>
    </xf>
    <xf numFmtId="0" fontId="98" fillId="10" borderId="16" xfId="0" applyFont="1" applyFill="1" applyBorder="1" applyAlignment="1">
      <alignment horizontal="center" vertical="center" wrapText="1"/>
    </xf>
    <xf numFmtId="0" fontId="81" fillId="10" borderId="243" xfId="0" applyFont="1" applyFill="1" applyBorder="1" applyAlignment="1">
      <alignment horizontal="center"/>
    </xf>
    <xf numFmtId="0" fontId="81" fillId="10" borderId="143" xfId="0" applyFont="1" applyFill="1" applyBorder="1" applyAlignment="1">
      <alignment horizontal="center" vertical="center"/>
    </xf>
    <xf numFmtId="0" fontId="80" fillId="10" borderId="226" xfId="0" applyFont="1" applyFill="1" applyBorder="1" applyAlignment="1">
      <alignment horizontal="center"/>
    </xf>
    <xf numFmtId="0" fontId="80" fillId="10" borderId="227" xfId="0" applyFont="1" applyFill="1" applyBorder="1" applyAlignment="1">
      <alignment horizontal="center"/>
    </xf>
    <xf numFmtId="0" fontId="151" fillId="0" borderId="240" xfId="0" applyFont="1" applyBorder="1" applyAlignment="1">
      <alignment horizontal="center"/>
    </xf>
    <xf numFmtId="0" fontId="151" fillId="0" borderId="244" xfId="0" applyFont="1" applyBorder="1" applyAlignment="1">
      <alignment horizontal="center"/>
    </xf>
    <xf numFmtId="0" fontId="18" fillId="5" borderId="262" xfId="0" applyFont="1" applyFill="1" applyBorder="1" applyAlignment="1" applyProtection="1">
      <alignment horizontal="left" shrinkToFit="1"/>
      <protection locked="0"/>
    </xf>
    <xf numFmtId="0" fontId="18" fillId="5" borderId="263" xfId="0" applyFont="1" applyFill="1" applyBorder="1" applyAlignment="1" applyProtection="1">
      <alignment horizontal="left" shrinkToFit="1"/>
      <protection locked="0"/>
    </xf>
    <xf numFmtId="0" fontId="18" fillId="5" borderId="264" xfId="0" applyFont="1" applyFill="1" applyBorder="1" applyAlignment="1" applyProtection="1">
      <alignment horizontal="left" shrinkToFit="1"/>
      <protection locked="0"/>
    </xf>
    <xf numFmtId="0" fontId="18" fillId="5" borderId="265" xfId="0" applyFont="1" applyFill="1" applyBorder="1" applyAlignment="1" applyProtection="1">
      <alignment horizontal="left" shrinkToFit="1"/>
      <protection locked="0"/>
    </xf>
    <xf numFmtId="0" fontId="94" fillId="0" borderId="222" xfId="0" applyFont="1" applyFill="1" applyBorder="1" applyAlignment="1">
      <alignment horizontal="center" vertical="center" shrinkToFit="1"/>
    </xf>
    <xf numFmtId="0" fontId="94" fillId="0" borderId="225" xfId="0" applyFont="1" applyFill="1" applyBorder="1" applyAlignment="1">
      <alignment horizontal="center" vertical="center" shrinkToFit="1"/>
    </xf>
    <xf numFmtId="0" fontId="14" fillId="5" borderId="225" xfId="0" applyFont="1" applyFill="1" applyBorder="1" applyAlignment="1" applyProtection="1">
      <alignment vertical="center" wrapText="1"/>
      <protection locked="0"/>
    </xf>
    <xf numFmtId="0" fontId="14" fillId="5" borderId="143" xfId="0" applyFont="1" applyFill="1" applyBorder="1" applyAlignment="1" applyProtection="1">
      <alignment vertical="center" wrapText="1"/>
      <protection locked="0"/>
    </xf>
    <xf numFmtId="0" fontId="14" fillId="5" borderId="224" xfId="0" applyFont="1" applyFill="1" applyBorder="1" applyAlignment="1" applyProtection="1">
      <alignment vertical="center" wrapText="1"/>
      <protection locked="0"/>
    </xf>
    <xf numFmtId="0" fontId="94" fillId="10" borderId="233" xfId="0" applyFont="1" applyFill="1" applyBorder="1" applyAlignment="1">
      <alignment horizontal="center"/>
    </xf>
    <xf numFmtId="0" fontId="94" fillId="10" borderId="282" xfId="0" applyFont="1" applyFill="1" applyBorder="1" applyAlignment="1">
      <alignment horizontal="center"/>
    </xf>
    <xf numFmtId="0" fontId="94" fillId="10" borderId="63" xfId="0" applyFont="1" applyFill="1" applyBorder="1" applyAlignment="1">
      <alignment horizontal="left" vertical="center" wrapText="1"/>
    </xf>
    <xf numFmtId="0" fontId="94" fillId="10" borderId="26" xfId="0" applyFont="1" applyFill="1" applyBorder="1" applyAlignment="1">
      <alignment horizontal="left" vertical="center" wrapText="1"/>
    </xf>
    <xf numFmtId="0" fontId="94" fillId="10" borderId="66" xfId="0" applyFont="1" applyFill="1" applyBorder="1" applyAlignment="1">
      <alignment horizontal="left" vertical="center" wrapText="1"/>
    </xf>
    <xf numFmtId="0" fontId="94" fillId="10" borderId="65" xfId="0" applyFont="1" applyFill="1" applyBorder="1" applyAlignment="1">
      <alignment horizontal="left" vertical="center" wrapText="1"/>
    </xf>
    <xf numFmtId="0" fontId="94" fillId="10" borderId="68" xfId="0" applyFont="1" applyFill="1" applyBorder="1" applyAlignment="1">
      <alignment horizontal="left" vertical="center" wrapText="1"/>
    </xf>
    <xf numFmtId="0" fontId="94" fillId="10" borderId="16" xfId="0" applyFont="1" applyFill="1" applyBorder="1" applyAlignment="1">
      <alignment horizontal="left" vertical="center" wrapText="1"/>
    </xf>
    <xf numFmtId="0" fontId="93" fillId="10" borderId="68" xfId="0" applyFont="1" applyFill="1" applyBorder="1" applyAlignment="1">
      <alignment horizontal="left" vertical="top" wrapText="1"/>
    </xf>
    <xf numFmtId="0" fontId="93" fillId="10" borderId="16" xfId="0" applyFont="1" applyFill="1" applyBorder="1" applyAlignment="1">
      <alignment horizontal="left" vertical="top" wrapText="1"/>
    </xf>
    <xf numFmtId="0" fontId="93" fillId="10" borderId="15" xfId="0" applyFont="1" applyFill="1" applyBorder="1" applyAlignment="1">
      <alignment horizontal="left" vertical="top" wrapText="1"/>
    </xf>
    <xf numFmtId="0" fontId="55" fillId="5" borderId="36" xfId="0" applyFont="1" applyFill="1" applyBorder="1" applyAlignment="1" applyProtection="1">
      <alignment horizontal="center" vertical="center" shrinkToFit="1"/>
      <protection locked="0"/>
    </xf>
    <xf numFmtId="0" fontId="55" fillId="5" borderId="74" xfId="0" applyFont="1" applyFill="1" applyBorder="1" applyAlignment="1" applyProtection="1">
      <alignment horizontal="center" vertical="center" shrinkToFit="1"/>
      <protection locked="0"/>
    </xf>
    <xf numFmtId="0" fontId="106" fillId="0" borderId="93" xfId="0" applyFont="1" applyBorder="1" applyAlignment="1">
      <alignment horizontal="right"/>
    </xf>
    <xf numFmtId="0" fontId="106" fillId="0" borderId="232" xfId="0" applyFont="1" applyBorder="1" applyAlignment="1">
      <alignment horizontal="right"/>
    </xf>
    <xf numFmtId="0" fontId="104" fillId="10" borderId="249" xfId="0" applyFont="1" applyFill="1" applyBorder="1" applyAlignment="1">
      <alignment horizontal="right" vertical="center" shrinkToFit="1"/>
    </xf>
    <xf numFmtId="0" fontId="104" fillId="10" borderId="233" xfId="0" applyFont="1" applyFill="1" applyBorder="1" applyAlignment="1">
      <alignment horizontal="right" vertical="center" shrinkToFit="1"/>
    </xf>
    <xf numFmtId="0" fontId="106" fillId="10" borderId="231" xfId="0" applyFont="1" applyFill="1" applyBorder="1" applyAlignment="1">
      <alignment horizontal="left"/>
    </xf>
    <xf numFmtId="0" fontId="106" fillId="10" borderId="241" xfId="0" applyFont="1" applyFill="1" applyBorder="1" applyAlignment="1">
      <alignment horizontal="left"/>
    </xf>
    <xf numFmtId="0" fontId="106" fillId="10" borderId="71" xfId="0" applyFont="1" applyFill="1" applyBorder="1" applyAlignment="1">
      <alignment horizontal="left"/>
    </xf>
    <xf numFmtId="0" fontId="104" fillId="10" borderId="225" xfId="0" applyFont="1" applyFill="1" applyBorder="1" applyAlignment="1">
      <alignment horizontal="left" vertical="center" shrinkToFit="1"/>
    </xf>
    <xf numFmtId="0" fontId="104" fillId="10" borderId="143" xfId="0" applyFont="1" applyFill="1" applyBorder="1" applyAlignment="1">
      <alignment horizontal="left" vertical="center" shrinkToFit="1"/>
    </xf>
    <xf numFmtId="0" fontId="104" fillId="10" borderId="224" xfId="0" applyFont="1" applyFill="1" applyBorder="1" applyAlignment="1">
      <alignment horizontal="left" vertical="center" shrinkToFit="1"/>
    </xf>
    <xf numFmtId="0" fontId="81" fillId="10" borderId="256" xfId="0" applyFont="1" applyFill="1" applyBorder="1" applyAlignment="1">
      <alignment horizontal="center"/>
    </xf>
    <xf numFmtId="0" fontId="81" fillId="10" borderId="258" xfId="0" applyFont="1" applyFill="1" applyBorder="1" applyAlignment="1">
      <alignment horizontal="center"/>
    </xf>
    <xf numFmtId="0" fontId="81" fillId="10" borderId="259" xfId="0" applyFont="1" applyFill="1" applyBorder="1" applyAlignment="1">
      <alignment horizontal="center"/>
    </xf>
    <xf numFmtId="0" fontId="81" fillId="10" borderId="260" xfId="0" applyFont="1" applyFill="1" applyBorder="1" applyAlignment="1">
      <alignment horizontal="center"/>
    </xf>
    <xf numFmtId="0" fontId="81" fillId="10" borderId="257" xfId="0" applyFont="1" applyFill="1" applyBorder="1" applyAlignment="1">
      <alignment horizontal="center"/>
    </xf>
    <xf numFmtId="0" fontId="14" fillId="0" borderId="266" xfId="0" applyFont="1" applyFill="1" applyBorder="1" applyAlignment="1" applyProtection="1">
      <alignment horizontal="right" vertical="center" shrinkToFit="1"/>
    </xf>
    <xf numFmtId="0" fontId="14" fillId="0" borderId="143" xfId="0" applyFont="1" applyFill="1" applyBorder="1" applyAlignment="1" applyProtection="1">
      <alignment horizontal="right" vertical="center" shrinkToFit="1"/>
    </xf>
    <xf numFmtId="0" fontId="21" fillId="0" borderId="248" xfId="0" applyFont="1" applyBorder="1" applyAlignment="1" applyProtection="1">
      <alignment horizontal="right" shrinkToFit="1"/>
    </xf>
    <xf numFmtId="0" fontId="21" fillId="0" borderId="261" xfId="0" applyFont="1" applyBorder="1" applyAlignment="1" applyProtection="1">
      <alignment horizontal="right" shrinkToFit="1"/>
    </xf>
    <xf numFmtId="0" fontId="82" fillId="0" borderId="63" xfId="0" applyFont="1" applyFill="1" applyBorder="1" applyAlignment="1">
      <alignment horizontal="right" vertical="center" shrinkToFit="1"/>
    </xf>
    <xf numFmtId="0" fontId="82" fillId="0" borderId="26" xfId="0" applyFont="1" applyFill="1" applyBorder="1" applyAlignment="1">
      <alignment horizontal="right" vertical="center" shrinkToFit="1"/>
    </xf>
    <xf numFmtId="0" fontId="93" fillId="10" borderId="66" xfId="0" applyFont="1" applyFill="1" applyBorder="1" applyAlignment="1">
      <alignment horizontal="left" vertical="top" wrapText="1"/>
    </xf>
    <xf numFmtId="0" fontId="93" fillId="10" borderId="65" xfId="0" applyFont="1" applyFill="1" applyBorder="1" applyAlignment="1">
      <alignment horizontal="left" vertical="top" wrapText="1"/>
    </xf>
    <xf numFmtId="0" fontId="93" fillId="10" borderId="279" xfId="0" applyFont="1" applyFill="1" applyBorder="1" applyAlignment="1">
      <alignment horizontal="left" vertical="top" wrapText="1"/>
    </xf>
    <xf numFmtId="0" fontId="81" fillId="10" borderId="247" xfId="0" applyFont="1" applyFill="1" applyBorder="1" applyAlignment="1">
      <alignment horizontal="center"/>
    </xf>
    <xf numFmtId="0" fontId="81" fillId="10" borderId="232" xfId="0" applyFont="1" applyFill="1" applyBorder="1" applyAlignment="1">
      <alignment horizontal="center"/>
    </xf>
    <xf numFmtId="0" fontId="110" fillId="10" borderId="75" xfId="0" applyFont="1" applyFill="1" applyBorder="1" applyAlignment="1">
      <alignment horizontal="center" vertical="center" shrinkToFit="1"/>
    </xf>
    <xf numFmtId="0" fontId="110" fillId="10" borderId="224" xfId="0" applyFont="1" applyFill="1" applyBorder="1" applyAlignment="1">
      <alignment horizontal="center" vertical="center" shrinkToFit="1"/>
    </xf>
    <xf numFmtId="0" fontId="111" fillId="10" borderId="93" xfId="0" applyFont="1" applyFill="1" applyBorder="1" applyAlignment="1">
      <alignment horizontal="center" shrinkToFit="1"/>
    </xf>
    <xf numFmtId="0" fontId="111" fillId="10" borderId="71" xfId="0" applyFont="1" applyFill="1" applyBorder="1" applyAlignment="1">
      <alignment horizontal="center" shrinkToFit="1"/>
    </xf>
    <xf numFmtId="0" fontId="104" fillId="10" borderId="95" xfId="0" applyFont="1" applyFill="1" applyBorder="1" applyAlignment="1">
      <alignment horizontal="center" vertical="center" shrinkToFit="1"/>
    </xf>
    <xf numFmtId="0" fontId="104" fillId="10" borderId="78" xfId="0" applyFont="1" applyFill="1" applyBorder="1" applyAlignment="1">
      <alignment horizontal="center" vertical="center" shrinkToFit="1"/>
    </xf>
    <xf numFmtId="0" fontId="108" fillId="10" borderId="63" xfId="0" applyFont="1" applyFill="1" applyBorder="1" applyAlignment="1" applyProtection="1">
      <alignment horizontal="center" vertical="center" shrinkToFit="1"/>
      <protection locked="0"/>
    </xf>
    <xf numFmtId="0" fontId="108" fillId="10" borderId="64" xfId="0" applyFont="1" applyFill="1" applyBorder="1" applyAlignment="1" applyProtection="1">
      <alignment horizontal="center" vertical="center" shrinkToFit="1"/>
      <protection locked="0"/>
    </xf>
    <xf numFmtId="0" fontId="110" fillId="10" borderId="75" xfId="0" applyFont="1" applyFill="1" applyBorder="1" applyAlignment="1">
      <alignment horizontal="left" vertical="center" shrinkToFit="1"/>
    </xf>
    <xf numFmtId="0" fontId="110" fillId="10" borderId="143" xfId="0" applyFont="1" applyFill="1" applyBorder="1" applyAlignment="1">
      <alignment horizontal="left" vertical="center" shrinkToFit="1"/>
    </xf>
    <xf numFmtId="0" fontId="110" fillId="10" borderId="224" xfId="0" applyFont="1" applyFill="1" applyBorder="1" applyAlignment="1">
      <alignment horizontal="left" vertical="center" shrinkToFit="1"/>
    </xf>
    <xf numFmtId="49" fontId="108" fillId="10" borderId="63" xfId="0" applyNumberFormat="1" applyFont="1" applyFill="1" applyBorder="1" applyAlignment="1" applyProtection="1">
      <alignment horizontal="center" vertical="center" shrinkToFit="1"/>
      <protection locked="0"/>
    </xf>
    <xf numFmtId="49" fontId="108" fillId="10" borderId="64" xfId="0" applyNumberFormat="1" applyFont="1" applyFill="1" applyBorder="1" applyAlignment="1" applyProtection="1">
      <alignment horizontal="center" vertical="center" shrinkToFit="1"/>
      <protection locked="0"/>
    </xf>
    <xf numFmtId="0" fontId="108" fillId="10" borderId="93" xfId="0" applyFont="1" applyFill="1" applyBorder="1" applyAlignment="1">
      <alignment horizontal="left" shrinkToFit="1"/>
    </xf>
    <xf numFmtId="0" fontId="108" fillId="10" borderId="241" xfId="0" applyFont="1" applyFill="1" applyBorder="1" applyAlignment="1">
      <alignment horizontal="left" shrinkToFit="1"/>
    </xf>
    <xf numFmtId="0" fontId="108" fillId="10" borderId="71" xfId="0" applyFont="1" applyFill="1" applyBorder="1" applyAlignment="1">
      <alignment horizontal="left" shrinkToFit="1"/>
    </xf>
    <xf numFmtId="49" fontId="18" fillId="5" borderId="98" xfId="0" applyNumberFormat="1" applyFont="1" applyFill="1" applyBorder="1" applyAlignment="1" applyProtection="1">
      <alignment horizontal="center" vertical="center" shrinkToFit="1"/>
      <protection locked="0"/>
    </xf>
    <xf numFmtId="49" fontId="18" fillId="5" borderId="64" xfId="0" applyNumberFormat="1" applyFont="1" applyFill="1" applyBorder="1" applyAlignment="1" applyProtection="1">
      <alignment horizontal="center" vertical="center" shrinkToFit="1"/>
      <protection locked="0"/>
    </xf>
    <xf numFmtId="0" fontId="18" fillId="5" borderId="245" xfId="0" applyFont="1" applyFill="1" applyBorder="1" applyAlignment="1" applyProtection="1">
      <alignment horizontal="center" vertical="center" shrinkToFit="1"/>
      <protection locked="0"/>
    </xf>
    <xf numFmtId="0" fontId="18" fillId="5" borderId="238" xfId="0" applyFont="1" applyFill="1" applyBorder="1" applyAlignment="1" applyProtection="1">
      <alignment horizontal="center" vertical="center" shrinkToFit="1"/>
      <protection locked="0"/>
    </xf>
    <xf numFmtId="0" fontId="80" fillId="10" borderId="246" xfId="0" applyFont="1" applyFill="1" applyBorder="1" applyAlignment="1">
      <alignment horizontal="center"/>
    </xf>
    <xf numFmtId="0" fontId="80" fillId="10" borderId="237" xfId="0" applyFont="1" applyFill="1" applyBorder="1" applyAlignment="1">
      <alignment horizontal="center"/>
    </xf>
    <xf numFmtId="0" fontId="21" fillId="0" borderId="234" xfId="0" applyFont="1" applyBorder="1" applyAlignment="1" applyProtection="1">
      <alignment horizontal="center" shrinkToFit="1"/>
    </xf>
    <xf numFmtId="0" fontId="21" fillId="0" borderId="235" xfId="0" applyFont="1" applyBorder="1" applyAlignment="1" applyProtection="1">
      <alignment horizontal="center" shrinkToFit="1"/>
    </xf>
    <xf numFmtId="0" fontId="14" fillId="5" borderId="223" xfId="0" applyFont="1" applyFill="1" applyBorder="1" applyAlignment="1" applyProtection="1">
      <alignment horizontal="center" vertical="center" shrinkToFit="1"/>
      <protection locked="0"/>
    </xf>
    <xf numFmtId="0" fontId="14" fillId="5" borderId="228" xfId="0" applyFont="1" applyFill="1" applyBorder="1" applyAlignment="1" applyProtection="1">
      <alignment horizontal="center" vertical="center" shrinkToFit="1"/>
      <protection locked="0"/>
    </xf>
    <xf numFmtId="0" fontId="109" fillId="10" borderId="81" xfId="0" applyFont="1" applyFill="1" applyBorder="1" applyAlignment="1">
      <alignment horizontal="center" shrinkToFit="1"/>
    </xf>
    <xf numFmtId="0" fontId="109" fillId="10" borderId="79" xfId="0" applyFont="1" applyFill="1" applyBorder="1" applyAlignment="1">
      <alignment horizontal="center" shrinkToFit="1"/>
    </xf>
    <xf numFmtId="0" fontId="35" fillId="10" borderId="6" xfId="0" applyFont="1" applyFill="1" applyBorder="1" applyAlignment="1">
      <alignment wrapText="1"/>
    </xf>
    <xf numFmtId="0" fontId="35" fillId="10" borderId="37" xfId="0" applyFont="1" applyFill="1" applyBorder="1" applyAlignment="1">
      <alignment wrapText="1"/>
    </xf>
    <xf numFmtId="0" fontId="39" fillId="10" borderId="63" xfId="0" applyFont="1" applyFill="1" applyBorder="1" applyAlignment="1">
      <alignment horizontal="center" vertical="top"/>
    </xf>
    <xf numFmtId="0" fontId="39" fillId="10" borderId="26" xfId="0" applyFont="1" applyFill="1" applyBorder="1" applyAlignment="1">
      <alignment horizontal="center" vertical="top"/>
    </xf>
    <xf numFmtId="0" fontId="139" fillId="10" borderId="73" xfId="0" applyFont="1" applyFill="1" applyBorder="1" applyAlignment="1">
      <alignment horizontal="center" vertical="top"/>
    </xf>
    <xf numFmtId="0" fontId="139" fillId="10" borderId="0" xfId="0" applyFont="1" applyFill="1" applyBorder="1" applyAlignment="1">
      <alignment horizontal="center" vertical="top"/>
    </xf>
    <xf numFmtId="0" fontId="14" fillId="5" borderId="229" xfId="0" applyFont="1" applyFill="1" applyBorder="1" applyAlignment="1" applyProtection="1">
      <alignment horizontal="center" vertical="center" shrinkToFit="1"/>
      <protection locked="0"/>
    </xf>
    <xf numFmtId="0" fontId="81" fillId="0" borderId="226" xfId="0" applyFont="1" applyBorder="1" applyAlignment="1">
      <alignment horizontal="center" vertical="center"/>
    </xf>
    <xf numFmtId="0" fontId="81" fillId="0" borderId="227" xfId="0" applyFont="1" applyBorder="1" applyAlignment="1">
      <alignment horizontal="center" vertical="center"/>
    </xf>
    <xf numFmtId="0" fontId="21" fillId="5" borderId="235" xfId="0" applyFont="1" applyFill="1" applyBorder="1" applyAlignment="1" applyProtection="1">
      <alignment horizontal="center" shrinkToFit="1"/>
      <protection locked="0"/>
    </xf>
    <xf numFmtId="0" fontId="21" fillId="5" borderId="236" xfId="0" applyFont="1" applyFill="1" applyBorder="1" applyAlignment="1" applyProtection="1">
      <alignment horizontal="center" shrinkToFit="1"/>
      <protection locked="0"/>
    </xf>
    <xf numFmtId="0" fontId="81" fillId="0" borderId="267" xfId="0" applyFont="1" applyBorder="1" applyAlignment="1">
      <alignment horizontal="center" vertical="center"/>
    </xf>
    <xf numFmtId="0" fontId="21" fillId="5" borderId="234" xfId="0" applyFont="1" applyFill="1" applyBorder="1" applyAlignment="1" applyProtection="1">
      <alignment horizontal="center" shrinkToFit="1"/>
      <protection locked="0"/>
    </xf>
    <xf numFmtId="0" fontId="151" fillId="10" borderId="66" xfId="0" applyFont="1" applyFill="1" applyBorder="1" applyAlignment="1">
      <alignment horizontal="right" vertical="center" wrapText="1"/>
    </xf>
    <xf numFmtId="0" fontId="151" fillId="10" borderId="65" xfId="0" applyFont="1" applyFill="1" applyBorder="1" applyAlignment="1">
      <alignment horizontal="right" vertical="center" wrapText="1"/>
    </xf>
    <xf numFmtId="0" fontId="151" fillId="10" borderId="279" xfId="0" applyFont="1" applyFill="1" applyBorder="1" applyAlignment="1">
      <alignment horizontal="right" vertical="center" wrapText="1"/>
    </xf>
    <xf numFmtId="0" fontId="39" fillId="10" borderId="73" xfId="0" applyFont="1" applyFill="1" applyBorder="1"/>
    <xf numFmtId="0" fontId="39" fillId="10" borderId="0" xfId="0" applyFont="1" applyFill="1" applyBorder="1"/>
    <xf numFmtId="0" fontId="102" fillId="10" borderId="0" xfId="0" applyFont="1" applyFill="1" applyAlignment="1">
      <alignment horizontal="center" wrapText="1"/>
    </xf>
    <xf numFmtId="0" fontId="100" fillId="10" borderId="66" xfId="0" applyFont="1" applyFill="1" applyBorder="1" applyAlignment="1">
      <alignment horizontal="center" vertical="center" wrapText="1"/>
    </xf>
    <xf numFmtId="0" fontId="100" fillId="10" borderId="65" xfId="0" applyFont="1" applyFill="1" applyBorder="1" applyAlignment="1">
      <alignment horizontal="center" vertical="center"/>
    </xf>
    <xf numFmtId="0" fontId="100" fillId="10" borderId="73" xfId="0" applyFont="1" applyFill="1" applyBorder="1" applyAlignment="1">
      <alignment horizontal="center" vertical="center"/>
    </xf>
    <xf numFmtId="0" fontId="100" fillId="10" borderId="0" xfId="0" applyFont="1" applyFill="1" applyBorder="1" applyAlignment="1">
      <alignment horizontal="center" vertical="center"/>
    </xf>
    <xf numFmtId="0" fontId="100" fillId="10" borderId="68" xfId="0" applyFont="1" applyFill="1" applyBorder="1" applyAlignment="1">
      <alignment horizontal="center" vertical="center"/>
    </xf>
    <xf numFmtId="0" fontId="100" fillId="10" borderId="16" xfId="0" applyFont="1" applyFill="1" applyBorder="1" applyAlignment="1">
      <alignment horizontal="center" vertical="center"/>
    </xf>
    <xf numFmtId="0" fontId="104" fillId="10" borderId="247" xfId="0" applyFont="1" applyFill="1" applyBorder="1" applyAlignment="1" applyProtection="1">
      <alignment horizontal="left" vertical="center"/>
      <protection locked="0"/>
    </xf>
    <xf numFmtId="0" fontId="104" fillId="10" borderId="241" xfId="0" applyFont="1" applyFill="1" applyBorder="1" applyAlignment="1" applyProtection="1">
      <alignment horizontal="left" vertical="center"/>
      <protection locked="0"/>
    </xf>
    <xf numFmtId="0" fontId="104" fillId="10" borderId="71" xfId="0" applyFont="1" applyFill="1" applyBorder="1" applyAlignment="1" applyProtection="1">
      <alignment horizontal="left" vertical="center"/>
      <protection locked="0"/>
    </xf>
    <xf numFmtId="0" fontId="104" fillId="10" borderId="248" xfId="0" applyFont="1" applyFill="1" applyBorder="1" applyAlignment="1" applyProtection="1">
      <alignment horizontal="left" vertical="center"/>
      <protection locked="0"/>
    </xf>
    <xf numFmtId="0" fontId="104" fillId="10" borderId="243" xfId="0" applyFont="1" applyFill="1" applyBorder="1" applyAlignment="1" applyProtection="1">
      <alignment horizontal="left" vertical="center"/>
      <protection locked="0"/>
    </xf>
    <xf numFmtId="0" fontId="104" fillId="10" borderId="272" xfId="0" applyFont="1" applyFill="1" applyBorder="1" applyAlignment="1" applyProtection="1">
      <alignment horizontal="left" vertical="center"/>
      <protection locked="0"/>
    </xf>
    <xf numFmtId="49" fontId="108" fillId="10" borderId="248" xfId="0" applyNumberFormat="1" applyFont="1" applyFill="1" applyBorder="1" applyAlignment="1" applyProtection="1">
      <alignment vertical="center" shrinkToFit="1"/>
      <protection locked="0"/>
    </xf>
    <xf numFmtId="49" fontId="108" fillId="10" borderId="243" xfId="0" applyNumberFormat="1" applyFont="1" applyFill="1" applyBorder="1" applyAlignment="1" applyProtection="1">
      <alignment vertical="center" shrinkToFit="1"/>
      <protection locked="0"/>
    </xf>
    <xf numFmtId="49" fontId="108" fillId="10" borderId="272" xfId="0" applyNumberFormat="1" applyFont="1" applyFill="1" applyBorder="1" applyAlignment="1" applyProtection="1">
      <alignment vertical="center" shrinkToFit="1"/>
      <protection locked="0"/>
    </xf>
    <xf numFmtId="49" fontId="108" fillId="10" borderId="266" xfId="0" applyNumberFormat="1" applyFont="1" applyFill="1" applyBorder="1" applyAlignment="1" applyProtection="1">
      <alignment vertical="center" shrinkToFit="1"/>
      <protection locked="0"/>
    </xf>
    <xf numFmtId="49" fontId="108" fillId="10" borderId="143" xfId="0" applyNumberFormat="1" applyFont="1" applyFill="1" applyBorder="1" applyAlignment="1" applyProtection="1">
      <alignment vertical="center" shrinkToFit="1"/>
      <protection locked="0"/>
    </xf>
    <xf numFmtId="49" fontId="108" fillId="10" borderId="224" xfId="0" applyNumberFormat="1" applyFont="1" applyFill="1" applyBorder="1" applyAlignment="1" applyProtection="1">
      <alignment vertical="center" shrinkToFit="1"/>
      <protection locked="0"/>
    </xf>
    <xf numFmtId="0" fontId="14" fillId="5" borderId="247" xfId="0" applyFont="1" applyFill="1" applyBorder="1" applyAlignment="1" applyProtection="1">
      <alignment horizontal="left" vertical="center"/>
      <protection locked="0"/>
    </xf>
    <xf numFmtId="0" fontId="14" fillId="5" borderId="241" xfId="0" applyFont="1" applyFill="1" applyBorder="1" applyAlignment="1" applyProtection="1">
      <alignment horizontal="left" vertical="center"/>
      <protection locked="0"/>
    </xf>
    <xf numFmtId="0" fontId="14" fillId="5" borderId="71" xfId="0" applyFont="1" applyFill="1" applyBorder="1" applyAlignment="1" applyProtection="1">
      <alignment horizontal="left" vertical="center"/>
      <protection locked="0"/>
    </xf>
    <xf numFmtId="0" fontId="14" fillId="5" borderId="248" xfId="0" applyFont="1" applyFill="1" applyBorder="1" applyAlignment="1" applyProtection="1">
      <alignment horizontal="left" vertical="center"/>
      <protection locked="0"/>
    </xf>
    <xf numFmtId="0" fontId="14" fillId="5" borderId="243" xfId="0" applyFont="1" applyFill="1" applyBorder="1" applyAlignment="1" applyProtection="1">
      <alignment horizontal="left" vertical="center"/>
      <protection locked="0"/>
    </xf>
    <xf numFmtId="0" fontId="14" fillId="5" borderId="272" xfId="0" applyFont="1" applyFill="1" applyBorder="1" applyAlignment="1" applyProtection="1">
      <alignment horizontal="left" vertical="center"/>
      <protection locked="0"/>
    </xf>
    <xf numFmtId="49" fontId="18" fillId="5" borderId="248" xfId="0" applyNumberFormat="1" applyFont="1" applyFill="1" applyBorder="1" applyAlignment="1" applyProtection="1">
      <alignment vertical="center" shrinkToFit="1"/>
      <protection locked="0"/>
    </xf>
    <xf numFmtId="49" fontId="18" fillId="5" borderId="243" xfId="0" applyNumberFormat="1" applyFont="1" applyFill="1" applyBorder="1" applyAlignment="1" applyProtection="1">
      <alignment vertical="center" shrinkToFit="1"/>
      <protection locked="0"/>
    </xf>
    <xf numFmtId="49" fontId="18" fillId="5" borderId="272" xfId="0" applyNumberFormat="1" applyFont="1" applyFill="1" applyBorder="1" applyAlignment="1" applyProtection="1">
      <alignment vertical="center" shrinkToFit="1"/>
      <protection locked="0"/>
    </xf>
    <xf numFmtId="49" fontId="18" fillId="5" borderId="266" xfId="0" applyNumberFormat="1" applyFont="1" applyFill="1" applyBorder="1" applyAlignment="1" applyProtection="1">
      <alignment vertical="center" shrinkToFit="1"/>
      <protection locked="0"/>
    </xf>
    <xf numFmtId="49" fontId="18" fillId="5" borderId="143" xfId="0" applyNumberFormat="1" applyFont="1" applyFill="1" applyBorder="1" applyAlignment="1" applyProtection="1">
      <alignment vertical="center" shrinkToFit="1"/>
      <protection locked="0"/>
    </xf>
    <xf numFmtId="49" fontId="18" fillId="5" borderId="224" xfId="0" applyNumberFormat="1" applyFont="1" applyFill="1" applyBorder="1" applyAlignment="1" applyProtection="1">
      <alignment vertical="center" shrinkToFit="1"/>
      <protection locked="0"/>
    </xf>
    <xf numFmtId="0" fontId="81" fillId="0" borderId="232" xfId="0" applyFont="1" applyBorder="1" applyAlignment="1">
      <alignment horizontal="center" vertical="center"/>
    </xf>
    <xf numFmtId="0" fontId="81" fillId="0" borderId="258" xfId="0" applyFont="1" applyBorder="1" applyAlignment="1">
      <alignment horizontal="center" vertical="center"/>
    </xf>
    <xf numFmtId="0" fontId="81" fillId="0" borderId="261" xfId="0" applyFont="1" applyBorder="1" applyAlignment="1">
      <alignment horizontal="center" vertical="center"/>
    </xf>
    <xf numFmtId="0" fontId="81" fillId="0" borderId="262" xfId="0" applyFont="1" applyBorder="1" applyAlignment="1">
      <alignment horizontal="center" vertical="center"/>
    </xf>
    <xf numFmtId="0" fontId="81" fillId="0" borderId="222" xfId="0" applyFont="1" applyBorder="1" applyAlignment="1">
      <alignment horizontal="center" vertical="center"/>
    </xf>
    <xf numFmtId="0" fontId="81" fillId="0" borderId="273" xfId="0" applyFont="1" applyBorder="1" applyAlignment="1">
      <alignment horizontal="center" vertical="center"/>
    </xf>
    <xf numFmtId="0" fontId="29" fillId="10" borderId="110" xfId="0" applyFont="1" applyFill="1" applyBorder="1" applyAlignment="1">
      <alignment horizontal="center" vertical="center"/>
    </xf>
    <xf numFmtId="0" fontId="29" fillId="10" borderId="37" xfId="0" applyFont="1" applyFill="1" applyBorder="1" applyAlignment="1">
      <alignment horizontal="center" vertical="center"/>
    </xf>
    <xf numFmtId="0" fontId="60" fillId="10" borderId="0" xfId="0" applyFont="1" applyFill="1" applyAlignment="1">
      <alignment horizontal="center" vertical="center"/>
    </xf>
    <xf numFmtId="0" fontId="15" fillId="0" borderId="95" xfId="0" applyFont="1" applyFill="1" applyBorder="1" applyAlignment="1">
      <alignment vertical="center" wrapText="1"/>
    </xf>
    <xf numFmtId="0" fontId="15" fillId="0" borderId="80" xfId="0" applyFont="1" applyFill="1" applyBorder="1" applyAlignment="1">
      <alignment vertical="center" wrapText="1"/>
    </xf>
    <xf numFmtId="0" fontId="15" fillId="0" borderId="78" xfId="0" applyFont="1" applyFill="1" applyBorder="1" applyAlignment="1">
      <alignment vertical="center" wrapText="1"/>
    </xf>
    <xf numFmtId="0" fontId="19" fillId="0" borderId="73" xfId="0" applyFont="1" applyBorder="1" applyAlignment="1" applyProtection="1">
      <alignment horizontal="center" vertical="center" wrapText="1"/>
    </xf>
    <xf numFmtId="0" fontId="19" fillId="0" borderId="0" xfId="0" applyFont="1" applyBorder="1" applyAlignment="1" applyProtection="1">
      <alignment horizontal="center" vertical="center" wrapText="1"/>
    </xf>
    <xf numFmtId="0" fontId="19" fillId="0" borderId="74" xfId="0" applyFont="1" applyBorder="1" applyAlignment="1" applyProtection="1">
      <alignment horizontal="center" vertical="center" wrapText="1"/>
    </xf>
    <xf numFmtId="0" fontId="15" fillId="0" borderId="73" xfId="0" applyFont="1" applyBorder="1" applyAlignment="1">
      <alignment horizontal="center" vertical="center" wrapText="1"/>
    </xf>
    <xf numFmtId="0" fontId="15" fillId="0" borderId="0" xfId="0" applyFont="1" applyBorder="1" applyAlignment="1">
      <alignment horizontal="center" vertical="center" wrapText="1"/>
    </xf>
    <xf numFmtId="0" fontId="160" fillId="0" borderId="0" xfId="0" applyFont="1" applyFill="1" applyAlignment="1">
      <alignment horizontal="left" vertical="center" wrapText="1"/>
    </xf>
    <xf numFmtId="0" fontId="160" fillId="0" borderId="0" xfId="0" applyFont="1" applyFill="1" applyAlignment="1">
      <alignment horizontal="left" vertical="center"/>
    </xf>
    <xf numFmtId="0" fontId="29" fillId="0" borderId="90" xfId="0" applyFont="1" applyFill="1" applyBorder="1" applyAlignment="1" applyProtection="1">
      <alignment horizontal="center" vertical="center" shrinkToFit="1"/>
      <protection locked="0"/>
    </xf>
    <xf numFmtId="0" fontId="29" fillId="0" borderId="274" xfId="0" applyFont="1" applyFill="1" applyBorder="1" applyAlignment="1" applyProtection="1">
      <alignment horizontal="center" vertical="center" shrinkToFit="1"/>
      <protection locked="0"/>
    </xf>
    <xf numFmtId="0" fontId="19" fillId="0" borderId="63" xfId="0" applyFont="1" applyBorder="1" applyAlignment="1" applyProtection="1">
      <alignment horizontal="center" vertical="center" wrapText="1"/>
    </xf>
    <xf numFmtId="0" fontId="19" fillId="0" borderId="26" xfId="0" applyFont="1" applyBorder="1" applyAlignment="1" applyProtection="1">
      <alignment horizontal="center" vertical="center" wrapText="1"/>
    </xf>
    <xf numFmtId="0" fontId="19" fillId="0" borderId="64" xfId="0" applyFont="1" applyBorder="1" applyAlignment="1" applyProtection="1">
      <alignment horizontal="center" vertical="center" wrapText="1"/>
    </xf>
    <xf numFmtId="0" fontId="19" fillId="0" borderId="66" xfId="0" applyFont="1" applyBorder="1" applyAlignment="1" applyProtection="1">
      <alignment horizontal="center" vertical="center" wrapText="1"/>
    </xf>
    <xf numFmtId="0" fontId="19" fillId="0" borderId="65" xfId="0" applyFont="1" applyBorder="1" applyAlignment="1" applyProtection="1">
      <alignment horizontal="center" vertical="center" wrapText="1"/>
    </xf>
    <xf numFmtId="0" fontId="19" fillId="0" borderId="67" xfId="0" applyFont="1" applyBorder="1" applyAlignment="1" applyProtection="1">
      <alignment horizontal="center" vertical="center" wrapText="1"/>
    </xf>
    <xf numFmtId="0" fontId="19" fillId="0" borderId="68" xfId="0" applyFont="1" applyBorder="1" applyAlignment="1" applyProtection="1">
      <alignment horizontal="center" vertical="center" wrapText="1"/>
    </xf>
    <xf numFmtId="0" fontId="19" fillId="0" borderId="16" xfId="0" applyFont="1" applyBorder="1" applyAlignment="1" applyProtection="1">
      <alignment horizontal="center" vertical="center" wrapText="1"/>
    </xf>
    <xf numFmtId="0" fontId="19" fillId="0" borderId="69" xfId="0" applyFont="1" applyBorder="1" applyAlignment="1" applyProtection="1">
      <alignment horizontal="center" vertical="center" wrapText="1"/>
    </xf>
    <xf numFmtId="0" fontId="14" fillId="0" borderId="73" xfId="0" applyFont="1" applyBorder="1" applyAlignment="1">
      <alignment wrapText="1"/>
    </xf>
    <xf numFmtId="0" fontId="14" fillId="0" borderId="0" xfId="0" applyFont="1" applyBorder="1" applyAlignment="1">
      <alignment wrapText="1"/>
    </xf>
    <xf numFmtId="0" fontId="14" fillId="0" borderId="74" xfId="0" applyFont="1" applyBorder="1" applyAlignment="1">
      <alignment wrapText="1"/>
    </xf>
    <xf numFmtId="0" fontId="17" fillId="10" borderId="90" xfId="0" applyFont="1" applyFill="1" applyBorder="1" applyAlignment="1">
      <alignment horizontal="center" vertical="center"/>
    </xf>
    <xf numFmtId="0" fontId="17" fillId="10" borderId="274" xfId="0" applyFont="1" applyFill="1" applyBorder="1" applyAlignment="1">
      <alignment horizontal="center" vertical="center"/>
    </xf>
    <xf numFmtId="0" fontId="17" fillId="10" borderId="275" xfId="0" applyFont="1" applyFill="1" applyBorder="1" applyAlignment="1">
      <alignment horizontal="center" vertical="center"/>
    </xf>
    <xf numFmtId="0" fontId="17" fillId="10" borderId="66" xfId="0" applyFont="1" applyFill="1" applyBorder="1" applyAlignment="1">
      <alignment horizontal="center" vertical="center"/>
    </xf>
    <xf numFmtId="0" fontId="17" fillId="10" borderId="65" xfId="0" applyFont="1" applyFill="1" applyBorder="1" applyAlignment="1">
      <alignment horizontal="center" vertical="center"/>
    </xf>
    <xf numFmtId="0" fontId="17" fillId="10" borderId="67" xfId="0" applyFont="1" applyFill="1" applyBorder="1" applyAlignment="1">
      <alignment horizontal="center" vertical="center"/>
    </xf>
    <xf numFmtId="0" fontId="15" fillId="0" borderId="63" xfId="0" applyFont="1" applyBorder="1" applyAlignment="1">
      <alignment horizontal="center" vertical="center"/>
    </xf>
    <xf numFmtId="0" fontId="15" fillId="0" borderId="26" xfId="0" applyFont="1" applyBorder="1" applyAlignment="1">
      <alignment horizontal="center" vertical="center"/>
    </xf>
    <xf numFmtId="0" fontId="15" fillId="0" borderId="64" xfId="0" applyFont="1" applyBorder="1" applyAlignment="1">
      <alignment horizontal="center" vertical="center"/>
    </xf>
    <xf numFmtId="0" fontId="15" fillId="0" borderId="105" xfId="0" applyFont="1" applyBorder="1" applyAlignment="1">
      <alignment horizontal="left" vertical="center" wrapText="1"/>
    </xf>
    <xf numFmtId="0" fontId="15" fillId="0" borderId="106" xfId="0" applyFont="1" applyBorder="1" applyAlignment="1">
      <alignment horizontal="left" vertical="center" wrapText="1"/>
    </xf>
    <xf numFmtId="0" fontId="15" fillId="0" borderId="107" xfId="0" applyFont="1" applyBorder="1" applyAlignment="1">
      <alignment horizontal="left" vertical="center" wrapText="1"/>
    </xf>
    <xf numFmtId="0" fontId="157" fillId="10" borderId="66" xfId="0" applyFont="1" applyFill="1" applyBorder="1" applyAlignment="1">
      <alignment horizontal="center" wrapText="1"/>
    </xf>
    <xf numFmtId="0" fontId="157" fillId="10" borderId="65" xfId="0" applyFont="1" applyFill="1" applyBorder="1" applyAlignment="1">
      <alignment horizontal="center" wrapText="1"/>
    </xf>
    <xf numFmtId="0" fontId="157" fillId="10" borderId="73" xfId="0" applyFont="1" applyFill="1" applyBorder="1" applyAlignment="1">
      <alignment horizontal="center" wrapText="1"/>
    </xf>
    <xf numFmtId="0" fontId="157" fillId="10" borderId="0" xfId="0" applyFont="1" applyFill="1" applyBorder="1" applyAlignment="1">
      <alignment horizontal="center" wrapText="1"/>
    </xf>
    <xf numFmtId="0" fontId="39" fillId="10" borderId="73" xfId="0" applyFont="1" applyFill="1" applyBorder="1" applyAlignment="1">
      <alignment horizontal="center" vertical="top" wrapText="1"/>
    </xf>
    <xf numFmtId="0" fontId="39" fillId="10" borderId="0" xfId="0" applyFont="1" applyFill="1" applyBorder="1" applyAlignment="1">
      <alignment horizontal="center" vertical="top" wrapText="1"/>
    </xf>
    <xf numFmtId="0" fontId="39" fillId="10" borderId="68" xfId="0" applyFont="1" applyFill="1" applyBorder="1" applyAlignment="1">
      <alignment horizontal="center" vertical="top" wrapText="1"/>
    </xf>
    <xf numFmtId="0" fontId="19" fillId="10" borderId="66" xfId="0" applyFont="1" applyFill="1" applyBorder="1" applyAlignment="1">
      <alignment horizontal="center" vertical="center" textRotation="255" wrapText="1"/>
    </xf>
    <xf numFmtId="0" fontId="19" fillId="10" borderId="73" xfId="0" applyFont="1" applyFill="1" applyBorder="1" applyAlignment="1">
      <alignment horizontal="center" vertical="center" textRotation="255" wrapText="1"/>
    </xf>
    <xf numFmtId="0" fontId="19" fillId="10" borderId="66" xfId="0" applyFont="1" applyFill="1" applyBorder="1" applyAlignment="1">
      <alignment horizontal="center" vertical="center"/>
    </xf>
    <xf numFmtId="0" fontId="19" fillId="10" borderId="65" xfId="0" applyFont="1" applyFill="1" applyBorder="1" applyAlignment="1">
      <alignment horizontal="center" vertical="center"/>
    </xf>
    <xf numFmtId="0" fontId="19" fillId="10" borderId="68" xfId="0" applyFont="1" applyFill="1" applyBorder="1" applyAlignment="1">
      <alignment horizontal="center" vertical="center"/>
    </xf>
    <xf numFmtId="0" fontId="19" fillId="10" borderId="16" xfId="0" applyFont="1" applyFill="1" applyBorder="1" applyAlignment="1">
      <alignment horizontal="center" vertical="center"/>
    </xf>
    <xf numFmtId="0" fontId="17" fillId="10" borderId="68" xfId="0" applyFont="1" applyFill="1" applyBorder="1" applyAlignment="1">
      <alignment horizontal="center" vertical="center"/>
    </xf>
    <xf numFmtId="0" fontId="17" fillId="10" borderId="16" xfId="0" applyFont="1" applyFill="1" applyBorder="1" applyAlignment="1">
      <alignment horizontal="center" vertical="center"/>
    </xf>
    <xf numFmtId="0" fontId="17" fillId="10" borderId="69" xfId="0" applyFont="1" applyFill="1" applyBorder="1" applyAlignment="1">
      <alignment horizontal="center" vertical="center"/>
    </xf>
    <xf numFmtId="0" fontId="129" fillId="10" borderId="58" xfId="0" applyFont="1" applyFill="1" applyBorder="1" applyAlignment="1">
      <alignment horizontal="center" vertical="center" wrapText="1"/>
    </xf>
    <xf numFmtId="0" fontId="129" fillId="10" borderId="76" xfId="0" applyFont="1" applyFill="1" applyBorder="1" applyAlignment="1">
      <alignment horizontal="center" vertical="center"/>
    </xf>
    <xf numFmtId="0" fontId="16" fillId="10" borderId="87" xfId="0" applyFont="1" applyFill="1" applyBorder="1" applyAlignment="1">
      <alignment horizontal="center" vertical="center" textRotation="255" wrapText="1"/>
    </xf>
    <xf numFmtId="0" fontId="16" fillId="10" borderId="94" xfId="0" applyFont="1" applyFill="1" applyBorder="1" applyAlignment="1">
      <alignment horizontal="center" vertical="center" textRotation="255" wrapText="1"/>
    </xf>
    <xf numFmtId="0" fontId="16" fillId="10" borderId="95" xfId="0" applyFont="1" applyFill="1" applyBorder="1" applyAlignment="1">
      <alignment horizontal="center" vertical="center" textRotation="255" wrapText="1"/>
    </xf>
    <xf numFmtId="0" fontId="19" fillId="10" borderId="80" xfId="0" applyFont="1" applyFill="1" applyBorder="1" applyAlignment="1">
      <alignment horizontal="center" vertical="center" wrapText="1"/>
    </xf>
    <xf numFmtId="0" fontId="19" fillId="10" borderId="78" xfId="0" applyFont="1" applyFill="1" applyBorder="1" applyAlignment="1">
      <alignment horizontal="center" vertical="center" wrapText="1"/>
    </xf>
    <xf numFmtId="0" fontId="19" fillId="10" borderId="65" xfId="0" applyFont="1" applyFill="1" applyBorder="1" applyAlignment="1">
      <alignment horizontal="center" wrapText="1"/>
    </xf>
    <xf numFmtId="0" fontId="19" fillId="10" borderId="73" xfId="0" applyFont="1" applyFill="1" applyBorder="1" applyAlignment="1">
      <alignment horizontal="center" wrapText="1"/>
    </xf>
    <xf numFmtId="0" fontId="19" fillId="10" borderId="0" xfId="0" applyFont="1" applyFill="1" applyBorder="1" applyAlignment="1">
      <alignment horizontal="center" wrapText="1"/>
    </xf>
    <xf numFmtId="0" fontId="158" fillId="10" borderId="73" xfId="0" applyFont="1" applyFill="1" applyBorder="1" applyAlignment="1">
      <alignment horizontal="center" vertical="top" wrapText="1"/>
    </xf>
    <xf numFmtId="0" fontId="156" fillId="10" borderId="0" xfId="0" applyFont="1" applyFill="1" applyBorder="1" applyAlignment="1">
      <alignment horizontal="center" vertical="top" wrapText="1"/>
    </xf>
    <xf numFmtId="0" fontId="156" fillId="10" borderId="68" xfId="0" applyFont="1" applyFill="1" applyBorder="1" applyAlignment="1">
      <alignment horizontal="center" vertical="top" wrapText="1"/>
    </xf>
    <xf numFmtId="0" fontId="19" fillId="0" borderId="68" xfId="0" applyFont="1" applyBorder="1" applyAlignment="1">
      <alignment horizontal="center" vertical="center"/>
    </xf>
    <xf numFmtId="0" fontId="19" fillId="0" borderId="16" xfId="0" applyFont="1" applyBorder="1" applyAlignment="1">
      <alignment horizontal="center" vertical="center"/>
    </xf>
    <xf numFmtId="0" fontId="19" fillId="0" borderId="69" xfId="0" applyFont="1" applyBorder="1" applyAlignment="1">
      <alignment horizontal="center" vertical="center"/>
    </xf>
    <xf numFmtId="0" fontId="159" fillId="21" borderId="63" xfId="0" applyNumberFormat="1" applyFont="1" applyFill="1" applyBorder="1" applyAlignment="1" applyProtection="1">
      <alignment horizontal="center" vertical="center" wrapText="1"/>
    </xf>
    <xf numFmtId="0" fontId="159" fillId="21" borderId="26" xfId="0" applyNumberFormat="1" applyFont="1" applyFill="1" applyBorder="1" applyAlignment="1" applyProtection="1">
      <alignment horizontal="center" vertical="center" wrapText="1"/>
    </xf>
    <xf numFmtId="0" fontId="159" fillId="21" borderId="64" xfId="0" applyNumberFormat="1" applyFont="1" applyFill="1" applyBorder="1" applyAlignment="1" applyProtection="1">
      <alignment horizontal="center" vertical="center" wrapText="1"/>
    </xf>
    <xf numFmtId="0" fontId="153" fillId="10" borderId="252" xfId="3" applyFont="1" applyFill="1" applyBorder="1" applyAlignment="1" applyProtection="1">
      <alignment horizontal="center" vertical="center"/>
    </xf>
    <xf numFmtId="0" fontId="17" fillId="10" borderId="144" xfId="3" applyFont="1" applyFill="1" applyBorder="1" applyAlignment="1" applyProtection="1">
      <alignment horizontal="center" vertical="center"/>
    </xf>
    <xf numFmtId="0" fontId="17" fillId="10" borderId="145" xfId="3" applyFont="1" applyFill="1" applyBorder="1" applyAlignment="1" applyProtection="1">
      <alignment horizontal="center" vertical="center"/>
    </xf>
    <xf numFmtId="0" fontId="17" fillId="10" borderId="146" xfId="3" applyFont="1" applyFill="1" applyBorder="1" applyAlignment="1" applyProtection="1">
      <alignment horizontal="center" vertical="center"/>
    </xf>
    <xf numFmtId="0" fontId="17" fillId="10" borderId="147" xfId="3" applyFont="1" applyFill="1" applyBorder="1" applyAlignment="1" applyProtection="1">
      <alignment horizontal="center" vertical="center"/>
    </xf>
    <xf numFmtId="177" fontId="32" fillId="10" borderId="25" xfId="3" applyNumberFormat="1" applyFont="1" applyFill="1" applyBorder="1" applyAlignment="1" applyProtection="1">
      <alignment horizontal="left" vertical="center"/>
    </xf>
    <xf numFmtId="177" fontId="32" fillId="10" borderId="24" xfId="3" applyNumberFormat="1" applyFont="1" applyFill="1" applyBorder="1" applyAlignment="1" applyProtection="1">
      <alignment horizontal="left" vertical="center"/>
    </xf>
    <xf numFmtId="0" fontId="14" fillId="10" borderId="123" xfId="3" applyFont="1" applyFill="1" applyBorder="1" applyAlignment="1" applyProtection="1">
      <alignment horizontal="center" vertical="center" textRotation="255"/>
    </xf>
    <xf numFmtId="0" fontId="34" fillId="10" borderId="122" xfId="3" applyFont="1" applyFill="1" applyBorder="1" applyAlignment="1" applyProtection="1">
      <alignment horizontal="center"/>
    </xf>
    <xf numFmtId="0" fontId="34" fillId="10" borderId="120" xfId="3" applyFont="1" applyFill="1" applyBorder="1" applyAlignment="1" applyProtection="1">
      <alignment horizontal="center"/>
    </xf>
    <xf numFmtId="177" fontId="32" fillId="10" borderId="57" xfId="3" applyNumberFormat="1" applyFont="1" applyFill="1" applyBorder="1" applyProtection="1">
      <alignment vertical="center"/>
    </xf>
    <xf numFmtId="177" fontId="32" fillId="10" borderId="58" xfId="3" applyNumberFormat="1" applyFont="1" applyFill="1" applyBorder="1" applyProtection="1">
      <alignment vertical="center"/>
    </xf>
    <xf numFmtId="0" fontId="21" fillId="10" borderId="123" xfId="3" applyFont="1" applyFill="1" applyBorder="1" applyAlignment="1" applyProtection="1">
      <alignment horizontal="center" vertical="center" textRotation="255"/>
    </xf>
    <xf numFmtId="0" fontId="21" fillId="10" borderId="122" xfId="3" applyFont="1" applyFill="1" applyBorder="1" applyAlignment="1" applyProtection="1">
      <alignment horizontal="center" vertical="center" textRotation="255"/>
    </xf>
    <xf numFmtId="177" fontId="32" fillId="10" borderId="155" xfId="3" applyNumberFormat="1" applyFont="1" applyFill="1" applyBorder="1" applyProtection="1">
      <alignment vertical="center"/>
    </xf>
    <xf numFmtId="177" fontId="32" fillId="10" borderId="102" xfId="3" applyNumberFormat="1" applyFont="1" applyFill="1" applyBorder="1" applyProtection="1">
      <alignment vertical="center"/>
    </xf>
    <xf numFmtId="177" fontId="32" fillId="10" borderId="283" xfId="3" applyNumberFormat="1" applyFont="1" applyFill="1" applyBorder="1" applyProtection="1">
      <alignment vertical="center"/>
    </xf>
    <xf numFmtId="0" fontId="154" fillId="10" borderId="252" xfId="3" applyFont="1" applyFill="1" applyBorder="1" applyAlignment="1" applyProtection="1">
      <alignment horizontal="center" vertical="center"/>
    </xf>
    <xf numFmtId="0" fontId="14" fillId="10" borderId="122" xfId="3" applyFont="1" applyFill="1" applyBorder="1" applyAlignment="1" applyProtection="1">
      <alignment horizontal="center" vertical="center" textRotation="255"/>
    </xf>
    <xf numFmtId="0" fontId="14" fillId="10" borderId="120" xfId="3" applyFont="1" applyFill="1" applyBorder="1" applyAlignment="1" applyProtection="1">
      <alignment horizontal="center" vertical="center" textRotation="255"/>
    </xf>
    <xf numFmtId="0" fontId="132" fillId="13" borderId="0" xfId="3" applyFont="1" applyFill="1" applyProtection="1">
      <alignment vertical="center"/>
    </xf>
    <xf numFmtId="0" fontId="43" fillId="10" borderId="0" xfId="3" applyFont="1" applyFill="1" applyAlignment="1" applyProtection="1">
      <alignment vertical="center" wrapText="1"/>
    </xf>
    <xf numFmtId="0" fontId="155" fillId="10" borderId="0" xfId="3" applyFont="1" applyFill="1" applyAlignment="1" applyProtection="1">
      <alignment horizontal="center" vertical="center"/>
    </xf>
    <xf numFmtId="177" fontId="32" fillId="10" borderId="55" xfId="3" applyNumberFormat="1" applyFont="1" applyFill="1" applyBorder="1" applyProtection="1">
      <alignment vertical="center"/>
    </xf>
    <xf numFmtId="177" fontId="32" fillId="10" borderId="26" xfId="3" applyNumberFormat="1" applyFont="1" applyFill="1" applyBorder="1" applyProtection="1">
      <alignment vertical="center"/>
    </xf>
    <xf numFmtId="177" fontId="32" fillId="10" borderId="57" xfId="3" applyNumberFormat="1" applyFont="1" applyFill="1" applyBorder="1" applyAlignment="1" applyProtection="1">
      <alignment horizontal="left" vertical="center"/>
    </xf>
    <xf numFmtId="0" fontId="34" fillId="10" borderId="58" xfId="3" applyFont="1" applyFill="1" applyBorder="1" applyAlignment="1" applyProtection="1">
      <alignment horizontal="left" vertical="center"/>
    </xf>
    <xf numFmtId="177" fontId="32" fillId="10" borderId="55" xfId="3" applyNumberFormat="1" applyFont="1" applyFill="1" applyBorder="1" applyAlignment="1" applyProtection="1">
      <alignment horizontal="left" vertical="center"/>
    </xf>
    <xf numFmtId="0" fontId="34" fillId="10" borderId="26" xfId="3" applyFont="1" applyFill="1" applyBorder="1" applyAlignment="1" applyProtection="1">
      <alignment horizontal="left" vertical="center"/>
    </xf>
    <xf numFmtId="0" fontId="65" fillId="0" borderId="164" xfId="3" applyFont="1" applyFill="1" applyBorder="1" applyAlignment="1" applyProtection="1">
      <alignment horizontal="center" vertical="center"/>
    </xf>
    <xf numFmtId="0" fontId="65" fillId="0" borderId="165" xfId="3" applyFont="1" applyFill="1" applyBorder="1" applyAlignment="1" applyProtection="1">
      <alignment horizontal="center" vertical="center"/>
    </xf>
    <xf numFmtId="177" fontId="32" fillId="10" borderId="54" xfId="3" applyNumberFormat="1" applyFont="1" applyFill="1" applyBorder="1" applyProtection="1">
      <alignment vertical="center"/>
    </xf>
    <xf numFmtId="177" fontId="32" fillId="10" borderId="16" xfId="3" applyNumberFormat="1" applyFont="1" applyFill="1" applyBorder="1" applyProtection="1">
      <alignment vertical="center"/>
    </xf>
    <xf numFmtId="177" fontId="32" fillId="10" borderId="284" xfId="3" applyNumberFormat="1" applyFont="1" applyFill="1" applyBorder="1" applyProtection="1">
      <alignment vertical="center"/>
    </xf>
    <xf numFmtId="0" fontId="18" fillId="10" borderId="123" xfId="3" applyFont="1" applyFill="1" applyBorder="1" applyAlignment="1" applyProtection="1">
      <alignment horizontal="center" vertical="center" textRotation="255"/>
    </xf>
    <xf numFmtId="0" fontId="18" fillId="10" borderId="122" xfId="3" applyFont="1" applyFill="1" applyBorder="1" applyAlignment="1" applyProtection="1">
      <alignment horizontal="center" vertical="center" textRotation="255"/>
    </xf>
    <xf numFmtId="0" fontId="18" fillId="10" borderId="120" xfId="3" applyFont="1" applyFill="1" applyBorder="1" applyAlignment="1" applyProtection="1">
      <alignment horizontal="center" vertical="center" textRotation="255"/>
    </xf>
    <xf numFmtId="0" fontId="18" fillId="10" borderId="28" xfId="3" applyFont="1" applyFill="1" applyBorder="1" applyAlignment="1" applyProtection="1">
      <alignment horizontal="center" vertical="center" textRotation="255"/>
    </xf>
    <xf numFmtId="0" fontId="18" fillId="10" borderId="36" xfId="3" applyFont="1" applyFill="1" applyBorder="1" applyAlignment="1" applyProtection="1">
      <alignment horizontal="center" vertical="center" textRotation="255"/>
    </xf>
    <xf numFmtId="0" fontId="18" fillId="10" borderId="18" xfId="3" applyFont="1" applyFill="1" applyBorder="1" applyAlignment="1" applyProtection="1">
      <alignment horizontal="center" vertical="center" textRotation="255"/>
    </xf>
    <xf numFmtId="0" fontId="14" fillId="10" borderId="36" xfId="3" quotePrefix="1" applyFont="1" applyFill="1" applyBorder="1" applyAlignment="1" applyProtection="1">
      <alignment horizontal="center" vertical="center"/>
    </xf>
    <xf numFmtId="0" fontId="14" fillId="10" borderId="0" xfId="3" quotePrefix="1" applyFont="1" applyFill="1" applyAlignment="1" applyProtection="1">
      <alignment horizontal="center" vertical="center"/>
    </xf>
    <xf numFmtId="0" fontId="14" fillId="10" borderId="43" xfId="3" quotePrefix="1" applyFont="1" applyFill="1" applyBorder="1" applyAlignment="1" applyProtection="1">
      <alignment horizontal="center" vertical="center"/>
    </xf>
    <xf numFmtId="0" fontId="14" fillId="10" borderId="44" xfId="3" quotePrefix="1" applyFont="1" applyFill="1" applyBorder="1" applyAlignment="1" applyProtection="1">
      <alignment horizontal="center" vertical="center"/>
    </xf>
    <xf numFmtId="0" fontId="14" fillId="10" borderId="48" xfId="3" applyFont="1" applyFill="1" applyBorder="1" applyAlignment="1" applyProtection="1">
      <alignment horizontal="center" vertical="center" textRotation="255"/>
    </xf>
    <xf numFmtId="0" fontId="14" fillId="10" borderId="49" xfId="3" applyFont="1" applyFill="1" applyBorder="1" applyAlignment="1" applyProtection="1">
      <alignment horizontal="center" vertical="center" textRotation="255"/>
    </xf>
    <xf numFmtId="0" fontId="14" fillId="10" borderId="29" xfId="3" applyFont="1" applyFill="1" applyBorder="1" applyAlignment="1" applyProtection="1">
      <alignment horizontal="center" vertical="center" textRotation="255"/>
    </xf>
    <xf numFmtId="177" fontId="31" fillId="10" borderId="55" xfId="3" applyNumberFormat="1" applyFont="1" applyFill="1" applyBorder="1" applyProtection="1">
      <alignment vertical="center"/>
    </xf>
    <xf numFmtId="177" fontId="31" fillId="10" borderId="26" xfId="3" applyNumberFormat="1" applyFont="1" applyFill="1" applyBorder="1" applyProtection="1">
      <alignment vertical="center"/>
    </xf>
    <xf numFmtId="177" fontId="32" fillId="10" borderId="26" xfId="3" applyNumberFormat="1" applyFont="1" applyFill="1" applyBorder="1" applyAlignment="1" applyProtection="1">
      <alignment horizontal="left" vertical="center"/>
    </xf>
    <xf numFmtId="0" fontId="14" fillId="10" borderId="17" xfId="3" quotePrefix="1" applyFont="1" applyFill="1" applyBorder="1" applyAlignment="1" applyProtection="1">
      <alignment horizontal="center" vertical="center"/>
    </xf>
    <xf numFmtId="0" fontId="14" fillId="10" borderId="14" xfId="3" quotePrefix="1" applyFont="1" applyFill="1" applyBorder="1" applyAlignment="1" applyProtection="1">
      <alignment horizontal="center" vertical="center"/>
    </xf>
    <xf numFmtId="0" fontId="14" fillId="10" borderId="8" xfId="3" quotePrefix="1" applyFont="1" applyFill="1" applyBorder="1" applyAlignment="1" applyProtection="1">
      <alignment horizontal="center" vertical="center"/>
    </xf>
    <xf numFmtId="0" fontId="14" fillId="10" borderId="1" xfId="3" quotePrefix="1" applyFont="1" applyFill="1" applyBorder="1" applyAlignment="1" applyProtection="1">
      <alignment horizontal="center" vertical="center"/>
    </xf>
    <xf numFmtId="0" fontId="14" fillId="10" borderId="2" xfId="3" quotePrefix="1" applyFont="1" applyFill="1" applyBorder="1" applyAlignment="1" applyProtection="1">
      <alignment horizontal="center" vertical="center"/>
    </xf>
    <xf numFmtId="0" fontId="14" fillId="10" borderId="32" xfId="3" quotePrefix="1" applyFont="1" applyFill="1" applyBorder="1" applyAlignment="1" applyProtection="1">
      <alignment horizontal="center" vertical="center"/>
    </xf>
    <xf numFmtId="177" fontId="32" fillId="0" borderId="55" xfId="3" applyNumberFormat="1" applyFont="1" applyBorder="1" applyAlignment="1" applyProtection="1">
      <alignment horizontal="left" vertical="center"/>
    </xf>
    <xf numFmtId="177" fontId="32" fillId="0" borderId="26" xfId="3" applyNumberFormat="1" applyFont="1" applyBorder="1" applyAlignment="1" applyProtection="1">
      <alignment horizontal="left" vertical="center"/>
    </xf>
    <xf numFmtId="177" fontId="32" fillId="0" borderId="285" xfId="3" applyNumberFormat="1" applyFont="1" applyBorder="1" applyAlignment="1" applyProtection="1">
      <alignment horizontal="left" vertical="center"/>
    </xf>
    <xf numFmtId="177" fontId="32" fillId="0" borderId="55" xfId="3" applyNumberFormat="1" applyFont="1" applyFill="1" applyBorder="1" applyProtection="1">
      <alignment vertical="center"/>
    </xf>
    <xf numFmtId="177" fontId="32" fillId="0" borderId="26" xfId="3" applyNumberFormat="1" applyFont="1" applyFill="1" applyBorder="1" applyProtection="1">
      <alignment vertical="center"/>
    </xf>
    <xf numFmtId="177" fontId="32" fillId="0" borderId="285" xfId="3" applyNumberFormat="1" applyFont="1" applyFill="1" applyBorder="1" applyProtection="1">
      <alignment vertical="center"/>
    </xf>
    <xf numFmtId="177" fontId="32" fillId="10" borderId="59" xfId="3" applyNumberFormat="1" applyFont="1" applyFill="1" applyBorder="1" applyProtection="1">
      <alignment vertical="center"/>
    </xf>
    <xf numFmtId="177" fontId="32" fillId="10" borderId="60" xfId="3" applyNumberFormat="1" applyFont="1" applyFill="1" applyBorder="1" applyProtection="1">
      <alignment vertical="center"/>
    </xf>
    <xf numFmtId="177" fontId="32" fillId="0" borderId="185" xfId="3" applyNumberFormat="1" applyFont="1" applyBorder="1" applyProtection="1">
      <alignment vertical="center"/>
    </xf>
    <xf numFmtId="177" fontId="32" fillId="0" borderId="186" xfId="3" applyNumberFormat="1" applyFont="1" applyBorder="1" applyProtection="1">
      <alignment vertical="center"/>
    </xf>
    <xf numFmtId="177" fontId="32" fillId="0" borderId="304" xfId="3" applyNumberFormat="1" applyFont="1" applyBorder="1" applyProtection="1">
      <alignment vertical="center"/>
    </xf>
    <xf numFmtId="177" fontId="32" fillId="0" borderId="55" xfId="3" applyNumberFormat="1" applyFont="1" applyBorder="1" applyProtection="1">
      <alignment vertical="center"/>
    </xf>
    <xf numFmtId="177" fontId="32" fillId="0" borderId="26" xfId="3" applyNumberFormat="1" applyFont="1" applyBorder="1" applyProtection="1">
      <alignment vertical="center"/>
    </xf>
    <xf numFmtId="177" fontId="32" fillId="0" borderId="285" xfId="3" applyNumberFormat="1" applyFont="1" applyBorder="1" applyProtection="1">
      <alignment vertical="center"/>
    </xf>
    <xf numFmtId="0" fontId="14" fillId="10" borderId="46" xfId="3" applyFont="1" applyFill="1" applyBorder="1" applyAlignment="1" applyProtection="1">
      <alignment horizontal="center" vertical="center" textRotation="255"/>
    </xf>
    <xf numFmtId="0" fontId="14" fillId="10" borderId="20" xfId="3" applyFont="1" applyFill="1" applyBorder="1" applyAlignment="1" applyProtection="1">
      <alignment horizontal="center" vertical="center" textRotation="255"/>
    </xf>
    <xf numFmtId="0" fontId="14" fillId="10" borderId="54" xfId="3" applyFont="1" applyFill="1" applyBorder="1" applyAlignment="1" applyProtection="1">
      <alignment horizontal="center" vertical="center" textRotation="255"/>
    </xf>
    <xf numFmtId="0" fontId="154" fillId="10" borderId="252" xfId="3" applyFont="1" applyFill="1" applyBorder="1" applyAlignment="1" applyProtection="1">
      <alignment horizontal="center" vertical="center" wrapText="1"/>
    </xf>
    <xf numFmtId="177" fontId="17" fillId="2" borderId="59" xfId="0" applyNumberFormat="1" applyFont="1" applyFill="1" applyBorder="1" applyAlignment="1">
      <alignment horizontal="left" vertical="center" wrapText="1"/>
    </xf>
    <xf numFmtId="177" fontId="17" fillId="2" borderId="60" xfId="0" applyNumberFormat="1" applyFont="1" applyFill="1" applyBorder="1" applyAlignment="1">
      <alignment horizontal="left" vertical="center" wrapText="1"/>
    </xf>
    <xf numFmtId="177" fontId="17" fillId="2" borderId="306" xfId="0" applyNumberFormat="1" applyFont="1" applyFill="1" applyBorder="1" applyAlignment="1">
      <alignment horizontal="left" vertical="center" wrapText="1"/>
    </xf>
    <xf numFmtId="0" fontId="17" fillId="10" borderId="280" xfId="3" applyFont="1" applyFill="1" applyBorder="1" applyAlignment="1" applyProtection="1">
      <alignment horizontal="center" vertical="center"/>
    </xf>
    <xf numFmtId="0" fontId="17" fillId="10" borderId="281" xfId="3" applyFont="1" applyFill="1" applyBorder="1" applyAlignment="1" applyProtection="1">
      <alignment horizontal="center" vertical="center"/>
    </xf>
    <xf numFmtId="0" fontId="19" fillId="0" borderId="188" xfId="0" applyFont="1" applyBorder="1" applyAlignment="1">
      <alignment vertical="center" textRotation="255"/>
    </xf>
    <xf numFmtId="0" fontId="19" fillId="0" borderId="189" xfId="0" applyFont="1" applyBorder="1" applyAlignment="1">
      <alignment vertical="center" textRotation="255"/>
    </xf>
    <xf numFmtId="0" fontId="19" fillId="0" borderId="36" xfId="0" applyFont="1" applyBorder="1" applyAlignment="1">
      <alignment vertical="center" textRotation="255"/>
    </xf>
    <xf numFmtId="0" fontId="19" fillId="0" borderId="74" xfId="0" applyFont="1" applyBorder="1" applyAlignment="1">
      <alignment vertical="center" textRotation="255"/>
    </xf>
    <xf numFmtId="0" fontId="19" fillId="0" borderId="187" xfId="0" applyFont="1" applyBorder="1" applyAlignment="1">
      <alignment vertical="center" textRotation="255"/>
    </xf>
    <xf numFmtId="0" fontId="19" fillId="0" borderId="148" xfId="0" applyFont="1" applyBorder="1" applyAlignment="1">
      <alignment vertical="center" textRotation="255"/>
    </xf>
    <xf numFmtId="0" fontId="32" fillId="17" borderId="41" xfId="0" applyFont="1" applyFill="1" applyBorder="1" applyAlignment="1">
      <alignment vertical="center" wrapText="1"/>
    </xf>
    <xf numFmtId="0" fontId="32" fillId="17" borderId="22" xfId="0" applyFont="1" applyFill="1" applyBorder="1" applyAlignment="1">
      <alignment vertical="center" wrapText="1"/>
    </xf>
    <xf numFmtId="0" fontId="32" fillId="17" borderId="298" xfId="0" applyFont="1" applyFill="1" applyBorder="1" applyAlignment="1">
      <alignment vertical="center" wrapText="1"/>
    </xf>
    <xf numFmtId="0" fontId="19" fillId="0" borderId="188" xfId="0" applyFont="1" applyBorder="1" applyAlignment="1">
      <alignment vertical="center" textRotation="255" shrinkToFit="1"/>
    </xf>
    <xf numFmtId="0" fontId="19" fillId="0" borderId="189" xfId="0" applyFont="1" applyBorder="1" applyAlignment="1">
      <alignment vertical="center" textRotation="255" shrinkToFit="1"/>
    </xf>
    <xf numFmtId="0" fontId="19" fillId="0" borderId="36" xfId="0" applyFont="1" applyBorder="1" applyAlignment="1">
      <alignment vertical="center" textRotation="255" shrinkToFit="1"/>
    </xf>
    <xf numFmtId="0" fontId="19" fillId="0" borderId="74" xfId="0" applyFont="1" applyBorder="1" applyAlignment="1">
      <alignment vertical="center" textRotation="255" shrinkToFit="1"/>
    </xf>
    <xf numFmtId="0" fontId="19" fillId="0" borderId="187" xfId="0" applyFont="1" applyBorder="1" applyAlignment="1">
      <alignment vertical="center" textRotation="255" shrinkToFit="1"/>
    </xf>
    <xf numFmtId="0" fontId="19" fillId="0" borderId="148" xfId="0" applyFont="1" applyBorder="1" applyAlignment="1">
      <alignment vertical="center" textRotation="255" shrinkToFit="1"/>
    </xf>
    <xf numFmtId="0" fontId="17" fillId="0" borderId="151" xfId="0" applyFont="1" applyBorder="1" applyAlignment="1">
      <alignment vertical="center" textRotation="255"/>
    </xf>
    <xf numFmtId="0" fontId="17" fillId="0" borderId="122" xfId="0" applyFont="1" applyBorder="1" applyAlignment="1">
      <alignment vertical="center" textRotation="255"/>
    </xf>
    <xf numFmtId="0" fontId="17" fillId="0" borderId="183" xfId="0" applyFont="1" applyBorder="1" applyAlignment="1">
      <alignment vertical="center" textRotation="255"/>
    </xf>
    <xf numFmtId="177" fontId="19" fillId="0" borderId="38" xfId="0" applyNumberFormat="1" applyFont="1" applyBorder="1" applyAlignment="1">
      <alignment vertical="center" textRotation="255"/>
    </xf>
    <xf numFmtId="177" fontId="19" fillId="0" borderId="184" xfId="0" applyNumberFormat="1" applyFont="1" applyBorder="1" applyAlignment="1">
      <alignment vertical="center" textRotation="255"/>
    </xf>
    <xf numFmtId="177" fontId="19" fillId="0" borderId="36" xfId="0" applyNumberFormat="1" applyFont="1" applyBorder="1" applyAlignment="1">
      <alignment vertical="center" textRotation="255"/>
    </xf>
    <xf numFmtId="177" fontId="19" fillId="0" borderId="74" xfId="0" applyNumberFormat="1" applyFont="1" applyBorder="1" applyAlignment="1">
      <alignment vertical="center" textRotation="255"/>
    </xf>
    <xf numFmtId="0" fontId="162" fillId="10" borderId="0" xfId="3" applyFont="1" applyFill="1" applyAlignment="1">
      <alignment vertical="center" wrapText="1"/>
    </xf>
    <xf numFmtId="0" fontId="19" fillId="0" borderId="38" xfId="0" applyFont="1" applyBorder="1" applyAlignment="1">
      <alignment vertical="center" textRotation="255"/>
    </xf>
    <xf numFmtId="0" fontId="19" fillId="0" borderId="184" xfId="0" applyFont="1" applyBorder="1" applyAlignment="1">
      <alignment vertical="center" textRotation="255"/>
    </xf>
    <xf numFmtId="0" fontId="32" fillId="2" borderId="312" xfId="0" applyFont="1" applyFill="1" applyBorder="1" applyAlignment="1">
      <alignment vertical="center" wrapText="1"/>
    </xf>
    <xf numFmtId="0" fontId="32" fillId="2" borderId="313" xfId="0" applyFont="1" applyFill="1" applyBorder="1" applyAlignment="1">
      <alignment vertical="center" wrapText="1"/>
    </xf>
    <xf numFmtId="0" fontId="32" fillId="2" borderId="314" xfId="0" applyFont="1" applyFill="1" applyBorder="1" applyAlignment="1">
      <alignment vertical="center" wrapText="1"/>
    </xf>
    <xf numFmtId="0" fontId="32" fillId="2" borderId="41" xfId="0" applyFont="1" applyFill="1" applyBorder="1" applyAlignment="1">
      <alignment vertical="center" wrapText="1"/>
    </xf>
    <xf numFmtId="0" fontId="32" fillId="2" borderId="22" xfId="0" applyFont="1" applyFill="1" applyBorder="1" applyAlignment="1">
      <alignment vertical="center" wrapText="1"/>
    </xf>
    <xf numFmtId="0" fontId="32" fillId="2" borderId="298" xfId="0" applyFont="1" applyFill="1" applyBorder="1" applyAlignment="1">
      <alignment vertical="center" wrapText="1"/>
    </xf>
    <xf numFmtId="177" fontId="17" fillId="9" borderId="185" xfId="0" applyNumberFormat="1" applyFont="1" applyFill="1" applyBorder="1" applyAlignment="1">
      <alignment horizontal="left" vertical="top" wrapText="1"/>
    </xf>
    <xf numFmtId="177" fontId="17" fillId="9" borderId="186" xfId="0" applyNumberFormat="1" applyFont="1" applyFill="1" applyBorder="1" applyAlignment="1">
      <alignment horizontal="left" vertical="top" wrapText="1"/>
    </xf>
    <xf numFmtId="177" fontId="17" fillId="9" borderId="304" xfId="0" applyNumberFormat="1" applyFont="1" applyFill="1" applyBorder="1" applyAlignment="1">
      <alignment horizontal="left" vertical="top" wrapText="1"/>
    </xf>
    <xf numFmtId="177" fontId="17" fillId="2" borderId="55" xfId="0" applyNumberFormat="1" applyFont="1" applyFill="1" applyBorder="1" applyAlignment="1">
      <alignment vertical="center" wrapText="1"/>
    </xf>
    <xf numFmtId="177" fontId="17" fillId="2" borderId="26" xfId="0" applyNumberFormat="1" applyFont="1" applyFill="1" applyBorder="1" applyAlignment="1">
      <alignment vertical="center" wrapText="1"/>
    </xf>
    <xf numFmtId="177" fontId="17" fillId="2" borderId="285" xfId="0" applyNumberFormat="1" applyFont="1" applyFill="1" applyBorder="1" applyAlignment="1">
      <alignment vertical="center" wrapText="1"/>
    </xf>
    <xf numFmtId="0" fontId="19" fillId="0" borderId="38" xfId="0" applyFont="1" applyBorder="1" applyAlignment="1">
      <alignment vertical="center" textRotation="255" shrinkToFit="1"/>
    </xf>
    <xf numFmtId="0" fontId="19" fillId="0" borderId="184" xfId="0" applyFont="1" applyBorder="1" applyAlignment="1">
      <alignment vertical="center" textRotation="255" shrinkToFit="1"/>
    </xf>
    <xf numFmtId="0" fontId="173" fillId="10" borderId="0" xfId="3" applyFont="1" applyFill="1">
      <alignment vertical="center"/>
    </xf>
    <xf numFmtId="0" fontId="59" fillId="0" borderId="8" xfId="0" quotePrefix="1" applyFont="1" applyBorder="1" applyAlignment="1">
      <alignment horizontal="left" vertical="center"/>
    </xf>
    <xf numFmtId="0" fontId="59" fillId="0" borderId="4" xfId="0" quotePrefix="1" applyFont="1" applyBorder="1" applyAlignment="1">
      <alignment horizontal="left" vertical="center"/>
    </xf>
    <xf numFmtId="177" fontId="58" fillId="3" borderId="198" xfId="0" applyNumberFormat="1" applyFont="1" applyFill="1" applyBorder="1" applyAlignment="1">
      <alignment horizontal="center" vertical="center" wrapText="1"/>
    </xf>
    <xf numFmtId="177" fontId="58" fillId="3" borderId="80" xfId="0" applyNumberFormat="1" applyFont="1" applyFill="1" applyBorder="1" applyAlignment="1">
      <alignment horizontal="center" vertical="center" wrapText="1"/>
    </xf>
    <xf numFmtId="177" fontId="58" fillId="3" borderId="101" xfId="0" applyNumberFormat="1" applyFont="1" applyFill="1" applyBorder="1" applyAlignment="1">
      <alignment horizontal="center" vertical="center" wrapText="1"/>
    </xf>
    <xf numFmtId="0" fontId="139" fillId="10" borderId="0" xfId="3" applyFont="1" applyFill="1">
      <alignment vertical="center"/>
    </xf>
    <xf numFmtId="0" fontId="18" fillId="10" borderId="0" xfId="0" applyFont="1" applyFill="1" applyAlignment="1">
      <alignment horizontal="center" vertical="center"/>
    </xf>
    <xf numFmtId="0" fontId="18" fillId="0" borderId="0" xfId="0" applyFont="1" applyAlignment="1">
      <alignment horizontal="center"/>
    </xf>
    <xf numFmtId="177" fontId="58" fillId="3" borderId="57" xfId="0" applyNumberFormat="1" applyFont="1" applyFill="1" applyBorder="1" applyAlignment="1">
      <alignment horizontal="center" vertical="center"/>
    </xf>
    <xf numFmtId="177" fontId="58" fillId="3" borderId="58" xfId="0" applyNumberFormat="1" applyFont="1" applyFill="1" applyBorder="1" applyAlignment="1">
      <alignment horizontal="center" vertical="center"/>
    </xf>
    <xf numFmtId="177" fontId="58" fillId="3" borderId="30" xfId="0" applyNumberFormat="1" applyFont="1" applyFill="1" applyBorder="1" applyAlignment="1">
      <alignment horizontal="center" vertical="center"/>
    </xf>
    <xf numFmtId="0" fontId="59" fillId="0" borderId="46" xfId="0" applyFont="1" applyBorder="1" applyAlignment="1">
      <alignment horizontal="center" vertical="center" textRotation="255"/>
    </xf>
    <xf numFmtId="0" fontId="59" fillId="0" borderId="20" xfId="0" applyFont="1" applyBorder="1" applyAlignment="1">
      <alignment horizontal="center" vertical="center" textRotation="255"/>
    </xf>
    <xf numFmtId="0" fontId="59" fillId="0" borderId="54" xfId="0" applyFont="1" applyBorder="1" applyAlignment="1">
      <alignment horizontal="center" vertical="center" textRotation="255"/>
    </xf>
    <xf numFmtId="0" fontId="58" fillId="18" borderId="43" xfId="0" applyFont="1" applyFill="1" applyBorder="1" applyAlignment="1">
      <alignment horizontal="distributed" vertical="center" indent="1"/>
    </xf>
    <xf numFmtId="0" fontId="58" fillId="18" borderId="44" xfId="0" applyFont="1" applyFill="1" applyBorder="1" applyAlignment="1">
      <alignment horizontal="distributed" vertical="center" indent="1"/>
    </xf>
    <xf numFmtId="0" fontId="59" fillId="0" borderId="17" xfId="0" quotePrefix="1" applyFont="1" applyBorder="1" applyAlignment="1">
      <alignment horizontal="left" vertical="center"/>
    </xf>
    <xf numFmtId="0" fontId="59" fillId="0" borderId="3" xfId="0" quotePrefix="1" applyFont="1" applyBorder="1" applyAlignment="1">
      <alignment horizontal="left" vertical="center"/>
    </xf>
    <xf numFmtId="0" fontId="59" fillId="0" borderId="6" xfId="0" applyFont="1" applyBorder="1" applyAlignment="1">
      <alignment horizontal="center" vertical="center" textRotation="255"/>
    </xf>
    <xf numFmtId="0" fontId="59" fillId="0" borderId="7" xfId="0" applyFont="1" applyBorder="1" applyAlignment="1">
      <alignment horizontal="center" vertical="center" textRotation="255"/>
    </xf>
    <xf numFmtId="0" fontId="59" fillId="0" borderId="36" xfId="0" applyFont="1" applyBorder="1" applyAlignment="1">
      <alignment horizontal="center" vertical="center" textRotation="255"/>
    </xf>
    <xf numFmtId="0" fontId="59" fillId="0" borderId="19" xfId="0" applyFont="1" applyBorder="1" applyAlignment="1">
      <alignment horizontal="center" vertical="center" textRotation="255"/>
    </xf>
    <xf numFmtId="0" fontId="59" fillId="0" borderId="9" xfId="0" applyFont="1" applyBorder="1" applyAlignment="1">
      <alignment horizontal="center" vertical="center" textRotation="255"/>
    </xf>
    <xf numFmtId="0" fontId="59" fillId="0" borderId="10" xfId="0" applyFont="1" applyBorder="1" applyAlignment="1">
      <alignment horizontal="center" vertical="center" textRotation="255"/>
    </xf>
    <xf numFmtId="49" fontId="59" fillId="0" borderId="2" xfId="0" quotePrefix="1" applyNumberFormat="1" applyFont="1" applyBorder="1" applyAlignment="1">
      <alignment horizontal="center" vertical="center"/>
    </xf>
    <xf numFmtId="49" fontId="59" fillId="0" borderId="32" xfId="0" quotePrefix="1" applyNumberFormat="1" applyFont="1" applyBorder="1" applyAlignment="1">
      <alignment horizontal="center" vertical="center"/>
    </xf>
    <xf numFmtId="0" fontId="59" fillId="0" borderId="91" xfId="0" quotePrefix="1" applyFont="1" applyBorder="1" applyAlignment="1">
      <alignment horizontal="left" vertical="center" wrapText="1"/>
    </xf>
    <xf numFmtId="0" fontId="59" fillId="0" borderId="92" xfId="0" quotePrefix="1" applyFont="1" applyBorder="1" applyAlignment="1">
      <alignment horizontal="left" vertical="center"/>
    </xf>
    <xf numFmtId="177" fontId="58" fillId="3" borderId="200" xfId="0" applyNumberFormat="1" applyFont="1" applyFill="1" applyBorder="1" applyAlignment="1">
      <alignment horizontal="center" vertical="center"/>
    </xf>
    <xf numFmtId="177" fontId="58" fillId="3" borderId="44" xfId="0" applyNumberFormat="1" applyFont="1" applyFill="1" applyBorder="1" applyAlignment="1">
      <alignment horizontal="center" vertical="center"/>
    </xf>
    <xf numFmtId="177" fontId="58" fillId="3" borderId="11" xfId="0" applyNumberFormat="1" applyFont="1" applyFill="1" applyBorder="1" applyAlignment="1">
      <alignment horizontal="center" vertical="center"/>
    </xf>
    <xf numFmtId="0" fontId="17" fillId="10" borderId="0" xfId="3" applyFont="1" applyFill="1" applyAlignment="1" applyProtection="1">
      <alignment horizontal="center" vertical="center"/>
    </xf>
    <xf numFmtId="0" fontId="58" fillId="0" borderId="51" xfId="0" applyFont="1" applyBorder="1" applyAlignment="1">
      <alignment horizontal="center" vertical="center"/>
    </xf>
    <xf numFmtId="0" fontId="58" fillId="0" borderId="52" xfId="0" applyFont="1" applyBorder="1" applyAlignment="1">
      <alignment horizontal="center" vertical="center"/>
    </xf>
    <xf numFmtId="0" fontId="58" fillId="0" borderId="53" xfId="0" applyFont="1" applyBorder="1" applyAlignment="1">
      <alignment horizontal="center" vertical="center"/>
    </xf>
    <xf numFmtId="0" fontId="59" fillId="0" borderId="198" xfId="0" applyFont="1" applyBorder="1" applyAlignment="1">
      <alignment horizontal="center" vertical="center"/>
    </xf>
    <xf numFmtId="0" fontId="59" fillId="0" borderId="80" xfId="0" applyFont="1" applyBorder="1" applyAlignment="1">
      <alignment horizontal="center" vertical="center"/>
    </xf>
    <xf numFmtId="0" fontId="59" fillId="0" borderId="101" xfId="0" applyFont="1" applyBorder="1" applyAlignment="1">
      <alignment horizontal="center" vertical="center"/>
    </xf>
    <xf numFmtId="0" fontId="59" fillId="0" borderId="25" xfId="0" applyFont="1" applyBorder="1" applyAlignment="1">
      <alignment horizontal="center" vertical="center" textRotation="255"/>
    </xf>
    <xf numFmtId="0" fontId="59" fillId="0" borderId="27" xfId="0" applyFont="1" applyBorder="1" applyAlignment="1">
      <alignment horizontal="center" vertical="center" textRotation="255"/>
    </xf>
    <xf numFmtId="0" fontId="59" fillId="0" borderId="15" xfId="0" applyFont="1" applyBorder="1" applyAlignment="1">
      <alignment horizontal="center" vertical="center" textRotation="255"/>
    </xf>
    <xf numFmtId="0" fontId="59" fillId="0" borderId="100" xfId="0" quotePrefix="1" applyFont="1" applyBorder="1" applyAlignment="1">
      <alignment horizontal="left" vertical="center"/>
    </xf>
    <xf numFmtId="0" fontId="59" fillId="0" borderId="101" xfId="0" quotePrefix="1" applyFont="1" applyBorder="1" applyAlignment="1">
      <alignment horizontal="left" vertical="center"/>
    </xf>
    <xf numFmtId="177" fontId="58" fillId="3" borderId="59" xfId="0" applyNumberFormat="1" applyFont="1" applyFill="1" applyBorder="1" applyAlignment="1">
      <alignment horizontal="center" vertical="center" wrapText="1"/>
    </xf>
    <xf numFmtId="177" fontId="58" fillId="3" borderId="60" xfId="0" applyNumberFormat="1" applyFont="1" applyFill="1" applyBorder="1" applyAlignment="1">
      <alignment horizontal="center" vertical="center" wrapText="1"/>
    </xf>
    <xf numFmtId="177" fontId="58" fillId="3" borderId="61" xfId="0" applyNumberFormat="1" applyFont="1" applyFill="1" applyBorder="1" applyAlignment="1">
      <alignment horizontal="center" vertical="center" wrapText="1"/>
    </xf>
    <xf numFmtId="177" fontId="59" fillId="0" borderId="20" xfId="0" applyNumberFormat="1" applyFont="1" applyBorder="1" applyAlignment="1">
      <alignment horizontal="center" vertical="center" textRotation="255"/>
    </xf>
    <xf numFmtId="49" fontId="59" fillId="0" borderId="17" xfId="0" quotePrefix="1" applyNumberFormat="1" applyFont="1" applyBorder="1" applyAlignment="1">
      <alignment horizontal="center" vertical="center"/>
    </xf>
    <xf numFmtId="49" fontId="59" fillId="0" borderId="14" xfId="0" quotePrefix="1" applyNumberFormat="1" applyFont="1" applyBorder="1" applyAlignment="1">
      <alignment horizontal="center" vertical="center"/>
    </xf>
    <xf numFmtId="49" fontId="59" fillId="0" borderId="8" xfId="0" quotePrefix="1" applyNumberFormat="1" applyFont="1" applyBorder="1" applyAlignment="1">
      <alignment horizontal="center" vertical="center"/>
    </xf>
    <xf numFmtId="49" fontId="59" fillId="0" borderId="1" xfId="0" quotePrefix="1" applyNumberFormat="1" applyFont="1" applyBorder="1" applyAlignment="1">
      <alignment horizontal="center" vertical="center"/>
    </xf>
    <xf numFmtId="0" fontId="59" fillId="0" borderId="2" xfId="0" quotePrefix="1" applyFont="1" applyBorder="1" applyAlignment="1">
      <alignment horizontal="left" vertical="center"/>
    </xf>
    <xf numFmtId="0" fontId="59" fillId="0" borderId="5" xfId="0" quotePrefix="1" applyFont="1" applyBorder="1" applyAlignment="1">
      <alignment horizontal="left" vertical="center"/>
    </xf>
  </cellXfs>
  <cellStyles count="10">
    <cellStyle name="ハイパーリンク" xfId="9" builtinId="8"/>
    <cellStyle name="桁区切り" xfId="1" builtinId="6"/>
    <cellStyle name="桁区切り 2" xfId="4" xr:uid="{00000000-0005-0000-0000-000001000000}"/>
    <cellStyle name="桁区切り 3" xfId="8" xr:uid="{038BFD81-F412-440D-8AA1-8E7C57419981}"/>
    <cellStyle name="標準" xfId="0" builtinId="0"/>
    <cellStyle name="標準 2" xfId="2" xr:uid="{00000000-0005-0000-0000-000003000000}"/>
    <cellStyle name="標準 3" xfId="3" xr:uid="{00000000-0005-0000-0000-000004000000}"/>
    <cellStyle name="標準 4" xfId="5" xr:uid="{2CB12048-FE23-4947-9967-56F829A4D0E9}"/>
    <cellStyle name="標準 5" xfId="6" xr:uid="{DE2BF137-E485-4EA6-A19F-1B201F568054}"/>
    <cellStyle name="標準 6" xfId="7" xr:uid="{7DBAB867-C7D3-40DE-AFC9-38B70A52C59C}"/>
  </cellStyles>
  <dxfs count="459">
    <dxf>
      <fill>
        <patternFill>
          <bgColor rgb="FF7030A0"/>
        </patternFill>
      </fill>
    </dxf>
    <dxf>
      <font>
        <b/>
        <i val="0"/>
        <color rgb="FFFFFF00"/>
      </font>
      <fill>
        <patternFill>
          <bgColor rgb="FF006600"/>
        </patternFill>
      </fill>
    </dxf>
    <dxf>
      <font>
        <b/>
        <i val="0"/>
        <color rgb="FFFFFF00"/>
      </font>
      <fill>
        <patternFill>
          <bgColor rgb="FF7030A0"/>
        </patternFill>
      </fill>
    </dxf>
    <dxf>
      <font>
        <b/>
        <i val="0"/>
        <color rgb="FFFFFF00"/>
      </font>
      <fill>
        <patternFill>
          <bgColor rgb="FF7030A0"/>
        </patternFill>
      </fill>
    </dxf>
    <dxf>
      <font>
        <b/>
        <i val="0"/>
        <color rgb="FFFFFF00"/>
      </font>
      <fill>
        <patternFill>
          <bgColor rgb="FFFF0000"/>
        </patternFill>
      </fill>
    </dxf>
    <dxf>
      <fill>
        <patternFill>
          <bgColor theme="0" tint="-0.34998626667073579"/>
        </patternFill>
      </fill>
    </dxf>
    <dxf>
      <fill>
        <patternFill>
          <bgColor theme="0" tint="-0.34998626667073579"/>
        </patternFill>
      </fill>
    </dxf>
    <dxf>
      <fill>
        <patternFill>
          <bgColor theme="1" tint="0.34998626667073579"/>
        </patternFill>
      </fill>
    </dxf>
    <dxf>
      <fill>
        <patternFill>
          <bgColor theme="0" tint="-0.34998626667073579"/>
        </patternFill>
      </fill>
    </dxf>
    <dxf>
      <fill>
        <patternFill>
          <bgColor theme="0" tint="-0.34998626667073579"/>
        </patternFill>
      </fill>
    </dxf>
    <dxf>
      <font>
        <b/>
        <i val="0"/>
        <color rgb="FFFFFF00"/>
      </font>
      <fill>
        <patternFill>
          <bgColor rgb="FF006600"/>
        </patternFill>
      </fill>
    </dxf>
    <dxf>
      <fill>
        <patternFill>
          <bgColor theme="0" tint="-0.34998626667073579"/>
        </patternFill>
      </fill>
    </dxf>
    <dxf>
      <fill>
        <patternFill>
          <bgColor theme="0" tint="-0.34998626667073579"/>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1" tint="0.34998626667073579"/>
        </patternFill>
      </fill>
    </dxf>
    <dxf>
      <fill>
        <patternFill>
          <bgColor theme="1" tint="0.34998626667073579"/>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1" tint="0.34998626667073579"/>
        </patternFill>
      </fill>
    </dxf>
    <dxf>
      <fill>
        <patternFill>
          <bgColor rgb="FF7030A0"/>
        </patternFill>
      </fill>
    </dxf>
    <dxf>
      <fill>
        <patternFill>
          <bgColor theme="1" tint="0.34998626667073579"/>
        </patternFill>
      </fill>
    </dxf>
    <dxf>
      <fill>
        <patternFill>
          <bgColor theme="0"/>
        </patternFill>
      </fill>
    </dxf>
    <dxf>
      <fill>
        <patternFill>
          <bgColor theme="0"/>
        </patternFill>
      </fill>
    </dxf>
    <dxf>
      <fill>
        <patternFill>
          <bgColor theme="0"/>
        </patternFill>
      </fill>
    </dxf>
    <dxf>
      <fill>
        <patternFill>
          <bgColor theme="0" tint="-0.499984740745262"/>
        </patternFill>
      </fill>
    </dxf>
    <dxf>
      <fill>
        <patternFill>
          <bgColor theme="1" tint="0.34998626667073579"/>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1" tint="0.34998626667073579"/>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499984740745262"/>
        </patternFill>
      </fill>
    </dxf>
    <dxf>
      <fill>
        <patternFill>
          <bgColor theme="0" tint="-0.34998626667073579"/>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499984740745262"/>
        </patternFill>
      </fill>
    </dxf>
    <dxf>
      <fill>
        <patternFill>
          <bgColor theme="0" tint="-0.34998626667073579"/>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499984740745262"/>
        </patternFill>
      </fill>
    </dxf>
    <dxf>
      <fill>
        <patternFill>
          <bgColor theme="0" tint="-0.34998626667073579"/>
        </patternFill>
      </fill>
    </dxf>
    <dxf>
      <fill>
        <patternFill>
          <bgColor theme="0" tint="-0.499984740745262"/>
        </patternFill>
      </fill>
    </dxf>
    <dxf>
      <fill>
        <patternFill>
          <bgColor theme="0" tint="-0.34998626667073579"/>
        </patternFill>
      </fill>
    </dxf>
    <dxf>
      <fill>
        <patternFill>
          <bgColor theme="0" tint="-0.499984740745262"/>
        </patternFill>
      </fill>
    </dxf>
    <dxf>
      <fill>
        <patternFill>
          <bgColor theme="0" tint="-0.34998626667073579"/>
        </patternFill>
      </fill>
    </dxf>
    <dxf>
      <fill>
        <patternFill>
          <bgColor theme="0" tint="-0.499984740745262"/>
        </patternFill>
      </fill>
    </dxf>
    <dxf>
      <fill>
        <patternFill>
          <bgColor theme="0" tint="-0.34998626667073579"/>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499984740745262"/>
        </patternFill>
      </fill>
    </dxf>
    <dxf>
      <fill>
        <patternFill>
          <bgColor rgb="FF7030A0"/>
        </patternFill>
      </fill>
    </dxf>
    <dxf>
      <fill>
        <patternFill>
          <bgColor theme="1" tint="0.34998626667073579"/>
        </patternFill>
      </fill>
    </dxf>
    <dxf>
      <fill>
        <patternFill>
          <bgColor theme="0"/>
        </patternFill>
      </fill>
    </dxf>
    <dxf>
      <fill>
        <patternFill>
          <bgColor theme="0"/>
        </patternFill>
      </fill>
    </dxf>
    <dxf>
      <fill>
        <patternFill>
          <bgColor theme="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499984740745262"/>
        </patternFill>
      </fill>
    </dxf>
    <dxf>
      <fill>
        <patternFill>
          <bgColor theme="0" tint="-0.34998626667073579"/>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b/>
        <i val="0"/>
        <color rgb="FF9900CC"/>
      </font>
      <fill>
        <patternFill>
          <bgColor theme="9" tint="0.79998168889431442"/>
        </patternFill>
      </fill>
    </dxf>
    <dxf>
      <fill>
        <patternFill>
          <bgColor theme="7" tint="0.79998168889431442"/>
        </patternFill>
      </fill>
    </dxf>
    <dxf>
      <font>
        <b/>
        <i val="0"/>
        <color rgb="FFFFFF00"/>
      </font>
      <fill>
        <patternFill>
          <bgColor rgb="FF7030A0"/>
        </patternFill>
      </fill>
    </dxf>
    <dxf>
      <fill>
        <patternFill>
          <bgColor theme="1" tint="0.34998626667073579"/>
        </patternFill>
      </fill>
    </dxf>
    <dxf>
      <fill>
        <patternFill>
          <bgColor theme="0"/>
        </patternFill>
      </fill>
    </dxf>
    <dxf>
      <fill>
        <patternFill>
          <bgColor theme="0"/>
        </patternFill>
      </fill>
    </dxf>
    <dxf>
      <fill>
        <patternFill>
          <bgColor theme="0"/>
        </patternFill>
      </fill>
    </dxf>
    <dxf>
      <fill>
        <patternFill>
          <bgColor rgb="FF7030A0"/>
        </patternFill>
      </fill>
    </dxf>
    <dxf>
      <fill>
        <patternFill>
          <bgColor rgb="FF7030A0"/>
        </patternFill>
      </fill>
    </dxf>
    <dxf>
      <fill>
        <patternFill>
          <bgColor rgb="FF7030A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1" tint="0.24994659260841701"/>
        </patternFill>
      </fill>
    </dxf>
    <dxf>
      <fill>
        <patternFill>
          <bgColor theme="0" tint="-0.34998626667073579"/>
        </patternFill>
      </fill>
    </dxf>
    <dxf>
      <fill>
        <patternFill>
          <bgColor theme="0" tint="-0.34998626667073579"/>
        </patternFill>
      </fill>
    </dxf>
    <dxf>
      <font>
        <b/>
        <i val="0"/>
        <color rgb="FFFFFF00"/>
      </font>
      <fill>
        <patternFill>
          <bgColor rgb="FFFF0000"/>
        </patternFill>
      </fill>
    </dxf>
    <dxf>
      <font>
        <b/>
        <i val="0"/>
        <color rgb="FFFFFF00"/>
      </font>
      <fill>
        <patternFill>
          <bgColor rgb="FFFF0000"/>
        </patternFill>
      </fill>
    </dxf>
    <dxf>
      <fill>
        <patternFill>
          <bgColor theme="1" tint="0.24994659260841701"/>
        </patternFill>
      </fill>
    </dxf>
    <dxf>
      <fill>
        <patternFill>
          <bgColor theme="0" tint="-0.34998626667073579"/>
        </patternFill>
      </fill>
    </dxf>
    <dxf>
      <font>
        <b/>
        <i val="0"/>
        <color rgb="FFFFFF00"/>
      </font>
      <fill>
        <patternFill>
          <bgColor rgb="FFFF0000"/>
        </patternFill>
      </fill>
    </dxf>
    <dxf>
      <fill>
        <patternFill>
          <bgColor theme="0" tint="-0.34998626667073579"/>
        </patternFill>
      </fill>
    </dxf>
    <dxf>
      <font>
        <b/>
        <i val="0"/>
        <color rgb="FFFFFF00"/>
      </font>
      <fill>
        <patternFill>
          <bgColor rgb="FFFF0000"/>
        </patternFill>
      </fill>
    </dxf>
    <dxf>
      <font>
        <b/>
        <i val="0"/>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ill>
        <patternFill>
          <bgColor theme="1" tint="0.24994659260841701"/>
        </patternFill>
      </fill>
    </dxf>
    <dxf>
      <fill>
        <patternFill>
          <bgColor theme="1" tint="0.24994659260841701"/>
        </patternFill>
      </fill>
    </dxf>
    <dxf>
      <fill>
        <patternFill>
          <bgColor theme="0" tint="-0.34998626667073579"/>
        </patternFill>
      </fill>
    </dxf>
    <dxf>
      <fill>
        <patternFill>
          <bgColor theme="1" tint="0.24994659260841701"/>
        </patternFill>
      </fill>
    </dxf>
    <dxf>
      <fill>
        <patternFill>
          <bgColor theme="1" tint="0.24994659260841701"/>
        </patternFill>
      </fill>
    </dxf>
    <dxf>
      <fill>
        <patternFill>
          <bgColor theme="0" tint="-0.34998626667073579"/>
        </patternFill>
      </fill>
    </dxf>
    <dxf>
      <fill>
        <patternFill>
          <bgColor theme="1" tint="0.24994659260841701"/>
        </patternFill>
      </fill>
    </dxf>
    <dxf>
      <fill>
        <patternFill>
          <bgColor theme="1" tint="0.24994659260841701"/>
        </patternFill>
      </fill>
    </dxf>
    <dxf>
      <fill>
        <patternFill>
          <bgColor theme="0" tint="-0.34998626667073579"/>
        </patternFill>
      </fill>
    </dxf>
    <dxf>
      <fill>
        <patternFill>
          <bgColor rgb="FFFFFFCC"/>
        </patternFill>
      </fill>
    </dxf>
    <dxf>
      <fill>
        <patternFill>
          <bgColor theme="1"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1" tint="0.24994659260841701"/>
        </patternFill>
      </fill>
    </dxf>
    <dxf>
      <fill>
        <patternFill>
          <bgColor theme="0" tint="-0.34998626667073579"/>
        </patternFill>
      </fill>
    </dxf>
    <dxf>
      <fill>
        <patternFill>
          <bgColor rgb="FFCCFFCC"/>
        </patternFill>
      </fill>
    </dxf>
    <dxf>
      <fill>
        <patternFill>
          <bgColor theme="0" tint="-0.34998626667073579"/>
        </patternFill>
      </fill>
    </dxf>
    <dxf>
      <fill>
        <patternFill>
          <bgColor rgb="FFFFFFCC"/>
        </patternFill>
      </fill>
    </dxf>
    <dxf>
      <fill>
        <patternFill>
          <bgColor theme="1" tint="0.24994659260841701"/>
        </patternFill>
      </fill>
    </dxf>
    <dxf>
      <fill>
        <patternFill>
          <bgColor theme="0" tint="-0.34998626667073579"/>
        </patternFill>
      </fill>
    </dxf>
    <dxf>
      <fill>
        <patternFill>
          <bgColor rgb="FFFFFFCC"/>
        </patternFill>
      </fill>
    </dxf>
    <dxf>
      <fill>
        <patternFill>
          <bgColor rgb="FFFFCCCC"/>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1" tint="0.24994659260841701"/>
        </patternFill>
      </fill>
    </dxf>
    <dxf>
      <fill>
        <patternFill>
          <bgColor theme="0" tint="-0.34998626667073579"/>
        </patternFill>
      </fill>
    </dxf>
    <dxf>
      <fill>
        <patternFill>
          <bgColor theme="1" tint="0.24994659260841701"/>
        </patternFill>
      </fill>
    </dxf>
    <dxf>
      <fill>
        <patternFill>
          <bgColor theme="1" tint="0.24994659260841701"/>
        </patternFill>
      </fill>
    </dxf>
    <dxf>
      <fill>
        <patternFill>
          <bgColor theme="0" tint="-0.34998626667073579"/>
        </patternFill>
      </fill>
    </dxf>
    <dxf>
      <fill>
        <patternFill>
          <bgColor theme="1" tint="0.24994659260841701"/>
        </patternFill>
      </fill>
    </dxf>
    <dxf>
      <fill>
        <patternFill>
          <bgColor theme="1" tint="0.24994659260841701"/>
        </patternFill>
      </fill>
    </dxf>
    <dxf>
      <fill>
        <patternFill>
          <bgColor theme="0" tint="-0.34998626667073579"/>
        </patternFill>
      </fill>
    </dxf>
    <dxf>
      <fill>
        <patternFill>
          <bgColor rgb="FFCCFFFF"/>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1" tint="0.24994659260841701"/>
        </patternFill>
      </fill>
    </dxf>
    <dxf>
      <fill>
        <patternFill>
          <bgColor rgb="FFFFFFCC"/>
        </patternFill>
      </fill>
    </dxf>
    <dxf>
      <fill>
        <patternFill>
          <bgColor rgb="FFFFFFCC"/>
        </patternFill>
      </fill>
    </dxf>
    <dxf>
      <fill>
        <patternFill>
          <bgColor theme="1" tint="0.24994659260841701"/>
        </patternFill>
      </fill>
    </dxf>
    <dxf>
      <fill>
        <patternFill>
          <bgColor theme="0" tint="-0.34998626667073579"/>
        </patternFill>
      </fill>
    </dxf>
    <dxf>
      <fill>
        <patternFill>
          <bgColor rgb="FFFFFFCC"/>
        </patternFill>
      </fill>
    </dxf>
    <dxf>
      <fill>
        <patternFill>
          <bgColor rgb="FFFFFFCC"/>
        </patternFill>
      </fill>
    </dxf>
    <dxf>
      <fill>
        <patternFill patternType="solid">
          <bgColor rgb="FFFFFFCC"/>
        </patternFill>
      </fill>
    </dxf>
    <dxf>
      <fill>
        <patternFill>
          <bgColor rgb="FFFFFFCC"/>
        </patternFill>
      </fill>
    </dxf>
    <dxf>
      <fill>
        <patternFill>
          <bgColor theme="1" tint="0.24994659260841701"/>
        </patternFill>
      </fill>
    </dxf>
    <dxf>
      <fill>
        <patternFill>
          <bgColor rgb="FFFFFFCC"/>
        </patternFill>
      </fill>
    </dxf>
    <dxf>
      <fill>
        <patternFill>
          <bgColor rgb="FFFFFFCC"/>
        </patternFill>
      </fill>
    </dxf>
    <dxf>
      <fill>
        <patternFill patternType="solid">
          <bgColor rgb="FFFFFFCC"/>
        </patternFill>
      </fill>
    </dxf>
    <dxf>
      <fill>
        <patternFill>
          <bgColor rgb="FFFFFFCC"/>
        </patternFill>
      </fill>
    </dxf>
    <dxf>
      <fill>
        <patternFill>
          <bgColor theme="1" tint="0.24994659260841701"/>
        </patternFill>
      </fill>
    </dxf>
    <dxf>
      <fill>
        <patternFill>
          <bgColor rgb="FFFFFFCC"/>
        </patternFill>
      </fill>
    </dxf>
    <dxf>
      <fill>
        <patternFill>
          <bgColor rgb="FFFFFFCC"/>
        </patternFill>
      </fill>
    </dxf>
    <dxf>
      <fill>
        <patternFill>
          <bgColor theme="1" tint="0.24994659260841701"/>
        </patternFill>
      </fill>
    </dxf>
    <dxf>
      <fill>
        <patternFill>
          <bgColor rgb="FFFFFFCC"/>
        </patternFill>
      </fill>
    </dxf>
    <dxf>
      <fill>
        <patternFill>
          <bgColor rgb="FFFFFFCC"/>
        </patternFill>
      </fill>
    </dxf>
    <dxf>
      <fill>
        <patternFill patternType="solid">
          <bgColor rgb="FFFFFFCC"/>
        </patternFill>
      </fill>
    </dxf>
    <dxf>
      <fill>
        <patternFill>
          <bgColor rgb="FFFFFFCC"/>
        </patternFill>
      </fill>
    </dxf>
    <dxf>
      <fill>
        <patternFill>
          <bgColor theme="1" tint="0.24994659260841701"/>
        </patternFill>
      </fill>
    </dxf>
    <dxf>
      <fill>
        <patternFill>
          <bgColor rgb="FFFFFFCC"/>
        </patternFill>
      </fill>
    </dxf>
    <dxf>
      <fill>
        <patternFill>
          <bgColor rgb="FFFFFFCC"/>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34998626667073579"/>
        </patternFill>
      </fill>
    </dxf>
    <dxf>
      <fill>
        <patternFill>
          <bgColor theme="1"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CCCC"/>
        </patternFill>
      </fill>
    </dxf>
    <dxf>
      <fill>
        <patternFill>
          <bgColor rgb="FFFFCCCC"/>
        </patternFill>
      </fill>
    </dxf>
    <dxf>
      <fill>
        <patternFill>
          <bgColor theme="0" tint="-0.34998626667073579"/>
        </patternFill>
      </fill>
    </dxf>
    <dxf>
      <fill>
        <patternFill>
          <bgColor theme="1" tint="0.24994659260841701"/>
        </patternFill>
      </fill>
    </dxf>
    <dxf>
      <fill>
        <patternFill>
          <bgColor theme="0" tint="-0.499984740745262"/>
        </patternFill>
      </fill>
    </dxf>
    <dxf>
      <fill>
        <patternFill>
          <bgColor theme="0" tint="-0.34998626667073579"/>
        </patternFill>
      </fill>
    </dxf>
    <dxf>
      <fill>
        <patternFill>
          <bgColor rgb="FFFFFFCC"/>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1" tint="0.24994659260841701"/>
        </patternFill>
      </fill>
    </dxf>
    <dxf>
      <fill>
        <patternFill>
          <bgColor theme="0" tint="-0.499984740745262"/>
        </patternFill>
      </fill>
    </dxf>
    <dxf>
      <fill>
        <patternFill>
          <bgColor theme="0" tint="-0.34998626667073579"/>
        </patternFill>
      </fill>
    </dxf>
    <dxf>
      <fill>
        <patternFill>
          <bgColor rgb="FFFFFFCC"/>
        </patternFill>
      </fill>
    </dxf>
    <dxf>
      <fill>
        <patternFill>
          <bgColor theme="0" tint="-0.34998626667073579"/>
        </patternFill>
      </fill>
    </dxf>
    <dxf>
      <fill>
        <patternFill>
          <bgColor theme="1" tint="0.24994659260841701"/>
        </patternFill>
      </fill>
    </dxf>
    <dxf>
      <fill>
        <patternFill>
          <bgColor theme="0" tint="-0.34998626667073579"/>
        </patternFill>
      </fill>
    </dxf>
    <dxf>
      <fill>
        <patternFill>
          <bgColor theme="0" tint="-0.499984740745262"/>
        </patternFill>
      </fill>
    </dxf>
    <dxf>
      <fill>
        <patternFill>
          <bgColor theme="0" tint="-0.34998626667073579"/>
        </patternFill>
      </fill>
    </dxf>
    <dxf>
      <fill>
        <patternFill>
          <bgColor rgb="FFFFFFCC"/>
        </patternFill>
      </fill>
    </dxf>
    <dxf>
      <fill>
        <patternFill>
          <bgColor theme="0" tint="-0.34998626667073579"/>
        </patternFill>
      </fill>
    </dxf>
    <dxf>
      <fill>
        <patternFill>
          <bgColor theme="1" tint="0.24994659260841701"/>
        </patternFill>
      </fill>
    </dxf>
    <dxf>
      <fill>
        <patternFill>
          <bgColor theme="0" tint="-0.34998626667073579"/>
        </patternFill>
      </fill>
    </dxf>
    <dxf>
      <fill>
        <patternFill>
          <bgColor theme="0" tint="-0.499984740745262"/>
        </patternFill>
      </fill>
    </dxf>
    <dxf>
      <fill>
        <patternFill>
          <bgColor theme="0" tint="-0.34998626667073579"/>
        </patternFill>
      </fill>
    </dxf>
    <dxf>
      <fill>
        <patternFill>
          <bgColor rgb="FFFFFFCC"/>
        </patternFill>
      </fill>
    </dxf>
    <dxf>
      <fill>
        <patternFill>
          <bgColor theme="0" tint="-0.34998626667073579"/>
        </patternFill>
      </fill>
    </dxf>
    <dxf>
      <fill>
        <patternFill>
          <bgColor theme="1" tint="0.24994659260841701"/>
        </patternFill>
      </fill>
    </dxf>
    <dxf>
      <fill>
        <patternFill>
          <bgColor theme="0" tint="-0.34998626667073579"/>
        </patternFill>
      </fill>
    </dxf>
    <dxf>
      <fill>
        <patternFill>
          <bgColor theme="1" tint="0.24994659260841701"/>
        </patternFill>
      </fill>
    </dxf>
    <dxf>
      <fill>
        <patternFill>
          <bgColor theme="0" tint="-0.34998626667073579"/>
        </patternFill>
      </fill>
    </dxf>
    <dxf>
      <fill>
        <patternFill>
          <bgColor theme="1" tint="0.24994659260841701"/>
        </patternFill>
      </fill>
    </dxf>
    <dxf>
      <fill>
        <patternFill>
          <bgColor theme="0" tint="-0.34998626667073579"/>
        </patternFill>
      </fill>
    </dxf>
    <dxf>
      <fill>
        <patternFill>
          <bgColor theme="1" tint="0.24994659260841701"/>
        </patternFill>
      </fill>
    </dxf>
    <dxf>
      <fill>
        <patternFill>
          <bgColor theme="0" tint="-0.34998626667073579"/>
        </patternFill>
      </fill>
    </dxf>
    <dxf>
      <fill>
        <patternFill>
          <bgColor theme="0" tint="-0.499984740745262"/>
        </patternFill>
      </fill>
    </dxf>
    <dxf>
      <fill>
        <patternFill>
          <bgColor theme="0" tint="-0.499984740745262"/>
        </patternFill>
      </fill>
    </dxf>
    <dxf>
      <fill>
        <patternFill>
          <bgColor theme="1" tint="0.34998626667073579"/>
        </patternFill>
      </fill>
    </dxf>
    <dxf>
      <fill>
        <patternFill>
          <bgColor theme="1" tint="0.499984740745262"/>
        </patternFill>
      </fill>
    </dxf>
    <dxf>
      <fill>
        <patternFill>
          <bgColor theme="0" tint="-0.24994659260841701"/>
        </patternFill>
      </fill>
    </dxf>
    <dxf>
      <font>
        <b/>
        <i val="0"/>
        <strike val="0"/>
        <color rgb="FF7030A0"/>
      </font>
      <fill>
        <patternFill>
          <bgColor theme="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CCFFCC"/>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1" tint="0.34998626667073579"/>
        </patternFill>
      </fill>
    </dxf>
    <dxf>
      <fill>
        <patternFill>
          <bgColor theme="1"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patternType="solid">
          <bgColor rgb="FFFFFFCC"/>
        </patternFill>
      </fill>
    </dxf>
    <dxf>
      <fill>
        <patternFill>
          <bgColor rgb="FFFFFFCC"/>
        </patternFill>
      </fill>
    </dxf>
    <dxf>
      <fill>
        <patternFill patternType="solid">
          <bgColor rgb="FFFFFFCC"/>
        </patternFill>
      </fill>
    </dxf>
    <dxf>
      <fill>
        <patternFill>
          <bgColor rgb="FFFFFFCC"/>
        </patternFill>
      </fill>
    </dxf>
    <dxf>
      <fill>
        <patternFill>
          <bgColor theme="0" tint="-0.34998626667073579"/>
        </patternFill>
      </fill>
    </dxf>
    <dxf>
      <fill>
        <patternFill>
          <bgColor rgb="FFFFFFCC"/>
        </patternFill>
      </fill>
    </dxf>
    <dxf>
      <fill>
        <patternFill>
          <bgColor rgb="FFFFFFCC"/>
        </patternFill>
      </fill>
    </dxf>
    <dxf>
      <fill>
        <patternFill>
          <bgColor rgb="FFFFFFCC"/>
        </patternFill>
      </fill>
    </dxf>
    <dxf>
      <fill>
        <patternFill>
          <bgColor theme="0" tint="-0.24994659260841701"/>
        </patternFill>
      </fill>
    </dxf>
    <dxf>
      <fill>
        <patternFill>
          <bgColor rgb="FFCCFFFF"/>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rgb="FFFFFFCC"/>
        </patternFill>
      </fill>
    </dxf>
    <dxf>
      <fill>
        <patternFill>
          <bgColor rgb="FFFFCCCC"/>
        </patternFill>
      </fill>
    </dxf>
    <dxf>
      <fill>
        <patternFill patternType="solid">
          <bgColor rgb="FFCCFFCC"/>
        </patternFill>
      </fill>
    </dxf>
    <dxf>
      <fill>
        <patternFill>
          <bgColor rgb="FFCCFFFF"/>
        </patternFill>
      </fill>
    </dxf>
    <dxf>
      <fill>
        <patternFill>
          <bgColor rgb="FFFFFFCC"/>
        </patternFill>
      </fill>
    </dxf>
    <dxf>
      <fill>
        <patternFill>
          <bgColor rgb="FFFFFFCC"/>
        </patternFill>
      </fill>
    </dxf>
    <dxf>
      <fill>
        <patternFill>
          <bgColor rgb="FFFFCCCC"/>
        </patternFill>
      </fill>
    </dxf>
    <dxf>
      <fill>
        <patternFill>
          <bgColor rgb="FFFFCCCC"/>
        </patternFill>
      </fill>
    </dxf>
    <dxf>
      <fill>
        <patternFill>
          <bgColor rgb="FFCCFFCC"/>
        </patternFill>
      </fill>
    </dxf>
    <dxf>
      <fill>
        <patternFill>
          <bgColor rgb="FFCCFFCC"/>
        </patternFill>
      </fill>
    </dxf>
    <dxf>
      <fill>
        <patternFill>
          <bgColor rgb="FFCCFFFF"/>
        </patternFill>
      </fill>
    </dxf>
    <dxf>
      <fill>
        <patternFill>
          <bgColor rgb="FFCCFFFF"/>
        </patternFill>
      </fill>
    </dxf>
    <dxf>
      <fill>
        <patternFill patternType="solid">
          <bgColor rgb="FFFFFFCC"/>
        </patternFill>
      </fill>
    </dxf>
    <dxf>
      <fill>
        <patternFill>
          <bgColor rgb="FFFFFFCC"/>
        </patternFill>
      </fill>
    </dxf>
    <dxf>
      <fill>
        <patternFill>
          <bgColor rgb="FFFFCCCC"/>
        </patternFill>
      </fill>
    </dxf>
    <dxf>
      <fill>
        <patternFill>
          <bgColor rgb="FFFFCCCC"/>
        </patternFill>
      </fill>
    </dxf>
    <dxf>
      <fill>
        <patternFill>
          <bgColor rgb="FFCCFFCC"/>
        </patternFill>
      </fill>
    </dxf>
    <dxf>
      <fill>
        <patternFill>
          <bgColor rgb="FFCCFFCC"/>
        </patternFill>
      </fill>
    </dxf>
    <dxf>
      <fill>
        <patternFill>
          <bgColor rgb="FFCCFFFF"/>
        </patternFill>
      </fill>
    </dxf>
    <dxf>
      <fill>
        <patternFill>
          <bgColor rgb="FFCCFFFF"/>
        </patternFill>
      </fill>
    </dxf>
    <dxf>
      <fill>
        <patternFill>
          <bgColor rgb="FFCCFFCC"/>
        </patternFill>
      </fill>
    </dxf>
    <dxf>
      <fill>
        <patternFill>
          <bgColor rgb="FFCCFFFF"/>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ill>
        <patternFill>
          <bgColor theme="1"/>
        </patternFill>
      </fill>
    </dxf>
    <dxf>
      <fill>
        <patternFill>
          <bgColor theme="1"/>
        </patternFill>
      </fill>
    </dxf>
    <dxf>
      <fill>
        <patternFill>
          <bgColor theme="1"/>
        </patternFill>
      </fill>
    </dxf>
    <dxf>
      <fill>
        <patternFill>
          <bgColor theme="1"/>
        </patternFill>
      </fill>
    </dxf>
  </dxfs>
  <tableStyles count="0" defaultTableStyle="TableStyleMedium2" defaultPivotStyle="PivotStyleLight16"/>
  <colors>
    <mruColors>
      <color rgb="FFFF00FF"/>
      <color rgb="FF006600"/>
      <color rgb="FF9900CC"/>
      <color rgb="FF003300"/>
      <color rgb="FF000099"/>
      <color rgb="FFFFFFCC"/>
      <color rgb="FFFFDDDD"/>
      <color rgb="FFD9FFD9"/>
      <color rgb="FFD9D9FF"/>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515814</xdr:colOff>
      <xdr:row>10</xdr:row>
      <xdr:rowOff>70338</xdr:rowOff>
    </xdr:from>
    <xdr:to>
      <xdr:col>10</xdr:col>
      <xdr:colOff>482599</xdr:colOff>
      <xdr:row>48</xdr:row>
      <xdr:rowOff>93785</xdr:rowOff>
    </xdr:to>
    <xdr:sp macro="" textlink="">
      <xdr:nvSpPr>
        <xdr:cNvPr id="10" name="下矢印吹き出し 3">
          <a:extLst>
            <a:ext uri="{FF2B5EF4-FFF2-40B4-BE49-F238E27FC236}">
              <a16:creationId xmlns:a16="http://schemas.microsoft.com/office/drawing/2014/main" id="{B6C6DBFF-E42A-48C7-AA61-BA8211F9CD5C}"/>
            </a:ext>
          </a:extLst>
        </xdr:cNvPr>
        <xdr:cNvSpPr/>
      </xdr:nvSpPr>
      <xdr:spPr bwMode="auto">
        <a:xfrm>
          <a:off x="515814" y="1848338"/>
          <a:ext cx="6824785" cy="6779847"/>
        </a:xfrm>
        <a:prstGeom prst="downArrowCallout">
          <a:avLst>
            <a:gd name="adj1" fmla="val 26561"/>
            <a:gd name="adj2" fmla="val 30272"/>
            <a:gd name="adj3" fmla="val 8912"/>
            <a:gd name="adj4" fmla="val 87317"/>
          </a:avLst>
        </a:prstGeom>
        <a:ln w="101600">
          <a:solidFill>
            <a:srgbClr val="FF0000"/>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wrap="none" lIns="18288" tIns="0" rIns="0" bIns="0" rtlCol="0" anchor="t" upright="1">
          <a:noAutofit/>
        </a:bodyPr>
        <a:lstStyle/>
        <a:p>
          <a:pPr algn="l"/>
          <a:r>
            <a:rPr kumimoji="1" lang="ja-JP" altLang="en-US" sz="4400">
              <a:solidFill>
                <a:srgbClr val="FF0000"/>
              </a:solidFill>
              <a:latin typeface="HG創英角ｺﾞｼｯｸUB" panose="020B0909000000000000" pitchFamily="49" charset="-128"/>
              <a:ea typeface="HG創英角ｺﾞｼｯｸUB" panose="020B0909000000000000" pitchFamily="49" charset="-128"/>
            </a:rPr>
            <a:t>入力</a:t>
          </a:r>
          <a:endParaRPr kumimoji="1" lang="en-US" altLang="ja-JP" sz="4400">
            <a:solidFill>
              <a:srgbClr val="FF0000"/>
            </a:solidFill>
            <a:latin typeface="HG創英角ｺﾞｼｯｸUB" panose="020B0909000000000000" pitchFamily="49" charset="-128"/>
            <a:ea typeface="HG創英角ｺﾞｼｯｸUB" panose="020B0909000000000000" pitchFamily="49" charset="-128"/>
          </a:endParaRPr>
        </a:p>
        <a:p>
          <a:pPr algn="l"/>
          <a:r>
            <a:rPr kumimoji="1" lang="ja-JP" altLang="en-US" sz="3200">
              <a:latin typeface="HG創英角ｺﾞｼｯｸUB" panose="020B0909000000000000" pitchFamily="49" charset="-128"/>
              <a:ea typeface="HG創英角ｺﾞｼｯｸUB" panose="020B0909000000000000" pitchFamily="49" charset="-128"/>
            </a:rPr>
            <a:t>　　作業１</a:t>
          </a:r>
          <a:r>
            <a:rPr kumimoji="1" lang="en-US" altLang="ja-JP" sz="1600" b="1">
              <a:latin typeface="+mn-ea"/>
              <a:ea typeface="+mn-ea"/>
            </a:rPr>
            <a:t>(</a:t>
          </a:r>
          <a:r>
            <a:rPr kumimoji="1" lang="ja-JP" altLang="en-US" sz="1600" b="1">
              <a:latin typeface="+mn-ea"/>
              <a:ea typeface="+mn-ea"/>
            </a:rPr>
            <a:t>法人等について）</a:t>
          </a:r>
          <a:endParaRPr kumimoji="1" lang="en-US" altLang="ja-JP" sz="1600" b="1">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3200">
              <a:latin typeface="HG創英角ｺﾞｼｯｸUB" panose="020B0909000000000000" pitchFamily="49" charset="-128"/>
              <a:ea typeface="HG創英角ｺﾞｼｯｸUB" panose="020B0909000000000000" pitchFamily="49" charset="-128"/>
            </a:rPr>
            <a:t>　　作業２</a:t>
          </a:r>
          <a:r>
            <a:rPr kumimoji="1" lang="en-US" altLang="ja-JP" sz="1600" b="1">
              <a:solidFill>
                <a:schemeClr val="dk1"/>
              </a:solidFill>
              <a:effectLst/>
              <a:latin typeface="+mn-ea"/>
              <a:ea typeface="+mn-ea"/>
              <a:cs typeface="+mn-cs"/>
            </a:rPr>
            <a:t>(</a:t>
          </a:r>
          <a:r>
            <a:rPr kumimoji="1" lang="ja-JP" altLang="en-US" sz="1600" b="1">
              <a:solidFill>
                <a:schemeClr val="dk1"/>
              </a:solidFill>
              <a:effectLst/>
              <a:latin typeface="+mn-ea"/>
              <a:ea typeface="+mn-ea"/>
              <a:cs typeface="+mn-cs"/>
            </a:rPr>
            <a:t>学校</a:t>
          </a:r>
          <a:r>
            <a:rPr kumimoji="1" lang="en-US" altLang="ja-JP" sz="1600" b="1">
              <a:solidFill>
                <a:schemeClr val="dk1"/>
              </a:solidFill>
              <a:effectLst/>
              <a:latin typeface="+mn-ea"/>
              <a:ea typeface="+mn-ea"/>
              <a:cs typeface="+mn-cs"/>
            </a:rPr>
            <a:t>(</a:t>
          </a:r>
          <a:r>
            <a:rPr kumimoji="1" lang="ja-JP" altLang="en-US" sz="1600" b="1">
              <a:solidFill>
                <a:schemeClr val="dk1"/>
              </a:solidFill>
              <a:effectLst/>
              <a:latin typeface="+mn-ea"/>
              <a:ea typeface="+mn-ea"/>
              <a:cs typeface="+mn-cs"/>
            </a:rPr>
            <a:t>園</a:t>
          </a:r>
          <a:r>
            <a:rPr kumimoji="1" lang="en-US" altLang="ja-JP" sz="1600" b="1">
              <a:solidFill>
                <a:schemeClr val="dk1"/>
              </a:solidFill>
              <a:effectLst/>
              <a:latin typeface="+mn-ea"/>
              <a:ea typeface="+mn-ea"/>
              <a:cs typeface="+mn-cs"/>
            </a:rPr>
            <a:t>)</a:t>
          </a:r>
          <a:r>
            <a:rPr kumimoji="1" lang="ja-JP" altLang="ja-JP" sz="1600" b="1">
              <a:solidFill>
                <a:schemeClr val="dk1"/>
              </a:solidFill>
              <a:effectLst/>
              <a:latin typeface="+mn-ea"/>
              <a:ea typeface="+mn-ea"/>
              <a:cs typeface="+mn-cs"/>
            </a:rPr>
            <a:t>について）</a:t>
          </a:r>
          <a:endParaRPr kumimoji="1" lang="en-US" altLang="ja-JP" sz="1600" b="1">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3200">
              <a:latin typeface="HG創英角ｺﾞｼｯｸUB" panose="020B0909000000000000" pitchFamily="49" charset="-128"/>
              <a:ea typeface="HG創英角ｺﾞｼｯｸUB" panose="020B0909000000000000" pitchFamily="49" charset="-128"/>
            </a:rPr>
            <a:t>　　作業</a:t>
          </a:r>
          <a:r>
            <a:rPr kumimoji="1" lang="en-US" altLang="ja-JP" sz="3200">
              <a:latin typeface="HG創英角ｺﾞｼｯｸUB" panose="020B0909000000000000" pitchFamily="49" charset="-128"/>
              <a:ea typeface="HG創英角ｺﾞｼｯｸUB" panose="020B0909000000000000" pitchFamily="49" charset="-128"/>
            </a:rPr>
            <a:t>3-1</a:t>
          </a:r>
          <a:r>
            <a:rPr kumimoji="1" lang="en-US" altLang="ja-JP" sz="1100">
              <a:solidFill>
                <a:schemeClr val="dk1"/>
              </a:solidFill>
              <a:effectLst/>
              <a:latin typeface="+mn-lt"/>
              <a:ea typeface="+mn-ea"/>
              <a:cs typeface="+mn-cs"/>
            </a:rPr>
            <a:t>,</a:t>
          </a:r>
          <a:r>
            <a:rPr kumimoji="1" lang="en-US" altLang="ja-JP" sz="3200">
              <a:latin typeface="HG創英角ｺﾞｼｯｸUB" panose="020B0909000000000000" pitchFamily="49" charset="-128"/>
              <a:ea typeface="HG創英角ｺﾞｼｯｸUB" panose="020B0909000000000000" pitchFamily="49" charset="-128"/>
            </a:rPr>
            <a:t>3-2</a:t>
          </a:r>
          <a:r>
            <a:rPr kumimoji="1" lang="en-US" altLang="ja-JP" sz="1800">
              <a:solidFill>
                <a:schemeClr val="dk1"/>
              </a:solidFill>
              <a:effectLst/>
              <a:latin typeface="+mn-lt"/>
              <a:ea typeface="+mn-ea"/>
              <a:cs typeface="+mn-cs"/>
            </a:rPr>
            <a:t>,</a:t>
          </a:r>
          <a:r>
            <a:rPr kumimoji="1" lang="en-US" altLang="ja-JP" sz="3200">
              <a:latin typeface="HG創英角ｺﾞｼｯｸUB" panose="020B0909000000000000" pitchFamily="49" charset="-128"/>
              <a:ea typeface="HG創英角ｺﾞｼｯｸUB" panose="020B0909000000000000" pitchFamily="49" charset="-128"/>
            </a:rPr>
            <a:t>3-3</a:t>
          </a:r>
          <a:r>
            <a:rPr kumimoji="1" lang="ja-JP" altLang="en-US" sz="1600" b="1">
              <a:solidFill>
                <a:schemeClr val="dk1"/>
              </a:solidFill>
              <a:effectLst/>
              <a:latin typeface="+mn-ea"/>
              <a:ea typeface="+mn-ea"/>
              <a:cs typeface="+mn-cs"/>
            </a:rPr>
            <a:t>　（資金収支・事業活動収支計算書</a:t>
          </a:r>
          <a:r>
            <a:rPr kumimoji="1" lang="ja-JP" altLang="ja-JP" sz="1600" b="1">
              <a:solidFill>
                <a:schemeClr val="dk1"/>
              </a:solidFill>
              <a:effectLst/>
              <a:latin typeface="+mn-ea"/>
              <a:ea typeface="+mn-ea"/>
              <a:cs typeface="+mn-cs"/>
            </a:rPr>
            <a:t>）</a:t>
          </a:r>
          <a:endParaRPr kumimoji="1" lang="en-US" altLang="ja-JP" sz="1600" b="1">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3200">
              <a:latin typeface="HG創英角ｺﾞｼｯｸUB" panose="020B0909000000000000" pitchFamily="49" charset="-128"/>
              <a:ea typeface="HG創英角ｺﾞｼｯｸUB" panose="020B0909000000000000" pitchFamily="49" charset="-128"/>
            </a:rPr>
            <a:t>　　作業４</a:t>
          </a:r>
          <a:r>
            <a:rPr kumimoji="1" lang="en-US" altLang="ja-JP" sz="1600" b="1">
              <a:solidFill>
                <a:schemeClr val="dk1"/>
              </a:solidFill>
              <a:effectLst/>
              <a:latin typeface="+mn-ea"/>
              <a:ea typeface="+mn-ea"/>
              <a:cs typeface="+mn-cs"/>
            </a:rPr>
            <a:t>(</a:t>
          </a:r>
          <a:r>
            <a:rPr kumimoji="1" lang="ja-JP" altLang="en-US" sz="1600" b="1">
              <a:solidFill>
                <a:schemeClr val="dk1"/>
              </a:solidFill>
              <a:effectLst/>
              <a:latin typeface="+mn-ea"/>
              <a:ea typeface="+mn-ea"/>
              <a:cs typeface="+mn-cs"/>
            </a:rPr>
            <a:t>貸借対照表</a:t>
          </a:r>
          <a:r>
            <a:rPr kumimoji="1" lang="ja-JP" altLang="ja-JP" sz="1600" b="1">
              <a:solidFill>
                <a:schemeClr val="dk1"/>
              </a:solidFill>
              <a:effectLst/>
              <a:latin typeface="+mn-ea"/>
              <a:ea typeface="+mn-ea"/>
              <a:cs typeface="+mn-cs"/>
            </a:rPr>
            <a:t>）</a:t>
          </a:r>
          <a:endParaRPr lang="ja-JP" altLang="ja-JP" sz="1600" b="1">
            <a:effectLst/>
            <a:latin typeface="+mn-ea"/>
            <a:ea typeface="+mn-ea"/>
          </a:endParaRPr>
        </a:p>
        <a:p>
          <a:pPr algn="ctr"/>
          <a:endParaRPr kumimoji="1" lang="en-US" altLang="ja-JP" sz="2000">
            <a:latin typeface="HG創英角ｺﾞｼｯｸUB" panose="020B0909000000000000" pitchFamily="49" charset="-128"/>
            <a:ea typeface="HG創英角ｺﾞｼｯｸUB" panose="020B0909000000000000" pitchFamily="49" charset="-128"/>
          </a:endParaRPr>
        </a:p>
        <a:p>
          <a:pPr algn="ctr"/>
          <a:r>
            <a:rPr kumimoji="1" lang="ja-JP" altLang="en-US" sz="3200">
              <a:latin typeface="HG創英角ｺﾞｼｯｸUB" panose="020B0909000000000000" pitchFamily="49" charset="-128"/>
              <a:ea typeface="HG創英角ｺﾞｼｯｸUB" panose="020B0909000000000000" pitchFamily="49" charset="-128"/>
            </a:rPr>
            <a:t>の順に入力します</a:t>
          </a:r>
          <a:endParaRPr kumimoji="1" lang="en-US" altLang="ja-JP" sz="3200">
            <a:latin typeface="HG創英角ｺﾞｼｯｸUB" panose="020B0909000000000000" pitchFamily="49" charset="-128"/>
            <a:ea typeface="HG創英角ｺﾞｼｯｸUB" panose="020B0909000000000000" pitchFamily="49" charset="-128"/>
          </a:endParaRPr>
        </a:p>
        <a:p>
          <a:pPr algn="ctr"/>
          <a:endParaRPr kumimoji="1" lang="ja-JP" altLang="en-US" sz="3200">
            <a:latin typeface="HG創英角ｺﾞｼｯｸUB" panose="020B0909000000000000" pitchFamily="49" charset="-128"/>
            <a:ea typeface="HG創英角ｺﾞｼｯｸUB" panose="020B0909000000000000" pitchFamily="49" charset="-128"/>
          </a:endParaRPr>
        </a:p>
        <a:p>
          <a:pPr algn="ctr"/>
          <a:r>
            <a:rPr kumimoji="1" lang="ja-JP" altLang="en-US" sz="3200">
              <a:latin typeface="HG創英角ｺﾞｼｯｸUB" panose="020B0909000000000000" pitchFamily="49" charset="-128"/>
              <a:ea typeface="HG創英角ｺﾞｼｯｸUB" panose="020B0909000000000000" pitchFamily="49" charset="-128"/>
            </a:rPr>
            <a:t>入力すると</a:t>
          </a:r>
          <a:endParaRPr kumimoji="1" lang="en-US" altLang="ja-JP" sz="3200">
            <a:latin typeface="HG創英角ｺﾞｼｯｸUB" panose="020B0909000000000000" pitchFamily="49" charset="-128"/>
            <a:ea typeface="HG創英角ｺﾞｼｯｸUB" panose="020B0909000000000000" pitchFamily="49" charset="-128"/>
          </a:endParaRPr>
        </a:p>
        <a:p>
          <a:pPr algn="ctr"/>
          <a:r>
            <a:rPr kumimoji="1" lang="ja-JP" altLang="en-US" sz="3200">
              <a:latin typeface="HG創英角ｺﾞｼｯｸUB" panose="020B0909000000000000" pitchFamily="49" charset="-128"/>
              <a:ea typeface="HG創英角ｺﾞｼｯｸUB" panose="020B0909000000000000" pitchFamily="49" charset="-128"/>
            </a:rPr>
            <a:t>データができます</a:t>
          </a:r>
        </a:p>
        <a:p>
          <a:pPr algn="l"/>
          <a:r>
            <a:rPr kumimoji="1" lang="ja-JP" altLang="en-US" sz="3200">
              <a:latin typeface="HG創英角ｺﾞｼｯｸUB" panose="020B0909000000000000" pitchFamily="49" charset="-128"/>
              <a:ea typeface="HG創英角ｺﾞｼｯｸUB" panose="020B0909000000000000" pitchFamily="49" charset="-128"/>
            </a:rPr>
            <a:t>　</a:t>
          </a:r>
        </a:p>
        <a:p>
          <a:pPr algn="l"/>
          <a:r>
            <a:rPr kumimoji="1" lang="ja-JP" altLang="en-US" sz="3200">
              <a:latin typeface="HG創英角ｺﾞｼｯｸUB" panose="020B0909000000000000" pitchFamily="49" charset="-128"/>
              <a:ea typeface="HG創英角ｺﾞｼｯｸUB" panose="020B0909000000000000" pitchFamily="49" charset="-128"/>
            </a:rPr>
            <a:t>　</a:t>
          </a:r>
          <a:endParaRPr kumimoji="1" lang="en-US" altLang="ja-JP" sz="3200">
            <a:latin typeface="HG創英角ｺﾞｼｯｸUB" panose="020B0909000000000000" pitchFamily="49" charset="-128"/>
            <a:ea typeface="HG創英角ｺﾞｼｯｸUB" panose="020B0909000000000000" pitchFamily="49" charset="-128"/>
          </a:endParaRPr>
        </a:p>
      </xdr:txBody>
    </xdr:sp>
    <xdr:clientData/>
  </xdr:twoCellAnchor>
  <xdr:twoCellAnchor>
    <xdr:from>
      <xdr:col>12</xdr:col>
      <xdr:colOff>375142</xdr:colOff>
      <xdr:row>42</xdr:row>
      <xdr:rowOff>36142</xdr:rowOff>
    </xdr:from>
    <xdr:to>
      <xdr:col>22</xdr:col>
      <xdr:colOff>351692</xdr:colOff>
      <xdr:row>60</xdr:row>
      <xdr:rowOff>70335</xdr:rowOff>
    </xdr:to>
    <xdr:sp macro="" textlink="">
      <xdr:nvSpPr>
        <xdr:cNvPr id="11" name="下矢印吹き出し 3">
          <a:extLst>
            <a:ext uri="{FF2B5EF4-FFF2-40B4-BE49-F238E27FC236}">
              <a16:creationId xmlns:a16="http://schemas.microsoft.com/office/drawing/2014/main" id="{AA2F5ECA-808E-4DD0-8007-06F8BEDCCE58}"/>
            </a:ext>
          </a:extLst>
        </xdr:cNvPr>
        <xdr:cNvSpPr/>
      </xdr:nvSpPr>
      <xdr:spPr bwMode="auto">
        <a:xfrm rot="16200000">
          <a:off x="10461870" y="5379914"/>
          <a:ext cx="3120293" cy="6834550"/>
        </a:xfrm>
        <a:prstGeom prst="downArrowCallout">
          <a:avLst>
            <a:gd name="adj1" fmla="val 28395"/>
            <a:gd name="adj2" fmla="val 36953"/>
            <a:gd name="adj3" fmla="val 11979"/>
            <a:gd name="adj4" fmla="val 89789"/>
          </a:avLst>
        </a:prstGeom>
        <a:ln w="57150">
          <a:solidFill>
            <a:schemeClr val="accent2">
              <a:lumMod val="75000"/>
            </a:schemeClr>
          </a:solidFill>
          <a:prstDash val="sysDash"/>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wrap="none" lIns="18288" tIns="0" rIns="0" bIns="0" rtlCol="0" anchor="t" upright="1">
          <a:noAutofit/>
        </a:bodyPr>
        <a:lstStyle/>
        <a:p>
          <a:pPr algn="l"/>
          <a:r>
            <a:rPr kumimoji="1" lang="en-US" altLang="ja-JP" sz="3200" b="1">
              <a:solidFill>
                <a:srgbClr val="006600"/>
              </a:solidFill>
              <a:latin typeface="BIZ UDゴシック" panose="020B0400000000000000" pitchFamily="49" charset="-128"/>
              <a:ea typeface="BIZ UDゴシック" panose="020B0400000000000000" pitchFamily="49" charset="-128"/>
            </a:rPr>
            <a:t> ※</a:t>
          </a:r>
          <a:r>
            <a:rPr kumimoji="1" lang="ja-JP" altLang="en-US" sz="3200" b="1">
              <a:solidFill>
                <a:srgbClr val="006600"/>
              </a:solidFill>
              <a:latin typeface="BIZ UDゴシック" panose="020B0400000000000000" pitchFamily="49" charset="-128"/>
              <a:ea typeface="BIZ UDゴシック" panose="020B0400000000000000" pitchFamily="49" charset="-128"/>
            </a:rPr>
            <a:t>　都道府県へ</a:t>
          </a:r>
          <a:endParaRPr kumimoji="1" lang="en-US" altLang="ja-JP" sz="3200" b="1">
            <a:solidFill>
              <a:srgbClr val="006600"/>
            </a:solidFill>
            <a:latin typeface="BIZ UDゴシック" panose="020B0400000000000000" pitchFamily="49" charset="-128"/>
            <a:ea typeface="BIZ UDゴシック" panose="020B0400000000000000" pitchFamily="49" charset="-128"/>
          </a:endParaRPr>
        </a:p>
        <a:p>
          <a:pPr algn="l"/>
          <a:r>
            <a:rPr kumimoji="1" lang="ja-JP" altLang="en-US" sz="3200" b="1">
              <a:solidFill>
                <a:srgbClr val="006600"/>
              </a:solidFill>
              <a:latin typeface="BIZ UDゴシック" panose="020B0400000000000000" pitchFamily="49" charset="-128"/>
              <a:ea typeface="BIZ UDゴシック" panose="020B0400000000000000" pitchFamily="49" charset="-128"/>
            </a:rPr>
            <a:t>　「紙で提出」する場合</a:t>
          </a:r>
          <a:endParaRPr kumimoji="1" lang="en-US" altLang="ja-JP" sz="3200" b="1">
            <a:solidFill>
              <a:srgbClr val="006600"/>
            </a:solidFill>
            <a:latin typeface="BIZ UDゴシック" panose="020B0400000000000000" pitchFamily="49" charset="-128"/>
            <a:ea typeface="BIZ UDゴシック" panose="020B0400000000000000" pitchFamily="49" charset="-128"/>
          </a:endParaRPr>
        </a:p>
        <a:p>
          <a:pPr algn="ctr"/>
          <a:endParaRPr kumimoji="1" lang="en-US" altLang="ja-JP" sz="2000" b="0">
            <a:latin typeface="BIZ UDゴシック" panose="020B0400000000000000" pitchFamily="49" charset="-128"/>
            <a:ea typeface="BIZ UDゴシック" panose="020B0400000000000000" pitchFamily="49" charset="-128"/>
          </a:endParaRPr>
        </a:p>
        <a:p>
          <a:pPr algn="ctr"/>
          <a:r>
            <a:rPr kumimoji="1" lang="ja-JP" altLang="en-US" sz="1600" b="0">
              <a:solidFill>
                <a:srgbClr val="FF0000"/>
              </a:solidFill>
              <a:latin typeface="BIZ UDゴシック" panose="020B0400000000000000" pitchFamily="49" charset="-128"/>
              <a:ea typeface="BIZ UDゴシック" panose="020B0400000000000000" pitchFamily="49" charset="-128"/>
            </a:rPr>
            <a:t>所轄の都道府県が</a:t>
          </a:r>
          <a:endParaRPr kumimoji="1" lang="en-US" altLang="ja-JP" sz="1600" b="0">
            <a:solidFill>
              <a:srgbClr val="FF0000"/>
            </a:solidFill>
            <a:latin typeface="BIZ UDゴシック" panose="020B0400000000000000" pitchFamily="49" charset="-128"/>
            <a:ea typeface="BIZ UDゴシック" panose="020B0400000000000000" pitchFamily="49" charset="-128"/>
          </a:endParaRPr>
        </a:p>
        <a:p>
          <a:pPr algn="ctr"/>
          <a:r>
            <a:rPr kumimoji="1" lang="ja-JP" altLang="en-US" sz="1600" b="0">
              <a:solidFill>
                <a:srgbClr val="FF0000"/>
              </a:solidFill>
              <a:latin typeface="BIZ UDゴシック" panose="020B0400000000000000" pitchFamily="49" charset="-128"/>
              <a:ea typeface="BIZ UDゴシック" panose="020B0400000000000000" pitchFamily="49" charset="-128"/>
            </a:rPr>
            <a:t>紙形式での提出が可能な場合のみ</a:t>
          </a:r>
          <a:endParaRPr kumimoji="1" lang="en-US" altLang="ja-JP" sz="1600" b="0">
            <a:solidFill>
              <a:srgbClr val="FF0000"/>
            </a:solidFill>
            <a:latin typeface="BIZ UDゴシック" panose="020B0400000000000000" pitchFamily="49" charset="-128"/>
            <a:ea typeface="BIZ UDゴシック" panose="020B0400000000000000" pitchFamily="49" charset="-128"/>
          </a:endParaRPr>
        </a:p>
        <a:p>
          <a:pPr algn="ctr"/>
          <a:endParaRPr kumimoji="1" lang="en-US" altLang="ja-JP" sz="2000" b="0">
            <a:solidFill>
              <a:srgbClr val="FF0000"/>
            </a:solidFill>
            <a:latin typeface="BIZ UDゴシック" panose="020B0400000000000000" pitchFamily="49" charset="-128"/>
            <a:ea typeface="BIZ UDゴシック" panose="020B0400000000000000" pitchFamily="49" charset="-128"/>
          </a:endParaRPr>
        </a:p>
        <a:p>
          <a:pPr algn="ctr"/>
          <a:r>
            <a:rPr kumimoji="1" lang="ja-JP" altLang="en-US" sz="2000" b="0">
              <a:solidFill>
                <a:srgbClr val="FF0000"/>
              </a:solidFill>
              <a:latin typeface="BIZ UDゴシック" panose="020B0400000000000000" pitchFamily="49" charset="-128"/>
              <a:ea typeface="BIZ UDゴシック" panose="020B0400000000000000" pitchFamily="49" charset="-128"/>
            </a:rPr>
            <a:t>「別の書式（ダウンロード様式）」</a:t>
          </a:r>
          <a:endParaRPr kumimoji="1" lang="en-US" altLang="ja-JP" sz="2000" b="0">
            <a:solidFill>
              <a:srgbClr val="FF0000"/>
            </a:solidFill>
            <a:latin typeface="BIZ UDゴシック" panose="020B0400000000000000" pitchFamily="49" charset="-128"/>
            <a:ea typeface="BIZ UDゴシック" panose="020B0400000000000000" pitchFamily="49" charset="-128"/>
          </a:endParaRPr>
        </a:p>
        <a:p>
          <a:pPr algn="ctr"/>
          <a:r>
            <a:rPr kumimoji="1" lang="ja-JP" altLang="en-US" sz="1600" b="0">
              <a:solidFill>
                <a:srgbClr val="FF0000"/>
              </a:solidFill>
              <a:latin typeface="BIZ UDゴシック" panose="020B0400000000000000" pitchFamily="49" charset="-128"/>
              <a:ea typeface="BIZ UDゴシック" panose="020B0400000000000000" pitchFamily="49" charset="-128"/>
            </a:rPr>
            <a:t>を使って作成してください。</a:t>
          </a:r>
          <a:endParaRPr kumimoji="1" lang="en-US" altLang="ja-JP" sz="1600" b="0">
            <a:solidFill>
              <a:srgbClr val="FF0000"/>
            </a:solidFill>
            <a:latin typeface="BIZ UDゴシック" panose="020B0400000000000000" pitchFamily="49" charset="-128"/>
            <a:ea typeface="BIZ UDゴシック" panose="020B0400000000000000" pitchFamily="49" charset="-128"/>
          </a:endParaRPr>
        </a:p>
        <a:p>
          <a:pPr algn="ctr"/>
          <a:endParaRPr kumimoji="1" lang="en-US" altLang="ja-JP" sz="2000" b="0">
            <a:solidFill>
              <a:srgbClr val="FF0000"/>
            </a:solidFill>
            <a:latin typeface="BIZ UDゴシック" panose="020B0400000000000000" pitchFamily="49" charset="-128"/>
            <a:ea typeface="BIZ UDゴシック" panose="020B0400000000000000" pitchFamily="49" charset="-128"/>
          </a:endParaRPr>
        </a:p>
        <a:p>
          <a:pPr algn="ctr"/>
          <a:endParaRPr kumimoji="1" lang="en-US" altLang="ja-JP" sz="2000" b="0">
            <a:solidFill>
              <a:srgbClr val="FF0000"/>
            </a:solidFill>
            <a:latin typeface="BIZ UDゴシック" panose="020B0400000000000000" pitchFamily="49" charset="-128"/>
            <a:ea typeface="BIZ UDゴシック" panose="020B0400000000000000" pitchFamily="49" charset="-128"/>
          </a:endParaRPr>
        </a:p>
        <a:p>
          <a:pPr algn="ctr"/>
          <a:endParaRPr kumimoji="1" lang="en-US" altLang="ja-JP" sz="1800">
            <a:latin typeface="HG創英角ｺﾞｼｯｸUB" panose="020B0909000000000000" pitchFamily="49" charset="-128"/>
            <a:ea typeface="HG創英角ｺﾞｼｯｸUB" panose="020B0909000000000000" pitchFamily="49" charset="-128"/>
          </a:endParaRPr>
        </a:p>
        <a:p>
          <a:pPr algn="ctr"/>
          <a:endParaRPr kumimoji="1" lang="en-US" altLang="ja-JP" sz="1800">
            <a:solidFill>
              <a:srgbClr val="FF0000"/>
            </a:solidFill>
            <a:latin typeface="HG創英角ｺﾞｼｯｸUB" panose="020B0909000000000000" pitchFamily="49" charset="-128"/>
            <a:ea typeface="HG創英角ｺﾞｼｯｸUB" panose="020B0909000000000000" pitchFamily="49" charset="-128"/>
          </a:endParaRPr>
        </a:p>
        <a:p>
          <a:pPr algn="l"/>
          <a:endParaRPr kumimoji="1" lang="en-US" altLang="ja-JP" sz="3200">
            <a:latin typeface="HG創英角ｺﾞｼｯｸUB" panose="020B0909000000000000" pitchFamily="49" charset="-128"/>
            <a:ea typeface="HG創英角ｺﾞｼｯｸUB" panose="020B0909000000000000" pitchFamily="49" charset="-128"/>
          </a:endParaRPr>
        </a:p>
      </xdr:txBody>
    </xdr:sp>
    <xdr:clientData/>
  </xdr:twoCellAnchor>
  <xdr:twoCellAnchor>
    <xdr:from>
      <xdr:col>0</xdr:col>
      <xdr:colOff>111122</xdr:colOff>
      <xdr:row>0</xdr:row>
      <xdr:rowOff>88901</xdr:rowOff>
    </xdr:from>
    <xdr:to>
      <xdr:col>32</xdr:col>
      <xdr:colOff>504093</xdr:colOff>
      <xdr:row>9</xdr:row>
      <xdr:rowOff>70339</xdr:rowOff>
    </xdr:to>
    <xdr:sp macro="" textlink="">
      <xdr:nvSpPr>
        <xdr:cNvPr id="12" name="下矢印吹き出し 3">
          <a:extLst>
            <a:ext uri="{FF2B5EF4-FFF2-40B4-BE49-F238E27FC236}">
              <a16:creationId xmlns:a16="http://schemas.microsoft.com/office/drawing/2014/main" id="{39D0EA3C-8007-4964-A64A-355E6A5E879A}"/>
            </a:ext>
          </a:extLst>
        </xdr:cNvPr>
        <xdr:cNvSpPr/>
      </xdr:nvSpPr>
      <xdr:spPr bwMode="auto">
        <a:xfrm>
          <a:off x="111122" y="88901"/>
          <a:ext cx="22338571" cy="1524488"/>
        </a:xfrm>
        <a:prstGeom prst="downArrowCallout">
          <a:avLst>
            <a:gd name="adj1" fmla="val 8909"/>
            <a:gd name="adj2" fmla="val 343555"/>
            <a:gd name="adj3" fmla="val 4910"/>
            <a:gd name="adj4" fmla="val 94539"/>
          </a:avLst>
        </a:prstGeom>
        <a:solidFill>
          <a:srgbClr val="0000FF"/>
        </a:solidFill>
        <a:ln w="101600">
          <a:solidFill>
            <a:srgbClr val="33CCFF"/>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wrap="none" lIns="18288" tIns="0" rIns="0" bIns="0" rtlCol="0" anchor="t" upright="1">
          <a:noAutofit/>
        </a:bodyPr>
        <a:lstStyle/>
        <a:p>
          <a:pPr algn="l"/>
          <a:r>
            <a:rPr kumimoji="1" lang="ja-JP" altLang="en-US" sz="1000">
              <a:latin typeface="HG創英角ｺﾞｼｯｸUB" panose="020B0909000000000000" pitchFamily="49" charset="-128"/>
              <a:ea typeface="HG創英角ｺﾞｼｯｸUB" panose="020B0909000000000000" pitchFamily="49" charset="-128"/>
            </a:rPr>
            <a:t>　　　　　</a:t>
          </a:r>
          <a:endParaRPr kumimoji="1" lang="en-US" altLang="ja-JP" sz="1000">
            <a:latin typeface="HG創英角ｺﾞｼｯｸUB" panose="020B0909000000000000" pitchFamily="49" charset="-128"/>
            <a:ea typeface="HG創英角ｺﾞｼｯｸUB" panose="020B0909000000000000" pitchFamily="49" charset="-128"/>
          </a:endParaRPr>
        </a:p>
        <a:p>
          <a:pPr algn="l"/>
          <a:r>
            <a:rPr kumimoji="1" lang="ja-JP" altLang="en-US" sz="3200">
              <a:latin typeface="HG創英角ｺﾞｼｯｸUB" panose="020B0909000000000000" pitchFamily="49" charset="-128"/>
              <a:ea typeface="HG創英角ｺﾞｼｯｸUB" panose="020B0909000000000000" pitchFamily="49" charset="-128"/>
            </a:rPr>
            <a:t>　</a:t>
          </a:r>
          <a:r>
            <a:rPr kumimoji="1" lang="ja-JP" altLang="en-US" sz="4400">
              <a:solidFill>
                <a:schemeClr val="bg1"/>
              </a:solidFill>
              <a:latin typeface="HG創英角ｺﾞｼｯｸUB" panose="020B0909000000000000" pitchFamily="49" charset="-128"/>
              <a:ea typeface="HG創英角ｺﾞｼｯｸUB" panose="020B0909000000000000" pitchFamily="49" charset="-128"/>
            </a:rPr>
            <a:t>「学校法人</a:t>
          </a:r>
          <a:r>
            <a:rPr kumimoji="1" lang="ja-JP" altLang="en-US" sz="4400">
              <a:solidFill>
                <a:schemeClr val="bg1"/>
              </a:solidFill>
              <a:latin typeface="BIZ UDゴシック" panose="020B0400000000000000" pitchFamily="49" charset="-128"/>
              <a:ea typeface="BIZ UDゴシック" panose="020B0400000000000000" pitchFamily="49" charset="-128"/>
            </a:rPr>
            <a:t>」専用の入力シートです。</a:t>
          </a:r>
          <a:r>
            <a:rPr kumimoji="1" lang="ja-JP" altLang="en-US" sz="2000">
              <a:solidFill>
                <a:schemeClr val="bg1"/>
              </a:solidFill>
              <a:latin typeface="BIZ UDゴシック" panose="020B0400000000000000" pitchFamily="49" charset="-128"/>
              <a:ea typeface="BIZ UDゴシック" panose="020B0400000000000000" pitchFamily="49" charset="-128"/>
            </a:rPr>
            <a:t>作業順に作ってください。</a:t>
          </a:r>
          <a:endParaRPr kumimoji="1" lang="en-US" altLang="ja-JP" sz="2000">
            <a:solidFill>
              <a:schemeClr val="bg1"/>
            </a:solidFill>
            <a:latin typeface="BIZ UDゴシック" panose="020B0400000000000000" pitchFamily="49" charset="-128"/>
            <a:ea typeface="BIZ UDゴシック" panose="020B0400000000000000" pitchFamily="49" charset="-128"/>
          </a:endParaRPr>
        </a:p>
        <a:p>
          <a:pPr algn="l"/>
          <a:r>
            <a:rPr kumimoji="1" lang="ja-JP" altLang="en-US" sz="2000">
              <a:solidFill>
                <a:schemeClr val="bg1"/>
              </a:solidFill>
              <a:latin typeface="BIZ UDゴシック" panose="020B0400000000000000" pitchFamily="49" charset="-128"/>
              <a:ea typeface="BIZ UDゴシック" panose="020B0400000000000000" pitchFamily="49" charset="-128"/>
            </a:rPr>
            <a:t>　　　　　　　　　　　　　　　　　　　　　　　　　　　　　　　　　　　　　　　その他の法人・個人、社会福祉法人は別の入力シートをご利用ください。</a:t>
          </a:r>
          <a:endParaRPr kumimoji="1" lang="en-US" altLang="ja-JP" sz="2000">
            <a:solidFill>
              <a:schemeClr val="bg1"/>
            </a:solidFill>
            <a:latin typeface="BIZ UDゴシック" panose="020B0400000000000000" pitchFamily="49" charset="-128"/>
            <a:ea typeface="BIZ UDゴシック" panose="020B0400000000000000" pitchFamily="49" charset="-128"/>
          </a:endParaRPr>
        </a:p>
        <a:p>
          <a:pPr algn="l"/>
          <a:r>
            <a:rPr kumimoji="1" lang="ja-JP" altLang="en-US" sz="800">
              <a:latin typeface="BIZ UDゴシック" panose="020B0400000000000000" pitchFamily="49" charset="-128"/>
              <a:ea typeface="BIZ UDゴシック" panose="020B0400000000000000" pitchFamily="49" charset="-128"/>
            </a:rPr>
            <a:t>　　</a:t>
          </a:r>
          <a:endParaRPr kumimoji="1" lang="en-US" altLang="ja-JP" sz="800">
            <a:latin typeface="BIZ UDゴシック" panose="020B0400000000000000" pitchFamily="49" charset="-128"/>
            <a:ea typeface="BIZ UDゴシック" panose="020B0400000000000000" pitchFamily="49" charset="-128"/>
          </a:endParaRPr>
        </a:p>
        <a:p>
          <a:pPr algn="l"/>
          <a:r>
            <a:rPr kumimoji="1" lang="ja-JP" altLang="en-US" sz="3200">
              <a:latin typeface="BIZ UDゴシック" panose="020B0400000000000000" pitchFamily="49" charset="-128"/>
              <a:ea typeface="BIZ UDゴシック" panose="020B0400000000000000" pitchFamily="49" charset="-128"/>
            </a:rPr>
            <a:t>　</a:t>
          </a:r>
          <a:endParaRPr kumimoji="1" lang="en-US" altLang="ja-JP" sz="3200">
            <a:latin typeface="HG創英角ｺﾞｼｯｸUB" panose="020B0909000000000000" pitchFamily="49" charset="-128"/>
            <a:ea typeface="HG創英角ｺﾞｼｯｸUB" panose="020B0909000000000000" pitchFamily="49" charset="-128"/>
          </a:endParaRPr>
        </a:p>
      </xdr:txBody>
    </xdr:sp>
    <xdr:clientData/>
  </xdr:twoCellAnchor>
  <xdr:twoCellAnchor>
    <xdr:from>
      <xdr:col>22</xdr:col>
      <xdr:colOff>495302</xdr:colOff>
      <xdr:row>10</xdr:row>
      <xdr:rowOff>106483</xdr:rowOff>
    </xdr:from>
    <xdr:to>
      <xdr:col>32</xdr:col>
      <xdr:colOff>73270</xdr:colOff>
      <xdr:row>40</xdr:row>
      <xdr:rowOff>58614</xdr:rowOff>
    </xdr:to>
    <xdr:sp macro="" textlink="">
      <xdr:nvSpPr>
        <xdr:cNvPr id="13" name="下矢印吹き出し 3">
          <a:extLst>
            <a:ext uri="{FF2B5EF4-FFF2-40B4-BE49-F238E27FC236}">
              <a16:creationId xmlns:a16="http://schemas.microsoft.com/office/drawing/2014/main" id="{CA10818C-719C-4424-B232-FD13A6339EC0}"/>
            </a:ext>
          </a:extLst>
        </xdr:cNvPr>
        <xdr:cNvSpPr/>
      </xdr:nvSpPr>
      <xdr:spPr bwMode="auto">
        <a:xfrm>
          <a:off x="15647379" y="1864945"/>
          <a:ext cx="6465276" cy="5227515"/>
        </a:xfrm>
        <a:prstGeom prst="downArrowCallout">
          <a:avLst>
            <a:gd name="adj1" fmla="val 96708"/>
            <a:gd name="adj2" fmla="val 48354"/>
            <a:gd name="adj3" fmla="val 0"/>
            <a:gd name="adj4" fmla="val 100000"/>
          </a:avLst>
        </a:prstGeom>
        <a:ln w="101600">
          <a:solidFill>
            <a:srgbClr val="7030A0"/>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wrap="none" lIns="18288" tIns="0" rIns="0" bIns="0" rtlCol="0" anchor="t" upright="1">
          <a:noAutofit/>
        </a:bodyPr>
        <a:lstStyle/>
        <a:p>
          <a:pPr algn="l"/>
          <a:r>
            <a:rPr kumimoji="1" lang="ja-JP" altLang="en-US" sz="4400">
              <a:solidFill>
                <a:srgbClr val="7030A0"/>
              </a:solidFill>
              <a:latin typeface="HG創英角ｺﾞｼｯｸUB" panose="020B0909000000000000" pitchFamily="49" charset="-128"/>
              <a:ea typeface="HG創英角ｺﾞｼｯｸUB" panose="020B0909000000000000" pitchFamily="49" charset="-128"/>
            </a:rPr>
            <a:t>提出</a:t>
          </a:r>
          <a:endParaRPr kumimoji="1" lang="en-US" altLang="ja-JP" sz="4400">
            <a:solidFill>
              <a:srgbClr val="7030A0"/>
            </a:solidFill>
            <a:latin typeface="HG創英角ｺﾞｼｯｸUB" panose="020B0909000000000000" pitchFamily="49" charset="-128"/>
            <a:ea typeface="HG創英角ｺﾞｼｯｸUB" panose="020B0909000000000000" pitchFamily="49" charset="-128"/>
          </a:endParaRPr>
        </a:p>
        <a:p>
          <a:pPr algn="ctr"/>
          <a:endParaRPr kumimoji="1" lang="en-US" altLang="ja-JP" sz="2800">
            <a:latin typeface="HG創英角ｺﾞｼｯｸUB" panose="020B0909000000000000" pitchFamily="49" charset="-128"/>
            <a:ea typeface="HG創英角ｺﾞｼｯｸUB" panose="020B0909000000000000" pitchFamily="49" charset="-128"/>
          </a:endParaRPr>
        </a:p>
        <a:p>
          <a:pPr algn="ctr"/>
          <a:r>
            <a:rPr kumimoji="1" lang="ja-JP" altLang="en-US" sz="2800">
              <a:latin typeface="HG創英角ｺﾞｼｯｸUB" panose="020B0909000000000000" pitchFamily="49" charset="-128"/>
              <a:ea typeface="HG創英角ｺﾞｼｯｸUB" panose="020B0909000000000000" pitchFamily="49" charset="-128"/>
            </a:rPr>
            <a:t>完成したファイルを</a:t>
          </a:r>
          <a:endParaRPr kumimoji="1" lang="en-US" altLang="ja-JP" sz="2800">
            <a:latin typeface="HG創英角ｺﾞｼｯｸUB" panose="020B0909000000000000" pitchFamily="49" charset="-128"/>
            <a:ea typeface="HG創英角ｺﾞｼｯｸUB" panose="020B0909000000000000" pitchFamily="49" charset="-128"/>
          </a:endParaRPr>
        </a:p>
        <a:p>
          <a:pPr algn="ctr"/>
          <a:r>
            <a:rPr kumimoji="1" lang="ja-JP" altLang="en-US" sz="2800">
              <a:latin typeface="HG創英角ｺﾞｼｯｸUB" panose="020B0909000000000000" pitchFamily="49" charset="-128"/>
              <a:ea typeface="HG創英角ｺﾞｼｯｸUB" panose="020B0909000000000000" pitchFamily="49" charset="-128"/>
            </a:rPr>
            <a:t>法人本部が所在する都道府県に</a:t>
          </a:r>
          <a:endParaRPr kumimoji="1" lang="en-US" altLang="ja-JP" sz="2800">
            <a:latin typeface="HG創英角ｺﾞｼｯｸUB" panose="020B0909000000000000" pitchFamily="49" charset="-128"/>
            <a:ea typeface="HG創英角ｺﾞｼｯｸUB" panose="020B0909000000000000" pitchFamily="49" charset="-128"/>
          </a:endParaRPr>
        </a:p>
        <a:p>
          <a:pPr algn="ctr"/>
          <a:r>
            <a:rPr kumimoji="1" lang="ja-JP" altLang="en-US" sz="2800">
              <a:latin typeface="HG創英角ｺﾞｼｯｸUB" panose="020B0909000000000000" pitchFamily="49" charset="-128"/>
              <a:ea typeface="HG創英角ｺﾞｼｯｸUB" panose="020B0909000000000000" pitchFamily="49" charset="-128"/>
            </a:rPr>
            <a:t>提出してください。</a:t>
          </a:r>
          <a:endParaRPr kumimoji="1" lang="en-US" altLang="ja-JP" sz="2800">
            <a:latin typeface="HG創英角ｺﾞｼｯｸUB" panose="020B0909000000000000" pitchFamily="49" charset="-128"/>
            <a:ea typeface="HG創英角ｺﾞｼｯｸUB" panose="020B0909000000000000" pitchFamily="49" charset="-128"/>
          </a:endParaRPr>
        </a:p>
        <a:p>
          <a:pPr algn="ctr"/>
          <a:endParaRPr kumimoji="1" lang="en-US" altLang="ja-JP" sz="3200" baseline="0">
            <a:latin typeface="HG丸ｺﾞｼｯｸM-PRO" panose="020F0600000000000000" pitchFamily="50" charset="-128"/>
            <a:ea typeface="HG丸ｺﾞｼｯｸM-PRO" panose="020F0600000000000000" pitchFamily="50" charset="-128"/>
          </a:endParaRPr>
        </a:p>
        <a:p>
          <a:pPr algn="ctr"/>
          <a:r>
            <a:rPr kumimoji="1" lang="ja-JP" altLang="en-US" sz="2000" baseline="0">
              <a:solidFill>
                <a:srgbClr val="FF0000"/>
              </a:solidFill>
              <a:latin typeface="HG丸ｺﾞｼｯｸM-PRO" panose="020F0600000000000000" pitchFamily="50" charset="-128"/>
              <a:ea typeface="HG丸ｺﾞｼｯｸM-PRO" panose="020F0600000000000000" pitchFamily="50" charset="-128"/>
            </a:rPr>
            <a:t>このファイルを電子メールに添付して、</a:t>
          </a:r>
          <a:endParaRPr kumimoji="1" lang="en-US" altLang="ja-JP" sz="2000" baseline="0">
            <a:solidFill>
              <a:srgbClr val="FF0000"/>
            </a:solidFill>
            <a:latin typeface="HG丸ｺﾞｼｯｸM-PRO" panose="020F0600000000000000" pitchFamily="50" charset="-128"/>
            <a:ea typeface="HG丸ｺﾞｼｯｸM-PRO" panose="020F0600000000000000" pitchFamily="50" charset="-128"/>
          </a:endParaRPr>
        </a:p>
        <a:p>
          <a:pPr algn="ctr"/>
          <a:r>
            <a:rPr kumimoji="1" lang="ja-JP" altLang="en-US" sz="2000" baseline="0">
              <a:solidFill>
                <a:srgbClr val="FF0000"/>
              </a:solidFill>
              <a:latin typeface="HG丸ｺﾞｼｯｸM-PRO" panose="020F0600000000000000" pitchFamily="50" charset="-128"/>
              <a:ea typeface="HG丸ｺﾞｼｯｸM-PRO" panose="020F0600000000000000" pitchFamily="50" charset="-128"/>
            </a:rPr>
            <a:t>指定されたアドレスにお送りください。</a:t>
          </a:r>
          <a:endParaRPr kumimoji="1" lang="en-US" altLang="ja-JP" sz="2000" baseline="0">
            <a:solidFill>
              <a:srgbClr val="FF0000"/>
            </a:solidFill>
            <a:latin typeface="HG丸ｺﾞｼｯｸM-PRO" panose="020F0600000000000000" pitchFamily="50" charset="-128"/>
            <a:ea typeface="HG丸ｺﾞｼｯｸM-PRO" panose="020F0600000000000000" pitchFamily="50" charset="-128"/>
          </a:endParaRPr>
        </a:p>
        <a:p>
          <a:pPr algn="ctr"/>
          <a:r>
            <a:rPr kumimoji="1" lang="ja-JP" altLang="en-US" sz="2000" baseline="0">
              <a:solidFill>
                <a:srgbClr val="FF0000"/>
              </a:solidFill>
              <a:latin typeface="HG丸ｺﾞｼｯｸM-PRO" panose="020F0600000000000000" pitchFamily="50" charset="-128"/>
              <a:ea typeface="HG丸ｺﾞｼｯｸM-PRO" panose="020F0600000000000000" pitchFamily="50" charset="-128"/>
            </a:rPr>
            <a:t>（形式は、各都道府県の指示に従ってください）</a:t>
          </a:r>
        </a:p>
        <a:p>
          <a:pPr algn="l"/>
          <a:endParaRPr kumimoji="1" lang="en-US" altLang="ja-JP" sz="3200">
            <a:latin typeface="HG創英角ｺﾞｼｯｸUB" panose="020B0909000000000000" pitchFamily="49" charset="-128"/>
            <a:ea typeface="HG創英角ｺﾞｼｯｸUB" panose="020B0909000000000000" pitchFamily="49" charset="-128"/>
          </a:endParaRPr>
        </a:p>
      </xdr:txBody>
    </xdr:sp>
    <xdr:clientData/>
  </xdr:twoCellAnchor>
  <xdr:twoCellAnchor>
    <xdr:from>
      <xdr:col>22</xdr:col>
      <xdr:colOff>504093</xdr:colOff>
      <xdr:row>42</xdr:row>
      <xdr:rowOff>69362</xdr:rowOff>
    </xdr:from>
    <xdr:to>
      <xdr:col>32</xdr:col>
      <xdr:colOff>70340</xdr:colOff>
      <xdr:row>59</xdr:row>
      <xdr:rowOff>159240</xdr:rowOff>
    </xdr:to>
    <xdr:sp macro="" textlink="">
      <xdr:nvSpPr>
        <xdr:cNvPr id="14" name="四角形: 角を丸くする 13">
          <a:extLst>
            <a:ext uri="{FF2B5EF4-FFF2-40B4-BE49-F238E27FC236}">
              <a16:creationId xmlns:a16="http://schemas.microsoft.com/office/drawing/2014/main" id="{E1603045-0353-4C19-8A82-B5366240D522}"/>
            </a:ext>
          </a:extLst>
        </xdr:cNvPr>
        <xdr:cNvSpPr/>
      </xdr:nvSpPr>
      <xdr:spPr bwMode="auto">
        <a:xfrm>
          <a:off x="15591693" y="7270262"/>
          <a:ext cx="6424247" cy="3004528"/>
        </a:xfrm>
        <a:prstGeom prst="roundRect">
          <a:avLst/>
        </a:prstGeom>
        <a:noFill/>
        <a:ln w="63500">
          <a:solidFill>
            <a:schemeClr val="tx2">
              <a:lumMod val="75000"/>
            </a:schemeClr>
          </a:solidFill>
          <a:prstDash val="sysDash"/>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wrap="none" lIns="18288" tIns="0" rIns="0" bIns="0" rtlCol="0" anchor="ctr" upright="1">
          <a:noAutofit/>
        </a:bodyPr>
        <a:lstStyle/>
        <a:p>
          <a:r>
            <a:rPr kumimoji="1" lang="ja-JP" altLang="ja-JP" sz="2800" b="1">
              <a:solidFill>
                <a:srgbClr val="006600"/>
              </a:solidFill>
              <a:effectLst/>
              <a:latin typeface="BIZ UDゴシック" panose="020B0400000000000000" pitchFamily="49" charset="-128"/>
              <a:ea typeface="BIZ UDゴシック" panose="020B0400000000000000" pitchFamily="49" charset="-128"/>
              <a:cs typeface="+mn-cs"/>
            </a:rPr>
            <a:t>事業団</a:t>
          </a:r>
          <a:r>
            <a:rPr kumimoji="1" lang="en-US" altLang="ja-JP" sz="2800" b="1">
              <a:solidFill>
                <a:srgbClr val="006600"/>
              </a:solidFill>
              <a:effectLst/>
              <a:latin typeface="BIZ UDゴシック" panose="020B0400000000000000" pitchFamily="49" charset="-128"/>
              <a:ea typeface="BIZ UDゴシック" panose="020B0400000000000000" pitchFamily="49" charset="-128"/>
              <a:cs typeface="+mn-cs"/>
            </a:rPr>
            <a:t>HP</a:t>
          </a:r>
          <a:r>
            <a:rPr kumimoji="1" lang="ja-JP" altLang="ja-JP" sz="2800" b="1">
              <a:solidFill>
                <a:srgbClr val="006600"/>
              </a:solidFill>
              <a:effectLst/>
              <a:latin typeface="BIZ UDゴシック" panose="020B0400000000000000" pitchFamily="49" charset="-128"/>
              <a:ea typeface="BIZ UDゴシック" panose="020B0400000000000000" pitchFamily="49" charset="-128"/>
              <a:cs typeface="+mn-cs"/>
            </a:rPr>
            <a:t>から別のファイルを</a:t>
          </a:r>
          <a:endParaRPr lang="ja-JP" altLang="ja-JP" sz="2800" b="1">
            <a:solidFill>
              <a:srgbClr val="006600"/>
            </a:solidFill>
            <a:effectLst/>
            <a:latin typeface="BIZ UDゴシック" panose="020B0400000000000000" pitchFamily="49" charset="-128"/>
            <a:ea typeface="BIZ UDゴシック" panose="020B0400000000000000" pitchFamily="49" charset="-128"/>
          </a:endParaRPr>
        </a:p>
        <a:p>
          <a:r>
            <a:rPr kumimoji="1" lang="ja-JP" altLang="ja-JP" sz="2800" b="1">
              <a:solidFill>
                <a:srgbClr val="006600"/>
              </a:solidFill>
              <a:effectLst/>
              <a:latin typeface="BIZ UDゴシック" panose="020B0400000000000000" pitchFamily="49" charset="-128"/>
              <a:ea typeface="BIZ UDゴシック" panose="020B0400000000000000" pitchFamily="49" charset="-128"/>
              <a:cs typeface="+mn-cs"/>
            </a:rPr>
            <a:t>ダウンロードして</a:t>
          </a:r>
          <a:endParaRPr kumimoji="1" lang="en-US" altLang="ja-JP" sz="2800" b="1">
            <a:solidFill>
              <a:srgbClr val="006600"/>
            </a:solidFill>
            <a:effectLst/>
            <a:latin typeface="BIZ UDゴシック" panose="020B0400000000000000" pitchFamily="49" charset="-128"/>
            <a:ea typeface="BIZ UDゴシック" panose="020B0400000000000000" pitchFamily="49" charset="-128"/>
            <a:cs typeface="+mn-cs"/>
          </a:endParaRPr>
        </a:p>
        <a:p>
          <a:r>
            <a:rPr kumimoji="1" lang="ja-JP" altLang="en-US" sz="2800" b="1">
              <a:solidFill>
                <a:srgbClr val="006600"/>
              </a:solidFill>
              <a:effectLst/>
              <a:latin typeface="BIZ UDゴシック" panose="020B0400000000000000" pitchFamily="49" charset="-128"/>
              <a:ea typeface="BIZ UDゴシック" panose="020B0400000000000000" pitchFamily="49" charset="-128"/>
              <a:cs typeface="+mn-cs"/>
            </a:rPr>
            <a:t>調査票を作成してください</a:t>
          </a:r>
          <a:endParaRPr kumimoji="1" lang="en-US" altLang="ja-JP" sz="2800" b="1">
            <a:solidFill>
              <a:srgbClr val="006600"/>
            </a:solidFill>
            <a:effectLst/>
            <a:latin typeface="BIZ UDゴシック" panose="020B0400000000000000" pitchFamily="49" charset="-128"/>
            <a:ea typeface="BIZ UDゴシック" panose="020B0400000000000000" pitchFamily="49" charset="-128"/>
            <a:cs typeface="+mn-cs"/>
          </a:endParaRPr>
        </a:p>
        <a:p>
          <a:endParaRPr kumimoji="1" lang="en-US" altLang="ja-JP" sz="24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800">
              <a:solidFill>
                <a:schemeClr val="dk1"/>
              </a:solidFill>
              <a:effectLst/>
              <a:latin typeface="BIZ UDゴシック" panose="020B0400000000000000" pitchFamily="49" charset="-128"/>
              <a:ea typeface="BIZ UDゴシック" panose="020B0400000000000000" pitchFamily="49" charset="-128"/>
              <a:cs typeface="+mn-cs"/>
            </a:rPr>
            <a:t>ダウンロードページのアドレス</a:t>
          </a:r>
          <a:endParaRPr kumimoji="1" lang="en-US" altLang="ja-JP" sz="18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ja-JP" altLang="en-US" sz="1400"/>
        </a:p>
      </xdr:txBody>
    </xdr:sp>
    <xdr:clientData/>
  </xdr:twoCellAnchor>
  <xdr:twoCellAnchor>
    <xdr:from>
      <xdr:col>11</xdr:col>
      <xdr:colOff>427899</xdr:colOff>
      <xdr:row>10</xdr:row>
      <xdr:rowOff>70338</xdr:rowOff>
    </xdr:from>
    <xdr:to>
      <xdr:col>22</xdr:col>
      <xdr:colOff>46895</xdr:colOff>
      <xdr:row>41</xdr:row>
      <xdr:rowOff>29307</xdr:rowOff>
    </xdr:to>
    <xdr:sp macro="" textlink="">
      <xdr:nvSpPr>
        <xdr:cNvPr id="15" name="下矢印吹き出し 3">
          <a:extLst>
            <a:ext uri="{FF2B5EF4-FFF2-40B4-BE49-F238E27FC236}">
              <a16:creationId xmlns:a16="http://schemas.microsoft.com/office/drawing/2014/main" id="{297D85F3-1AA6-4653-B740-59BA1FDC7D6C}"/>
            </a:ext>
          </a:extLst>
        </xdr:cNvPr>
        <xdr:cNvSpPr/>
      </xdr:nvSpPr>
      <xdr:spPr bwMode="auto">
        <a:xfrm rot="16200000">
          <a:off x="8896355" y="936382"/>
          <a:ext cx="5410199" cy="7195035"/>
        </a:xfrm>
        <a:prstGeom prst="downArrowCallout">
          <a:avLst>
            <a:gd name="adj1" fmla="val 28395"/>
            <a:gd name="adj2" fmla="val 36953"/>
            <a:gd name="adj3" fmla="val 7272"/>
            <a:gd name="adj4" fmla="val 89789"/>
          </a:avLst>
        </a:prstGeom>
        <a:ln w="101600">
          <a:solidFill>
            <a:srgbClr val="0000FF"/>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wrap="none" lIns="18288" tIns="0" rIns="0" bIns="0" rtlCol="0" anchor="t" upright="1">
          <a:noAutofit/>
        </a:bodyPr>
        <a:lstStyle/>
        <a:p>
          <a:pPr algn="l"/>
          <a:r>
            <a:rPr kumimoji="1" lang="ja-JP" altLang="en-US" sz="4400">
              <a:solidFill>
                <a:srgbClr val="0000FF"/>
              </a:solidFill>
              <a:latin typeface="HG創英角ｺﾞｼｯｸUB" panose="020B0909000000000000" pitchFamily="49" charset="-128"/>
              <a:ea typeface="HG創英角ｺﾞｼｯｸUB" panose="020B0909000000000000" pitchFamily="49" charset="-128"/>
            </a:rPr>
            <a:t>保存</a:t>
          </a:r>
          <a:endParaRPr kumimoji="1" lang="en-US" altLang="ja-JP" sz="4400">
            <a:solidFill>
              <a:srgbClr val="0000FF"/>
            </a:solidFill>
            <a:latin typeface="HG創英角ｺﾞｼｯｸUB" panose="020B0909000000000000" pitchFamily="49" charset="-128"/>
            <a:ea typeface="HG創英角ｺﾞｼｯｸUB" panose="020B0909000000000000" pitchFamily="49" charset="-128"/>
          </a:endParaRPr>
        </a:p>
        <a:p>
          <a:pPr algn="ctr"/>
          <a:endParaRPr kumimoji="1" lang="en-US" altLang="ja-JP" sz="2800">
            <a:latin typeface="HG創英角ｺﾞｼｯｸUB" panose="020B0909000000000000" pitchFamily="49" charset="-128"/>
            <a:ea typeface="HG創英角ｺﾞｼｯｸUB" panose="020B0909000000000000" pitchFamily="49" charset="-128"/>
          </a:endParaRPr>
        </a:p>
        <a:p>
          <a:pPr algn="ctr"/>
          <a:r>
            <a:rPr kumimoji="1" lang="ja-JP" altLang="en-US" sz="2800">
              <a:latin typeface="HG創英角ｺﾞｼｯｸUB" panose="020B0909000000000000" pitchFamily="49" charset="-128"/>
              <a:ea typeface="HG創英角ｺﾞｼｯｸUB" panose="020B0909000000000000" pitchFamily="49" charset="-128"/>
            </a:rPr>
            <a:t>ファイル名を</a:t>
          </a:r>
          <a:endParaRPr kumimoji="1" lang="en-US" altLang="ja-JP" sz="2800">
            <a:latin typeface="HG創英角ｺﾞｼｯｸUB" panose="020B0909000000000000" pitchFamily="49" charset="-128"/>
            <a:ea typeface="HG創英角ｺﾞｼｯｸUB" panose="020B0909000000000000" pitchFamily="49" charset="-128"/>
          </a:endParaRPr>
        </a:p>
        <a:p>
          <a:pPr algn="ctr"/>
          <a:r>
            <a:rPr kumimoji="1" lang="ja-JP" altLang="en-US" sz="2800">
              <a:latin typeface="HG創英角ｺﾞｼｯｸUB" panose="020B0909000000000000" pitchFamily="49" charset="-128"/>
              <a:ea typeface="HG創英角ｺﾞｼｯｸUB" panose="020B0909000000000000" pitchFamily="49" charset="-128"/>
            </a:rPr>
            <a:t>以下のとおり変更して</a:t>
          </a:r>
          <a:endParaRPr kumimoji="1" lang="en-US" altLang="ja-JP" sz="2800">
            <a:latin typeface="HG創英角ｺﾞｼｯｸUB" panose="020B0909000000000000" pitchFamily="49" charset="-128"/>
            <a:ea typeface="HG創英角ｺﾞｼｯｸUB" panose="020B0909000000000000" pitchFamily="49" charset="-128"/>
          </a:endParaRPr>
        </a:p>
        <a:p>
          <a:pPr algn="ctr"/>
          <a:r>
            <a:rPr kumimoji="1" lang="ja-JP" altLang="en-US" sz="2800">
              <a:latin typeface="HG創英角ｺﾞｼｯｸUB" panose="020B0909000000000000" pitchFamily="49" charset="-128"/>
              <a:ea typeface="HG創英角ｺﾞｼｯｸUB" panose="020B0909000000000000" pitchFamily="49" charset="-128"/>
            </a:rPr>
            <a:t>保存してください</a:t>
          </a:r>
          <a:endParaRPr kumimoji="1" lang="en-US" altLang="ja-JP" sz="2800">
            <a:latin typeface="HG創英角ｺﾞｼｯｸUB" panose="020B0909000000000000" pitchFamily="49" charset="-128"/>
            <a:ea typeface="HG創英角ｺﾞｼｯｸUB" panose="020B0909000000000000" pitchFamily="49" charset="-128"/>
          </a:endParaRPr>
        </a:p>
        <a:p>
          <a:pPr algn="ctr"/>
          <a:r>
            <a:rPr kumimoji="1" lang="ja-JP" altLang="en-US" sz="1400">
              <a:latin typeface="BIZ UDゴシック" panose="020B0400000000000000" pitchFamily="49" charset="-128"/>
              <a:ea typeface="BIZ UDゴシック" panose="020B0400000000000000" pitchFamily="49" charset="-128"/>
            </a:rPr>
            <a:t>（法人名を含む名前に変更してください。）</a:t>
          </a:r>
          <a:endParaRPr kumimoji="1" lang="en-US" altLang="ja-JP" sz="1400">
            <a:latin typeface="BIZ UDゴシック" panose="020B0400000000000000" pitchFamily="49" charset="-128"/>
            <a:ea typeface="BIZ UDゴシック" panose="020B0400000000000000" pitchFamily="49" charset="-128"/>
          </a:endParaRPr>
        </a:p>
        <a:p>
          <a:pPr algn="l"/>
          <a:r>
            <a:rPr kumimoji="1" lang="ja-JP" altLang="en-US" sz="1600">
              <a:latin typeface="BIZ UDゴシック" panose="020B0400000000000000" pitchFamily="49" charset="-128"/>
              <a:ea typeface="BIZ UDゴシック" panose="020B0400000000000000" pitchFamily="49" charset="-128"/>
            </a:rPr>
            <a:t>　</a:t>
          </a:r>
          <a:endParaRPr kumimoji="1" lang="en-US" altLang="ja-JP" sz="1600">
            <a:latin typeface="BIZ UDゴシック" panose="020B0400000000000000" pitchFamily="49" charset="-128"/>
            <a:ea typeface="BIZ UDゴシック" panose="020B0400000000000000" pitchFamily="49" charset="-128"/>
          </a:endParaRPr>
        </a:p>
        <a:p>
          <a:pPr algn="l"/>
          <a:endParaRPr kumimoji="1" lang="en-US" altLang="ja-JP" sz="1600">
            <a:latin typeface="BIZ UDゴシック" panose="020B0400000000000000" pitchFamily="49" charset="-128"/>
            <a:ea typeface="BIZ UDゴシック" panose="020B0400000000000000" pitchFamily="49" charset="-128"/>
          </a:endParaRPr>
        </a:p>
        <a:p>
          <a:pPr algn="l"/>
          <a:r>
            <a:rPr kumimoji="1" lang="ja-JP" altLang="en-US" sz="1600">
              <a:latin typeface="BIZ UDゴシック" panose="020B0400000000000000" pitchFamily="49" charset="-128"/>
              <a:ea typeface="BIZ UDゴシック" panose="020B0400000000000000" pitchFamily="49" charset="-128"/>
            </a:rPr>
            <a:t>　</a:t>
          </a:r>
          <a:r>
            <a:rPr kumimoji="1" lang="en-US" altLang="ja-JP" sz="2000">
              <a:latin typeface="BIZ UDゴシック" panose="020B0400000000000000" pitchFamily="49" charset="-128"/>
              <a:ea typeface="BIZ UDゴシック" panose="020B0400000000000000" pitchFamily="49" charset="-128"/>
            </a:rPr>
            <a:t>【</a:t>
          </a:r>
          <a:r>
            <a:rPr kumimoji="1" lang="ja-JP" altLang="en-US" sz="2000">
              <a:latin typeface="BIZ UDゴシック" panose="020B0400000000000000" pitchFamily="49" charset="-128"/>
              <a:ea typeface="BIZ UDゴシック" panose="020B0400000000000000" pitchFamily="49" charset="-128"/>
            </a:rPr>
            <a:t>　</a:t>
          </a:r>
          <a:r>
            <a:rPr kumimoji="1" lang="en-US" altLang="ja-JP" sz="2000">
              <a:latin typeface="BIZ UDゴシック" panose="020B0400000000000000" pitchFamily="49" charset="-128"/>
              <a:ea typeface="BIZ UDゴシック" panose="020B0400000000000000" pitchFamily="49" charset="-128"/>
            </a:rPr>
            <a:t>】_</a:t>
          </a:r>
          <a:r>
            <a:rPr kumimoji="1" lang="ja-JP" altLang="en-US" sz="2000">
              <a:latin typeface="BIZ UDゴシック" panose="020B0400000000000000" pitchFamily="49" charset="-128"/>
              <a:ea typeface="BIZ UDゴシック" panose="020B0400000000000000" pitchFamily="49" charset="-128"/>
            </a:rPr>
            <a:t>Ｒ〇</a:t>
          </a:r>
          <a:r>
            <a:rPr kumimoji="1" lang="en-US" altLang="ja-JP" sz="2000">
              <a:latin typeface="BIZ UDゴシック" panose="020B0400000000000000" pitchFamily="49" charset="-128"/>
              <a:ea typeface="BIZ UDゴシック" panose="020B0400000000000000" pitchFamily="49" charset="-128"/>
            </a:rPr>
            <a:t>e-</a:t>
          </a:r>
          <a:r>
            <a:rPr kumimoji="1" lang="ja-JP" altLang="en-US" sz="2000">
              <a:latin typeface="BIZ UDゴシック" panose="020B0400000000000000" pitchFamily="49" charset="-128"/>
              <a:ea typeface="BIZ UDゴシック" panose="020B0400000000000000" pitchFamily="49" charset="-128"/>
            </a:rPr>
            <a:t>調査票（学校法人用）</a:t>
          </a:r>
          <a:endParaRPr kumimoji="1" lang="en-US" altLang="ja-JP" sz="2000">
            <a:latin typeface="BIZ UDゴシック" panose="020B0400000000000000" pitchFamily="49" charset="-128"/>
            <a:ea typeface="BIZ UDゴシック" panose="020B0400000000000000" pitchFamily="49" charset="-128"/>
          </a:endParaRPr>
        </a:p>
        <a:p>
          <a:pPr algn="l"/>
          <a:r>
            <a:rPr kumimoji="1" lang="ja-JP" altLang="en-US" sz="2000">
              <a:latin typeface="BIZ UDゴシック" panose="020B0400000000000000" pitchFamily="49" charset="-128"/>
              <a:ea typeface="BIZ UDゴシック" panose="020B0400000000000000" pitchFamily="49" charset="-128"/>
            </a:rPr>
            <a:t>　　↑</a:t>
          </a:r>
          <a:endParaRPr kumimoji="1" lang="en-US" altLang="ja-JP" sz="2000">
            <a:latin typeface="BIZ UDゴシック" panose="020B0400000000000000" pitchFamily="49" charset="-128"/>
            <a:ea typeface="BIZ UDゴシック" panose="020B0400000000000000" pitchFamily="49" charset="-128"/>
          </a:endParaRPr>
        </a:p>
        <a:p>
          <a:pPr algn="l"/>
          <a:r>
            <a:rPr kumimoji="1" lang="ja-JP" altLang="en-US" sz="2000">
              <a:latin typeface="BIZ UDゴシック" panose="020B0400000000000000" pitchFamily="49" charset="-128"/>
              <a:ea typeface="BIZ UDゴシック" panose="020B0400000000000000" pitchFamily="49" charset="-128"/>
            </a:rPr>
            <a:t>　ここに法人名を入れます</a:t>
          </a:r>
          <a:endParaRPr kumimoji="1" lang="en-US" altLang="ja-JP" sz="2000">
            <a:latin typeface="BIZ UDゴシック" panose="020B0400000000000000" pitchFamily="49" charset="-128"/>
            <a:ea typeface="BIZ UDゴシック" panose="020B0400000000000000" pitchFamily="49" charset="-128"/>
          </a:endParaRPr>
        </a:p>
        <a:p>
          <a:pPr algn="l"/>
          <a:endParaRPr kumimoji="1" lang="en-US" altLang="ja-JP" sz="2000">
            <a:latin typeface="BIZ UDゴシック" panose="020B0400000000000000" pitchFamily="49" charset="-128"/>
            <a:ea typeface="BIZ UDゴシック" panose="020B0400000000000000"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2000">
              <a:latin typeface="BIZ UDゴシック" panose="020B0400000000000000" pitchFamily="49" charset="-128"/>
              <a:ea typeface="BIZ UDゴシック" panose="020B0400000000000000" pitchFamily="49" charset="-128"/>
            </a:rPr>
            <a:t>　例</a:t>
          </a:r>
          <a:r>
            <a:rPr kumimoji="1" lang="en-US" altLang="ja-JP" sz="2000">
              <a:latin typeface="BIZ UDゴシック" panose="020B0400000000000000" pitchFamily="49" charset="-128"/>
              <a:ea typeface="BIZ UDゴシック" panose="020B0400000000000000" pitchFamily="49" charset="-128"/>
            </a:rPr>
            <a:t>)【</a:t>
          </a:r>
          <a:r>
            <a:rPr kumimoji="1" lang="ja-JP" altLang="en-US" sz="2000">
              <a:latin typeface="BIZ UDゴシック" panose="020B0400000000000000" pitchFamily="49" charset="-128"/>
              <a:ea typeface="BIZ UDゴシック" panose="020B0400000000000000" pitchFamily="49" charset="-128"/>
            </a:rPr>
            <a:t>九段学院</a:t>
          </a:r>
          <a:r>
            <a:rPr kumimoji="1" lang="en-US" altLang="ja-JP" sz="2000">
              <a:latin typeface="BIZ UDゴシック" panose="020B0400000000000000" pitchFamily="49" charset="-128"/>
              <a:ea typeface="BIZ UDゴシック" panose="020B0400000000000000" pitchFamily="49" charset="-128"/>
            </a:rPr>
            <a:t>】_</a:t>
          </a:r>
          <a:r>
            <a:rPr kumimoji="1" lang="ja-JP" altLang="en-US" sz="2000">
              <a:latin typeface="BIZ UDゴシック" panose="020B0400000000000000" pitchFamily="49" charset="-128"/>
              <a:ea typeface="BIZ UDゴシック" panose="020B0400000000000000" pitchFamily="49" charset="-128"/>
            </a:rPr>
            <a:t>Ｒ〇</a:t>
          </a:r>
          <a:r>
            <a:rPr kumimoji="1" lang="en-US" altLang="ja-JP" sz="2000">
              <a:latin typeface="BIZ UDゴシック" panose="020B0400000000000000" pitchFamily="49" charset="-128"/>
              <a:ea typeface="BIZ UDゴシック" panose="020B0400000000000000" pitchFamily="49" charset="-128"/>
            </a:rPr>
            <a:t>e-</a:t>
          </a:r>
          <a:r>
            <a:rPr kumimoji="1" lang="ja-JP" altLang="en-US" sz="2000">
              <a:latin typeface="BIZ UDゴシック" panose="020B0400000000000000" pitchFamily="49" charset="-128"/>
              <a:ea typeface="BIZ UDゴシック" panose="020B0400000000000000" pitchFamily="49" charset="-128"/>
            </a:rPr>
            <a:t>調査票（学校法人用）</a:t>
          </a: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300">
            <a:effectLst/>
            <a:latin typeface="BIZ UDゴシック" panose="020B0400000000000000" pitchFamily="49" charset="-128"/>
            <a:ea typeface="BIZ UDゴシック" panose="020B0400000000000000" pitchFamily="49" charset="-128"/>
          </a:endParaRPr>
        </a:p>
        <a:p>
          <a:pPr algn="l"/>
          <a:endParaRPr kumimoji="1" lang="en-US" altLang="ja-JP" sz="1600">
            <a:latin typeface="BIZ UDゴシック" panose="020B0400000000000000" pitchFamily="49" charset="-128"/>
            <a:ea typeface="BIZ UDゴシック" panose="020B0400000000000000" pitchFamily="49" charset="-128"/>
          </a:endParaRPr>
        </a:p>
        <a:p>
          <a:pPr algn="ctr"/>
          <a:endParaRPr kumimoji="1" lang="en-US" altLang="ja-JP" sz="2800">
            <a:latin typeface="HG創英角ｺﾞｼｯｸUB" panose="020B0909000000000000" pitchFamily="49" charset="-128"/>
            <a:ea typeface="HG創英角ｺﾞｼｯｸUB" panose="020B0909000000000000" pitchFamily="49" charset="-128"/>
          </a:endParaRPr>
        </a:p>
        <a:p>
          <a:pPr algn="ctr"/>
          <a:endParaRPr kumimoji="1" lang="en-US" altLang="ja-JP" sz="2800">
            <a:latin typeface="HG創英角ｺﾞｼｯｸUB" panose="020B0909000000000000" pitchFamily="49" charset="-128"/>
            <a:ea typeface="HG創英角ｺﾞｼｯｸUB" panose="020B0909000000000000" pitchFamily="49" charset="-128"/>
          </a:endParaRPr>
        </a:p>
        <a:p>
          <a:pPr algn="ctr"/>
          <a:endParaRPr kumimoji="1" lang="en-US" altLang="ja-JP" sz="2800">
            <a:latin typeface="HG創英角ｺﾞｼｯｸUB" panose="020B0909000000000000" pitchFamily="49" charset="-128"/>
            <a:ea typeface="HG創英角ｺﾞｼｯｸUB" panose="020B0909000000000000" pitchFamily="49" charset="-128"/>
          </a:endParaRPr>
        </a:p>
        <a:p>
          <a:pPr algn="ctr"/>
          <a:endParaRPr kumimoji="1" lang="en-US" altLang="ja-JP" sz="1800">
            <a:latin typeface="HG創英角ｺﾞｼｯｸUB" panose="020B0909000000000000" pitchFamily="49" charset="-128"/>
            <a:ea typeface="HG創英角ｺﾞｼｯｸUB" panose="020B0909000000000000" pitchFamily="49" charset="-128"/>
          </a:endParaRPr>
        </a:p>
        <a:p>
          <a:pPr algn="ctr"/>
          <a:endParaRPr kumimoji="1" lang="en-US" altLang="ja-JP" sz="1800">
            <a:solidFill>
              <a:srgbClr val="FF0000"/>
            </a:solidFill>
            <a:latin typeface="HG創英角ｺﾞｼｯｸUB" panose="020B0909000000000000" pitchFamily="49" charset="-128"/>
            <a:ea typeface="HG創英角ｺﾞｼｯｸUB" panose="020B0909000000000000" pitchFamily="49" charset="-128"/>
          </a:endParaRPr>
        </a:p>
        <a:p>
          <a:pPr algn="l"/>
          <a:endParaRPr kumimoji="1" lang="en-US" altLang="ja-JP" sz="3200">
            <a:latin typeface="HG創英角ｺﾞｼｯｸUB" panose="020B0909000000000000" pitchFamily="49" charset="-128"/>
            <a:ea typeface="HG創英角ｺﾞｼｯｸUB" panose="020B0909000000000000" pitchFamily="49" charset="-128"/>
          </a:endParaRPr>
        </a:p>
      </xdr:txBody>
    </xdr:sp>
    <xdr:clientData/>
  </xdr:twoCellAnchor>
  <xdr:twoCellAnchor>
    <xdr:from>
      <xdr:col>9</xdr:col>
      <xdr:colOff>200627</xdr:colOff>
      <xdr:row>45</xdr:row>
      <xdr:rowOff>1643</xdr:rowOff>
    </xdr:from>
    <xdr:to>
      <xdr:col>12</xdr:col>
      <xdr:colOff>201315</xdr:colOff>
      <xdr:row>48</xdr:row>
      <xdr:rowOff>56828</xdr:rowOff>
    </xdr:to>
    <xdr:sp macro="" textlink="">
      <xdr:nvSpPr>
        <xdr:cNvPr id="16" name="矢印: 右 15">
          <a:extLst>
            <a:ext uri="{FF2B5EF4-FFF2-40B4-BE49-F238E27FC236}">
              <a16:creationId xmlns:a16="http://schemas.microsoft.com/office/drawing/2014/main" id="{09B72E36-2678-4990-9505-395279A8110E}"/>
            </a:ext>
          </a:extLst>
        </xdr:cNvPr>
        <xdr:cNvSpPr/>
      </xdr:nvSpPr>
      <xdr:spPr bwMode="auto">
        <a:xfrm rot="19207103">
          <a:off x="6372827" y="8002643"/>
          <a:ext cx="2058088" cy="588585"/>
        </a:xfrm>
        <a:prstGeom prst="rightArrow">
          <a:avLst/>
        </a:prstGeom>
        <a:ln w="73025">
          <a:solidFill>
            <a:srgbClr val="FF0000"/>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wrap="none" lIns="18288" tIns="0" rIns="0" bIns="0" rtlCol="0" anchor="ctr" upright="1">
          <a:noAutofit/>
        </a:bodyPr>
        <a:lstStyle/>
        <a:p>
          <a:pPr algn="l"/>
          <a:endParaRPr kumimoji="1" lang="ja-JP" altLang="en-US"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247650</xdr:colOff>
      <xdr:row>0</xdr:row>
      <xdr:rowOff>1</xdr:rowOff>
    </xdr:from>
    <xdr:to>
      <xdr:col>15</xdr:col>
      <xdr:colOff>62665</xdr:colOff>
      <xdr:row>3</xdr:row>
      <xdr:rowOff>38099</xdr:rowOff>
    </xdr:to>
    <xdr:sp macro="" textlink="">
      <xdr:nvSpPr>
        <xdr:cNvPr id="5" name="下矢印吹き出し 3">
          <a:extLst>
            <a:ext uri="{FF2B5EF4-FFF2-40B4-BE49-F238E27FC236}">
              <a16:creationId xmlns:a16="http://schemas.microsoft.com/office/drawing/2014/main" id="{00000000-0008-0000-0100-000005000000}"/>
            </a:ext>
          </a:extLst>
        </xdr:cNvPr>
        <xdr:cNvSpPr/>
      </xdr:nvSpPr>
      <xdr:spPr bwMode="auto">
        <a:xfrm>
          <a:off x="247650" y="1"/>
          <a:ext cx="9959140" cy="1085848"/>
        </a:xfrm>
        <a:prstGeom prst="downArrowCallout">
          <a:avLst>
            <a:gd name="adj1" fmla="val 81033"/>
            <a:gd name="adj2" fmla="val 129607"/>
            <a:gd name="adj3" fmla="val 18180"/>
            <a:gd name="adj4" fmla="val 70595"/>
          </a:avLst>
        </a:prstGeom>
        <a:solidFill>
          <a:srgbClr val="0000FF"/>
        </a:solidFill>
        <a:ln w="60325">
          <a:solidFill>
            <a:srgbClr val="33CCFF"/>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wrap="none" lIns="18288" tIns="0" rIns="0" bIns="0" rtlCol="0" anchor="t" upright="1">
          <a:noAutofit/>
        </a:bodyPr>
        <a:lstStyle/>
        <a:p>
          <a:pPr algn="l"/>
          <a:r>
            <a:rPr kumimoji="1" lang="ja-JP" altLang="en-US" sz="1400">
              <a:solidFill>
                <a:schemeClr val="bg1"/>
              </a:solidFill>
            </a:rPr>
            <a:t>　　</a:t>
          </a:r>
          <a:endParaRPr kumimoji="1" lang="en-US" altLang="ja-JP" sz="1400">
            <a:solidFill>
              <a:schemeClr val="bg1"/>
            </a:solidFill>
          </a:endParaRPr>
        </a:p>
        <a:p>
          <a:pPr algn="l"/>
          <a:r>
            <a:rPr kumimoji="1" lang="ja-JP" altLang="en-US" sz="1400">
              <a:solidFill>
                <a:schemeClr val="bg1"/>
              </a:solidFill>
            </a:rPr>
            <a:t>　</a:t>
          </a:r>
          <a:r>
            <a:rPr kumimoji="1" lang="ja-JP" altLang="en-US" sz="3200">
              <a:solidFill>
                <a:schemeClr val="bg1"/>
              </a:solidFill>
              <a:latin typeface="BIZ UDPゴシック" panose="020B0400000000000000" pitchFamily="50" charset="-128"/>
              <a:ea typeface="BIZ UDPゴシック" panose="020B0400000000000000" pitchFamily="50" charset="-128"/>
            </a:rPr>
            <a:t>作業１</a:t>
          </a:r>
          <a:r>
            <a:rPr kumimoji="1" lang="en-US" altLang="ja-JP" sz="3200" baseline="0">
              <a:solidFill>
                <a:schemeClr val="bg1"/>
              </a:solidFill>
              <a:latin typeface="BIZ UDPゴシック" panose="020B0400000000000000" pitchFamily="50" charset="-128"/>
              <a:ea typeface="BIZ UDPゴシック" panose="020B0400000000000000" pitchFamily="50" charset="-128"/>
            </a:rPr>
            <a:t>  </a:t>
          </a:r>
          <a:r>
            <a:rPr kumimoji="1" lang="ja-JP" altLang="en-US" sz="2000">
              <a:solidFill>
                <a:schemeClr val="bg1"/>
              </a:solidFill>
              <a:latin typeface="BIZ UDPゴシック" panose="020B0400000000000000" pitchFamily="50" charset="-128"/>
              <a:ea typeface="BIZ UDPゴシック" panose="020B0400000000000000" pitchFamily="50" charset="-128"/>
            </a:rPr>
            <a:t>　矢印の下にある水色欄に、法人等について記入してください</a:t>
          </a:r>
          <a:endParaRPr kumimoji="1" lang="en-US" altLang="ja-JP" sz="2000">
            <a:solidFill>
              <a:schemeClr val="bg1"/>
            </a:solidFill>
            <a:latin typeface="BIZ UDPゴシック" panose="020B0400000000000000" pitchFamily="50" charset="-128"/>
            <a:ea typeface="BIZ UDPゴシック" panose="020B0400000000000000" pitchFamily="50" charset="-128"/>
          </a:endParaRPr>
        </a:p>
        <a:p>
          <a:pPr algn="l"/>
          <a:endParaRPr kumimoji="1" lang="en-US" altLang="ja-JP" sz="2000">
            <a:solidFill>
              <a:schemeClr val="bg1"/>
            </a:solidFill>
            <a:latin typeface="BIZ UDPゴシック" panose="020B0400000000000000" pitchFamily="50" charset="-128"/>
            <a:ea typeface="BIZ UDPゴシック" panose="020B0400000000000000" pitchFamily="50" charset="-128"/>
          </a:endParaRPr>
        </a:p>
      </xdr:txBody>
    </xdr:sp>
    <xdr:clientData/>
  </xdr:twoCellAnchor>
  <xdr:twoCellAnchor>
    <xdr:from>
      <xdr:col>14</xdr:col>
      <xdr:colOff>294772</xdr:colOff>
      <xdr:row>4</xdr:row>
      <xdr:rowOff>4010</xdr:rowOff>
    </xdr:from>
    <xdr:to>
      <xdr:col>21</xdr:col>
      <xdr:colOff>247147</xdr:colOff>
      <xdr:row>23</xdr:row>
      <xdr:rowOff>200525</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bwMode="auto">
        <a:xfrm>
          <a:off x="9569114" y="1929063"/>
          <a:ext cx="5426744" cy="5410199"/>
        </a:xfrm>
        <a:prstGeom prst="rect">
          <a:avLst/>
        </a:prstGeom>
        <a:noFill/>
        <a:ln w="38100" cmpd="dbl">
          <a:solidFill>
            <a:schemeClr val="tx1"/>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wrap="none" lIns="18288" tIns="0" rIns="0" bIns="0" rtlCol="0" anchor="ctr" upright="1">
          <a:noAutofit/>
        </a:bodyPr>
        <a:lstStyle/>
        <a:p>
          <a:pPr algn="l"/>
          <a:endParaRPr kumimoji="1" lang="ja-JP" altLang="en-US" sz="1400"/>
        </a:p>
      </xdr:txBody>
    </xdr:sp>
    <xdr:clientData/>
  </xdr:twoCellAnchor>
  <xdr:twoCellAnchor>
    <xdr:from>
      <xdr:col>17</xdr:col>
      <xdr:colOff>274163</xdr:colOff>
      <xdr:row>6</xdr:row>
      <xdr:rowOff>466781</xdr:rowOff>
    </xdr:from>
    <xdr:to>
      <xdr:col>19</xdr:col>
      <xdr:colOff>477365</xdr:colOff>
      <xdr:row>7</xdr:row>
      <xdr:rowOff>340895</xdr:rowOff>
    </xdr:to>
    <xdr:sp macro="" textlink="">
      <xdr:nvSpPr>
        <xdr:cNvPr id="2" name="吹き出し: 角を丸めた四角形 1">
          <a:extLst>
            <a:ext uri="{FF2B5EF4-FFF2-40B4-BE49-F238E27FC236}">
              <a16:creationId xmlns:a16="http://schemas.microsoft.com/office/drawing/2014/main" id="{00000000-0008-0000-0100-000002000000}"/>
            </a:ext>
          </a:extLst>
        </xdr:cNvPr>
        <xdr:cNvSpPr/>
      </xdr:nvSpPr>
      <xdr:spPr bwMode="auto">
        <a:xfrm>
          <a:off x="12037538" y="2790881"/>
          <a:ext cx="1822452" cy="378939"/>
        </a:xfrm>
        <a:prstGeom prst="wedgeRoundRectCallout">
          <a:avLst>
            <a:gd name="adj1" fmla="val -81880"/>
            <a:gd name="adj2" fmla="val 3455"/>
            <a:gd name="adj3" fmla="val 16667"/>
          </a:avLst>
        </a:prstGeom>
        <a:ln>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wrap="none" lIns="18288" tIns="0" rIns="0" bIns="0" rtlCol="0" anchor="ctr" upright="1">
          <a:noAutofit/>
        </a:bodyPr>
        <a:lstStyle/>
        <a:p>
          <a:pPr algn="l"/>
          <a:r>
            <a:rPr kumimoji="1" lang="ja-JP" altLang="en-US" sz="1200">
              <a:latin typeface="HG丸ｺﾞｼｯｸM-PRO" panose="020F0600000000000000" pitchFamily="50" charset="-128"/>
              <a:ea typeface="HG丸ｺﾞｼｯｸM-PRO" panose="020F0600000000000000" pitchFamily="50" charset="-128"/>
            </a:rPr>
            <a:t>昨年度の法人種別を選択</a:t>
          </a:r>
        </a:p>
      </xdr:txBody>
    </xdr:sp>
    <xdr:clientData/>
  </xdr:twoCellAnchor>
  <xdr:twoCellAnchor>
    <xdr:from>
      <xdr:col>17</xdr:col>
      <xdr:colOff>158917</xdr:colOff>
      <xdr:row>12</xdr:row>
      <xdr:rowOff>60157</xdr:rowOff>
    </xdr:from>
    <xdr:to>
      <xdr:col>18</xdr:col>
      <xdr:colOff>751974</xdr:colOff>
      <xdr:row>13</xdr:row>
      <xdr:rowOff>62330</xdr:rowOff>
    </xdr:to>
    <xdr:sp macro="" textlink="">
      <xdr:nvSpPr>
        <xdr:cNvPr id="8" name="吹き出し: 角を丸めた四角形 7">
          <a:extLst>
            <a:ext uri="{FF2B5EF4-FFF2-40B4-BE49-F238E27FC236}">
              <a16:creationId xmlns:a16="http://schemas.microsoft.com/office/drawing/2014/main" id="{00000000-0008-0000-0100-000008000000}"/>
            </a:ext>
          </a:extLst>
        </xdr:cNvPr>
        <xdr:cNvSpPr/>
      </xdr:nvSpPr>
      <xdr:spPr bwMode="auto">
        <a:xfrm>
          <a:off x="11919785" y="4441657"/>
          <a:ext cx="1405189" cy="252831"/>
        </a:xfrm>
        <a:prstGeom prst="wedgeRoundRectCallout">
          <a:avLst>
            <a:gd name="adj1" fmla="val -74193"/>
            <a:gd name="adj2" fmla="val -8223"/>
            <a:gd name="adj3" fmla="val 16667"/>
          </a:avLst>
        </a:prstGeom>
        <a:ln>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wrap="none" lIns="18288" tIns="0" rIns="0" bIns="0" rtlCol="0" anchor="ctr" upright="1">
          <a:noAutofit/>
        </a:bodyPr>
        <a:lstStyle/>
        <a:p>
          <a:pPr algn="l"/>
          <a:r>
            <a:rPr kumimoji="1" lang="ja-JP" altLang="en-US" sz="1200">
              <a:latin typeface="HG丸ｺﾞｼｯｸM-PRO" panose="020F0600000000000000" pitchFamily="50" charset="-128"/>
              <a:ea typeface="HG丸ｺﾞｼｯｸM-PRO" panose="020F0600000000000000" pitchFamily="50" charset="-128"/>
            </a:rPr>
            <a:t>ハイフンを入れる</a:t>
          </a:r>
        </a:p>
      </xdr:txBody>
    </xdr:sp>
    <xdr:clientData/>
  </xdr:twoCellAnchor>
  <xdr:twoCellAnchor>
    <xdr:from>
      <xdr:col>18</xdr:col>
      <xdr:colOff>270712</xdr:colOff>
      <xdr:row>18</xdr:row>
      <xdr:rowOff>112295</xdr:rowOff>
    </xdr:from>
    <xdr:to>
      <xdr:col>20</xdr:col>
      <xdr:colOff>431133</xdr:colOff>
      <xdr:row>22</xdr:row>
      <xdr:rowOff>240632</xdr:rowOff>
    </xdr:to>
    <xdr:sp macro="" textlink="">
      <xdr:nvSpPr>
        <xdr:cNvPr id="7" name="吹き出し: 角を丸めた四角形 6">
          <a:extLst>
            <a:ext uri="{FF2B5EF4-FFF2-40B4-BE49-F238E27FC236}">
              <a16:creationId xmlns:a16="http://schemas.microsoft.com/office/drawing/2014/main" id="{7ECE1A74-6B46-4102-B0F0-7353F9646A7F}"/>
            </a:ext>
          </a:extLst>
        </xdr:cNvPr>
        <xdr:cNvSpPr/>
      </xdr:nvSpPr>
      <xdr:spPr bwMode="auto">
        <a:xfrm>
          <a:off x="12843712" y="6128084"/>
          <a:ext cx="1654342" cy="1000627"/>
        </a:xfrm>
        <a:prstGeom prst="wedgeRoundRectCallout">
          <a:avLst>
            <a:gd name="adj1" fmla="val -94792"/>
            <a:gd name="adj2" fmla="val -7221"/>
            <a:gd name="adj3" fmla="val 16667"/>
          </a:avLst>
        </a:prstGeom>
        <a:ln>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wrap="none" lIns="18288" tIns="0" rIns="0" bIns="0" rtlCol="0" anchor="ctr" upright="1">
          <a:noAutofit/>
        </a:bodyPr>
        <a:lstStyle/>
        <a:p>
          <a:pPr algn="l"/>
          <a:r>
            <a:rPr kumimoji="1" lang="ja-JP" altLang="en-US" sz="1200">
              <a:latin typeface="HG丸ｺﾞｼｯｸM-PRO" panose="020F0600000000000000" pitchFamily="50" charset="-128"/>
              <a:ea typeface="HG丸ｺﾞｼｯｸM-PRO" panose="020F0600000000000000" pitchFamily="50" charset="-128"/>
            </a:rPr>
            <a:t>入力内容について</a:t>
          </a:r>
          <a:endParaRPr kumimoji="1" lang="en-US" altLang="ja-JP" sz="1200">
            <a:latin typeface="HG丸ｺﾞｼｯｸM-PRO" panose="020F0600000000000000" pitchFamily="50" charset="-128"/>
            <a:ea typeface="HG丸ｺﾞｼｯｸM-PRO" panose="020F0600000000000000" pitchFamily="50" charset="-128"/>
          </a:endParaRPr>
        </a:p>
        <a:p>
          <a:pPr algn="l"/>
          <a:r>
            <a:rPr kumimoji="1" lang="ja-JP" altLang="en-US" sz="1200">
              <a:latin typeface="HG丸ｺﾞｼｯｸM-PRO" panose="020F0600000000000000" pitchFamily="50" charset="-128"/>
              <a:ea typeface="HG丸ｺﾞｼｯｸM-PRO" panose="020F0600000000000000" pitchFamily="50" charset="-128"/>
            </a:rPr>
            <a:t>確認・質問対応</a:t>
          </a:r>
          <a:endParaRPr kumimoji="1" lang="en-US" altLang="ja-JP" sz="1200">
            <a:latin typeface="HG丸ｺﾞｼｯｸM-PRO" panose="020F0600000000000000" pitchFamily="50" charset="-128"/>
            <a:ea typeface="HG丸ｺﾞｼｯｸM-PRO" panose="020F0600000000000000" pitchFamily="50" charset="-128"/>
          </a:endParaRPr>
        </a:p>
        <a:p>
          <a:pPr algn="l"/>
          <a:r>
            <a:rPr kumimoji="1" lang="ja-JP" altLang="en-US" sz="1200">
              <a:latin typeface="HG丸ｺﾞｼｯｸM-PRO" panose="020F0600000000000000" pitchFamily="50" charset="-128"/>
              <a:ea typeface="HG丸ｺﾞｼｯｸM-PRO" panose="020F0600000000000000" pitchFamily="50" charset="-128"/>
            </a:rPr>
            <a:t>できる方の情報を</a:t>
          </a:r>
          <a:endParaRPr kumimoji="1" lang="en-US" altLang="ja-JP" sz="1200">
            <a:latin typeface="HG丸ｺﾞｼｯｸM-PRO" panose="020F0600000000000000" pitchFamily="50" charset="-128"/>
            <a:ea typeface="HG丸ｺﾞｼｯｸM-PRO" panose="020F0600000000000000" pitchFamily="50" charset="-128"/>
          </a:endParaRPr>
        </a:p>
        <a:p>
          <a:pPr algn="l"/>
          <a:r>
            <a:rPr kumimoji="1" lang="ja-JP" altLang="en-US" sz="1200">
              <a:latin typeface="HG丸ｺﾞｼｯｸM-PRO" panose="020F0600000000000000" pitchFamily="50" charset="-128"/>
              <a:ea typeface="HG丸ｺﾞｼｯｸM-PRO" panose="020F0600000000000000" pitchFamily="50" charset="-128"/>
            </a:rPr>
            <a:t>お願いします</a:t>
          </a:r>
        </a:p>
      </xdr:txBody>
    </xdr:sp>
    <xdr:clientData/>
  </xdr:twoCellAnchor>
  <xdr:twoCellAnchor>
    <xdr:from>
      <xdr:col>18</xdr:col>
      <xdr:colOff>104775</xdr:colOff>
      <xdr:row>8</xdr:row>
      <xdr:rowOff>10527</xdr:rowOff>
    </xdr:from>
    <xdr:to>
      <xdr:col>21</xdr:col>
      <xdr:colOff>180975</xdr:colOff>
      <xdr:row>10</xdr:row>
      <xdr:rowOff>38100</xdr:rowOff>
    </xdr:to>
    <xdr:sp macro="" textlink="">
      <xdr:nvSpPr>
        <xdr:cNvPr id="9" name="吹き出し: 角を丸めた四角形 8">
          <a:extLst>
            <a:ext uri="{FF2B5EF4-FFF2-40B4-BE49-F238E27FC236}">
              <a16:creationId xmlns:a16="http://schemas.microsoft.com/office/drawing/2014/main" id="{FA4B5945-1AEC-4339-B442-10533E44AA0C}"/>
            </a:ext>
          </a:extLst>
        </xdr:cNvPr>
        <xdr:cNvSpPr/>
      </xdr:nvSpPr>
      <xdr:spPr bwMode="auto">
        <a:xfrm>
          <a:off x="12677775" y="2982327"/>
          <a:ext cx="2257425" cy="694323"/>
        </a:xfrm>
        <a:prstGeom prst="wedgeRoundRectCallout">
          <a:avLst>
            <a:gd name="adj1" fmla="val -59062"/>
            <a:gd name="adj2" fmla="val 50942"/>
            <a:gd name="adj3" fmla="val 16667"/>
          </a:avLst>
        </a:prstGeom>
        <a:ln>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wrap="none" lIns="18288" tIns="0" rIns="0" bIns="0" rtlCol="0" anchor="ctr" upright="1">
          <a:noAutofit/>
        </a:bodyPr>
        <a:lstStyle/>
        <a:p>
          <a:pPr algn="l"/>
          <a:r>
            <a:rPr kumimoji="1" lang="ja-JP" altLang="en-US" sz="1200">
              <a:latin typeface="HG丸ｺﾞｼｯｸM-PRO" panose="020F0600000000000000" pitchFamily="50" charset="-128"/>
              <a:ea typeface="HG丸ｺﾞｼｯｸM-PRO" panose="020F0600000000000000" pitchFamily="50" charset="-128"/>
            </a:rPr>
            <a:t>「丁目</a:t>
          </a:r>
          <a:r>
            <a:rPr kumimoji="1" lang="en-US" altLang="ja-JP" sz="1200">
              <a:latin typeface="HG丸ｺﾞｼｯｸM-PRO" panose="020F0600000000000000" pitchFamily="50" charset="-128"/>
              <a:ea typeface="HG丸ｺﾞｼｯｸM-PRO" panose="020F0600000000000000" pitchFamily="50" charset="-128"/>
            </a:rPr>
            <a:t>(</a:t>
          </a:r>
          <a:r>
            <a:rPr kumimoji="1" lang="ja-JP" altLang="en-US" sz="1200">
              <a:latin typeface="HG丸ｺﾞｼｯｸM-PRO" panose="020F0600000000000000" pitchFamily="50" charset="-128"/>
              <a:ea typeface="HG丸ｺﾞｼｯｸM-PRO" panose="020F0600000000000000" pitchFamily="50" charset="-128"/>
            </a:rPr>
            <a:t>一部除く</a:t>
          </a:r>
          <a:r>
            <a:rPr kumimoji="1" lang="en-US" altLang="ja-JP" sz="1200">
              <a:latin typeface="HG丸ｺﾞｼｯｸM-PRO" panose="020F0600000000000000" pitchFamily="50" charset="-128"/>
              <a:ea typeface="HG丸ｺﾞｼｯｸM-PRO" panose="020F0600000000000000" pitchFamily="50" charset="-128"/>
            </a:rPr>
            <a:t>)</a:t>
          </a:r>
          <a:r>
            <a:rPr kumimoji="1" lang="ja-JP" altLang="en-US" sz="1200">
              <a:latin typeface="HG丸ｺﾞｼｯｸM-PRO" panose="020F0600000000000000" pitchFamily="50" charset="-128"/>
              <a:ea typeface="HG丸ｺﾞｼｯｸM-PRO" panose="020F0600000000000000" pitchFamily="50" charset="-128"/>
            </a:rPr>
            <a:t>」</a:t>
          </a:r>
          <a:endParaRPr kumimoji="1" lang="en-US" altLang="ja-JP" sz="1200">
            <a:latin typeface="HG丸ｺﾞｼｯｸM-PRO" panose="020F0600000000000000" pitchFamily="50" charset="-128"/>
            <a:ea typeface="HG丸ｺﾞｼｯｸM-PRO" panose="020F0600000000000000" pitchFamily="50" charset="-128"/>
          </a:endParaRPr>
        </a:p>
        <a:p>
          <a:pPr algn="l"/>
          <a:r>
            <a:rPr kumimoji="1" lang="ja-JP" altLang="en-US" sz="1200">
              <a:latin typeface="HG丸ｺﾞｼｯｸM-PRO" panose="020F0600000000000000" pitchFamily="50" charset="-128"/>
              <a:ea typeface="HG丸ｺﾞｼｯｸM-PRO" panose="020F0600000000000000" pitchFamily="50" charset="-128"/>
            </a:rPr>
            <a:t>「番号」は</a:t>
          </a:r>
          <a:endParaRPr kumimoji="1" lang="en-US" altLang="ja-JP" sz="1200">
            <a:latin typeface="HG丸ｺﾞｼｯｸM-PRO" panose="020F0600000000000000" pitchFamily="50" charset="-128"/>
            <a:ea typeface="HG丸ｺﾞｼｯｸM-PRO" panose="020F0600000000000000" pitchFamily="50" charset="-128"/>
          </a:endParaRPr>
        </a:p>
        <a:p>
          <a:pPr algn="l"/>
          <a:r>
            <a:rPr kumimoji="1" lang="ja-JP" altLang="en-US" sz="1200">
              <a:latin typeface="HG丸ｺﾞｼｯｸM-PRO" panose="020F0600000000000000" pitchFamily="50" charset="-128"/>
              <a:ea typeface="HG丸ｺﾞｼｯｸM-PRO" panose="020F0600000000000000" pitchFamily="50" charset="-128"/>
            </a:rPr>
            <a:t>ハイフン「</a:t>
          </a:r>
          <a:r>
            <a:rPr kumimoji="1" lang="en-US" altLang="ja-JP" sz="1200">
              <a:latin typeface="HG丸ｺﾞｼｯｸM-PRO" panose="020F0600000000000000" pitchFamily="50" charset="-128"/>
              <a:ea typeface="HG丸ｺﾞｼｯｸM-PRO" panose="020F0600000000000000" pitchFamily="50" charset="-128"/>
            </a:rPr>
            <a:t>-</a:t>
          </a:r>
          <a:r>
            <a:rPr kumimoji="1" lang="ja-JP" altLang="en-US" sz="1200">
              <a:latin typeface="HG丸ｺﾞｼｯｸM-PRO" panose="020F0600000000000000" pitchFamily="50" charset="-128"/>
              <a:ea typeface="HG丸ｺﾞｼｯｸM-PRO" panose="020F0600000000000000" pitchFamily="50" charset="-128"/>
            </a:rPr>
            <a:t>」としてください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81962</xdr:colOff>
      <xdr:row>228</xdr:row>
      <xdr:rowOff>20908</xdr:rowOff>
    </xdr:from>
    <xdr:to>
      <xdr:col>10</xdr:col>
      <xdr:colOff>1311090</xdr:colOff>
      <xdr:row>274</xdr:row>
      <xdr:rowOff>44823</xdr:rowOff>
    </xdr:to>
    <xdr:pic>
      <xdr:nvPicPr>
        <xdr:cNvPr id="15" name="図 14">
          <a:extLst>
            <a:ext uri="{FF2B5EF4-FFF2-40B4-BE49-F238E27FC236}">
              <a16:creationId xmlns:a16="http://schemas.microsoft.com/office/drawing/2014/main" id="{BA54149E-424B-4929-8B12-B9430DCA863D}"/>
            </a:ext>
          </a:extLst>
        </xdr:cNvPr>
        <xdr:cNvPicPr>
          <a:picLocks noChangeAspect="1"/>
        </xdr:cNvPicPr>
      </xdr:nvPicPr>
      <xdr:blipFill>
        <a:blip xmlns:r="http://schemas.openxmlformats.org/officeDocument/2006/relationships" r:embed="rId1"/>
        <a:stretch>
          <a:fillRect/>
        </a:stretch>
      </xdr:blipFill>
      <xdr:spPr>
        <a:xfrm>
          <a:off x="3869550" y="35935761"/>
          <a:ext cx="11179952" cy="7755974"/>
        </a:xfrm>
        <a:prstGeom prst="rect">
          <a:avLst/>
        </a:prstGeom>
      </xdr:spPr>
    </xdr:pic>
    <xdr:clientData/>
  </xdr:twoCellAnchor>
  <xdr:twoCellAnchor editAs="oneCell">
    <xdr:from>
      <xdr:col>4</xdr:col>
      <xdr:colOff>215900</xdr:colOff>
      <xdr:row>114</xdr:row>
      <xdr:rowOff>32639</xdr:rowOff>
    </xdr:from>
    <xdr:to>
      <xdr:col>10</xdr:col>
      <xdr:colOff>1435100</xdr:colOff>
      <xdr:row>158</xdr:row>
      <xdr:rowOff>40676</xdr:rowOff>
    </xdr:to>
    <xdr:pic>
      <xdr:nvPicPr>
        <xdr:cNvPr id="9" name="図 8">
          <a:extLst>
            <a:ext uri="{FF2B5EF4-FFF2-40B4-BE49-F238E27FC236}">
              <a16:creationId xmlns:a16="http://schemas.microsoft.com/office/drawing/2014/main" id="{B2AD3CAC-66B5-4231-8CD5-54207C9ACD78}"/>
            </a:ext>
          </a:extLst>
        </xdr:cNvPr>
        <xdr:cNvPicPr>
          <a:picLocks noChangeAspect="1"/>
        </xdr:cNvPicPr>
      </xdr:nvPicPr>
      <xdr:blipFill>
        <a:blip xmlns:r="http://schemas.openxmlformats.org/officeDocument/2006/relationships" r:embed="rId2"/>
        <a:stretch>
          <a:fillRect/>
        </a:stretch>
      </xdr:blipFill>
      <xdr:spPr>
        <a:xfrm>
          <a:off x="4013200" y="27451939"/>
          <a:ext cx="11176000" cy="7818537"/>
        </a:xfrm>
        <a:prstGeom prst="rect">
          <a:avLst/>
        </a:prstGeom>
      </xdr:spPr>
    </xdr:pic>
    <xdr:clientData/>
  </xdr:twoCellAnchor>
  <xdr:twoCellAnchor>
    <xdr:from>
      <xdr:col>0</xdr:col>
      <xdr:colOff>0</xdr:colOff>
      <xdr:row>0</xdr:row>
      <xdr:rowOff>32544</xdr:rowOff>
    </xdr:from>
    <xdr:to>
      <xdr:col>10</xdr:col>
      <xdr:colOff>314325</xdr:colOff>
      <xdr:row>3</xdr:row>
      <xdr:rowOff>336550</xdr:rowOff>
    </xdr:to>
    <xdr:sp macro="" textlink="">
      <xdr:nvSpPr>
        <xdr:cNvPr id="2" name="下矢印吹き出し 1">
          <a:extLst>
            <a:ext uri="{FF2B5EF4-FFF2-40B4-BE49-F238E27FC236}">
              <a16:creationId xmlns:a16="http://schemas.microsoft.com/office/drawing/2014/main" id="{00000000-0008-0000-0200-000002000000}"/>
            </a:ext>
          </a:extLst>
        </xdr:cNvPr>
        <xdr:cNvSpPr/>
      </xdr:nvSpPr>
      <xdr:spPr bwMode="auto">
        <a:xfrm>
          <a:off x="0" y="32544"/>
          <a:ext cx="14049375" cy="1370806"/>
        </a:xfrm>
        <a:prstGeom prst="downArrowCallout">
          <a:avLst>
            <a:gd name="adj1" fmla="val 120144"/>
            <a:gd name="adj2" fmla="val 108263"/>
            <a:gd name="adj3" fmla="val 8705"/>
            <a:gd name="adj4" fmla="val 82957"/>
          </a:avLst>
        </a:prstGeom>
        <a:solidFill>
          <a:srgbClr val="0000FF"/>
        </a:solidFill>
        <a:ln w="101600">
          <a:solidFill>
            <a:srgbClr val="33CCFF"/>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wrap="none" lIns="18288" tIns="0" rIns="0" bIns="0" rtlCol="0" anchor="t" upright="1">
          <a:noAutofit/>
        </a:bodyPr>
        <a:lstStyle/>
        <a:p>
          <a:pPr algn="l"/>
          <a:r>
            <a:rPr kumimoji="1" lang="ja-JP" altLang="en-US" sz="1400">
              <a:solidFill>
                <a:schemeClr val="bg1"/>
              </a:solidFill>
            </a:rPr>
            <a:t>　　</a:t>
          </a:r>
          <a:endParaRPr kumimoji="1" lang="en-US" altLang="ja-JP" sz="1400">
            <a:solidFill>
              <a:schemeClr val="bg1"/>
            </a:solidFill>
          </a:endParaRPr>
        </a:p>
        <a:p>
          <a:pPr algn="l"/>
          <a:r>
            <a:rPr kumimoji="1" lang="ja-JP" altLang="en-US" sz="3200">
              <a:solidFill>
                <a:schemeClr val="bg1"/>
              </a:solidFill>
            </a:rPr>
            <a:t>　</a:t>
          </a:r>
          <a:r>
            <a:rPr kumimoji="1" lang="ja-JP" altLang="en-US" sz="3200">
              <a:solidFill>
                <a:schemeClr val="bg1"/>
              </a:solidFill>
              <a:latin typeface="BIZ UDゴシック" panose="020B0400000000000000" pitchFamily="49" charset="-128"/>
              <a:ea typeface="BIZ UDゴシック" panose="020B0400000000000000" pitchFamily="49" charset="-128"/>
            </a:rPr>
            <a:t>作業２</a:t>
          </a:r>
          <a:endParaRPr kumimoji="1" lang="en-US" altLang="ja-JP" sz="3200">
            <a:solidFill>
              <a:schemeClr val="bg1"/>
            </a:solidFill>
            <a:latin typeface="BIZ UDゴシック" panose="020B0400000000000000" pitchFamily="49" charset="-128"/>
            <a:ea typeface="BIZ UDゴシック" panose="020B0400000000000000" pitchFamily="49" charset="-128"/>
          </a:endParaRPr>
        </a:p>
        <a:p>
          <a:pPr algn="l"/>
          <a:r>
            <a:rPr kumimoji="1" lang="ja-JP" altLang="en-US" sz="1400">
              <a:solidFill>
                <a:schemeClr val="bg1"/>
              </a:solidFill>
              <a:latin typeface="BIZ UDゴシック" panose="020B0400000000000000" pitchFamily="49" charset="-128"/>
              <a:ea typeface="BIZ UDゴシック" panose="020B0400000000000000" pitchFamily="49" charset="-128"/>
            </a:rPr>
            <a:t>　　</a:t>
          </a:r>
          <a:r>
            <a:rPr kumimoji="1" lang="ja-JP" altLang="en-US" sz="1800">
              <a:solidFill>
                <a:schemeClr val="bg1"/>
              </a:solidFill>
              <a:latin typeface="BIZ UDゴシック" panose="020B0400000000000000" pitchFamily="49" charset="-128"/>
              <a:ea typeface="BIZ UDゴシック" panose="020B0400000000000000" pitchFamily="49" charset="-128"/>
            </a:rPr>
            <a:t>矢印の下にある色欄に、学校（園）ごとに記入してください　</a:t>
          </a:r>
          <a:r>
            <a:rPr kumimoji="1" lang="ja-JP" altLang="en-US" sz="2000" b="1">
              <a:solidFill>
                <a:srgbClr val="FFFF00"/>
              </a:solidFill>
              <a:latin typeface="BIZ UDゴシック" panose="020B0400000000000000" pitchFamily="49" charset="-128"/>
              <a:ea typeface="BIZ UDゴシック" panose="020B0400000000000000" pitchFamily="49" charset="-128"/>
            </a:rPr>
            <a:t>灰色部分や該当しない箇所は、入力不要です</a:t>
          </a:r>
        </a:p>
        <a:p>
          <a:pPr algn="l"/>
          <a:endParaRPr kumimoji="1" lang="en-US" altLang="ja-JP" sz="2400">
            <a:solidFill>
              <a:schemeClr val="bg1"/>
            </a:solidFill>
            <a:latin typeface="BIZ UDゴシック" panose="020B0400000000000000" pitchFamily="49" charset="-128"/>
            <a:ea typeface="BIZ UDゴシック" panose="020B0400000000000000" pitchFamily="49" charset="-128"/>
          </a:endParaRPr>
        </a:p>
        <a:p>
          <a:pPr algn="l"/>
          <a:endParaRPr kumimoji="1" lang="en-US" altLang="ja-JP" sz="2400">
            <a:solidFill>
              <a:schemeClr val="bg1"/>
            </a:solidFill>
            <a:latin typeface="BIZ UDゴシック" panose="020B0400000000000000" pitchFamily="49" charset="-128"/>
            <a:ea typeface="BIZ UDゴシック" panose="020B0400000000000000" pitchFamily="49" charset="-128"/>
          </a:endParaRPr>
        </a:p>
      </xdr:txBody>
    </xdr:sp>
    <xdr:clientData/>
  </xdr:twoCellAnchor>
  <xdr:twoCellAnchor>
    <xdr:from>
      <xdr:col>2</xdr:col>
      <xdr:colOff>342900</xdr:colOff>
      <xdr:row>19</xdr:row>
      <xdr:rowOff>228600</xdr:rowOff>
    </xdr:from>
    <xdr:to>
      <xdr:col>3</xdr:col>
      <xdr:colOff>0</xdr:colOff>
      <xdr:row>21</xdr:row>
      <xdr:rowOff>95254</xdr:rowOff>
    </xdr:to>
    <xdr:sp macro="" textlink="">
      <xdr:nvSpPr>
        <xdr:cNvPr id="5" name="矢印: 折線 4">
          <a:extLst>
            <a:ext uri="{FF2B5EF4-FFF2-40B4-BE49-F238E27FC236}">
              <a16:creationId xmlns:a16="http://schemas.microsoft.com/office/drawing/2014/main" id="{00000000-0008-0000-0200-000005000000}"/>
            </a:ext>
          </a:extLst>
        </xdr:cNvPr>
        <xdr:cNvSpPr/>
      </xdr:nvSpPr>
      <xdr:spPr bwMode="auto">
        <a:xfrm rot="5400000" flipV="1">
          <a:off x="2244723" y="9680577"/>
          <a:ext cx="628654" cy="1816100"/>
        </a:xfrm>
        <a:prstGeom prst="bentArrow">
          <a:avLst>
            <a:gd name="adj1" fmla="val 33144"/>
            <a:gd name="adj2" fmla="val 37170"/>
            <a:gd name="adj3" fmla="val 47078"/>
            <a:gd name="adj4" fmla="val 40760"/>
          </a:avLst>
        </a:prstGeom>
        <a:solidFill>
          <a:srgbClr val="7030A0"/>
        </a:solidFill>
        <a:ln>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wrap="none" lIns="18288" tIns="0" rIns="0" bIns="0" rtlCol="0" anchor="ctr" upright="1">
          <a:noAutofit/>
        </a:bodyPr>
        <a:lstStyle/>
        <a:p>
          <a:pPr algn="l"/>
          <a:endParaRPr kumimoji="1" lang="ja-JP" altLang="en-US" sz="1400">
            <a:solidFill>
              <a:schemeClr val="tx1"/>
            </a:solidFill>
          </a:endParaRPr>
        </a:p>
      </xdr:txBody>
    </xdr:sp>
    <xdr:clientData/>
  </xdr:twoCellAnchor>
  <xdr:twoCellAnchor>
    <xdr:from>
      <xdr:col>6</xdr:col>
      <xdr:colOff>1117600</xdr:colOff>
      <xdr:row>114</xdr:row>
      <xdr:rowOff>12700</xdr:rowOff>
    </xdr:from>
    <xdr:to>
      <xdr:col>7</xdr:col>
      <xdr:colOff>1130300</xdr:colOff>
      <xdr:row>117</xdr:row>
      <xdr:rowOff>0</xdr:rowOff>
    </xdr:to>
    <xdr:sp macro="" textlink="">
      <xdr:nvSpPr>
        <xdr:cNvPr id="6" name="テキスト ボックス 5">
          <a:extLst>
            <a:ext uri="{FF2B5EF4-FFF2-40B4-BE49-F238E27FC236}">
              <a16:creationId xmlns:a16="http://schemas.microsoft.com/office/drawing/2014/main" id="{00000000-0008-0000-0200-000006000000}"/>
            </a:ext>
          </a:extLst>
        </xdr:cNvPr>
        <xdr:cNvSpPr txBox="1"/>
      </xdr:nvSpPr>
      <xdr:spPr bwMode="auto">
        <a:xfrm>
          <a:off x="3873500" y="18376900"/>
          <a:ext cx="2120900" cy="520700"/>
        </a:xfrm>
        <a:prstGeom prst="rect">
          <a:avLst/>
        </a:prstGeom>
        <a:solidFill>
          <a:schemeClr val="bg1"/>
        </a:solidFill>
        <a:ln w="47625" algn="ctr">
          <a:solidFill>
            <a:srgbClr val="92D050"/>
          </a:solidFill>
          <a:miter lim="800000"/>
          <a:headEnd/>
          <a:tailEnd/>
        </a:ln>
        <a:effectLst/>
      </xdr:spPr>
      <xdr:txBody>
        <a:bodyPr vertOverflow="clip" horzOverflow="clip" wrap="square" rtlCol="0" anchor="t"/>
        <a:lstStyle/>
        <a:p>
          <a:r>
            <a:rPr kumimoji="1" lang="en-US" altLang="ja-JP" sz="1600" b="1">
              <a:solidFill>
                <a:srgbClr val="006600"/>
              </a:solidFill>
            </a:rPr>
            <a:t>D</a:t>
          </a:r>
          <a:r>
            <a:rPr kumimoji="1" lang="ja-JP" altLang="en-US" sz="1600" b="1">
              <a:solidFill>
                <a:srgbClr val="006600"/>
              </a:solidFill>
            </a:rPr>
            <a:t>）収容定員数に転記</a:t>
          </a:r>
        </a:p>
      </xdr:txBody>
    </xdr:sp>
    <xdr:clientData/>
  </xdr:twoCellAnchor>
  <xdr:twoCellAnchor>
    <xdr:from>
      <xdr:col>2</xdr:col>
      <xdr:colOff>330200</xdr:colOff>
      <xdr:row>123</xdr:row>
      <xdr:rowOff>165099</xdr:rowOff>
    </xdr:from>
    <xdr:to>
      <xdr:col>4</xdr:col>
      <xdr:colOff>838200</xdr:colOff>
      <xdr:row>127</xdr:row>
      <xdr:rowOff>123824</xdr:rowOff>
    </xdr:to>
    <xdr:sp macro="" textlink="">
      <xdr:nvSpPr>
        <xdr:cNvPr id="10" name="テキスト ボックス 9">
          <a:extLst>
            <a:ext uri="{FF2B5EF4-FFF2-40B4-BE49-F238E27FC236}">
              <a16:creationId xmlns:a16="http://schemas.microsoft.com/office/drawing/2014/main" id="{00000000-0008-0000-0200-00000A000000}"/>
            </a:ext>
          </a:extLst>
        </xdr:cNvPr>
        <xdr:cNvSpPr txBox="1"/>
      </xdr:nvSpPr>
      <xdr:spPr bwMode="auto">
        <a:xfrm>
          <a:off x="330200" y="22044024"/>
          <a:ext cx="1774825" cy="644525"/>
        </a:xfrm>
        <a:prstGeom prst="rect">
          <a:avLst/>
        </a:prstGeom>
        <a:solidFill>
          <a:schemeClr val="bg1"/>
        </a:solidFill>
        <a:ln w="47625" algn="ctr">
          <a:solidFill>
            <a:srgbClr val="FF0000"/>
          </a:solidFill>
          <a:miter lim="800000"/>
          <a:headEnd/>
          <a:tailEnd/>
        </a:ln>
        <a:effectLst/>
      </xdr:spPr>
      <xdr:txBody>
        <a:bodyPr vertOverflow="clip" horzOverflow="clip" wrap="square" rtlCol="0" anchor="t"/>
        <a:lstStyle/>
        <a:p>
          <a:r>
            <a:rPr kumimoji="1" lang="en-US" altLang="ja-JP" sz="1600" b="1">
              <a:solidFill>
                <a:srgbClr val="FF0000"/>
              </a:solidFill>
            </a:rPr>
            <a:t>A</a:t>
          </a:r>
          <a:r>
            <a:rPr kumimoji="1" lang="ja-JP" altLang="en-US" sz="1600" b="1">
              <a:solidFill>
                <a:srgbClr val="FF0000"/>
              </a:solidFill>
            </a:rPr>
            <a:t>）本務教員に</a:t>
          </a:r>
          <a:endParaRPr kumimoji="1" lang="en-US" altLang="ja-JP" sz="1600" b="1">
            <a:solidFill>
              <a:srgbClr val="FF0000"/>
            </a:solidFill>
          </a:endParaRPr>
        </a:p>
        <a:p>
          <a:r>
            <a:rPr kumimoji="1" lang="ja-JP" altLang="en-US" sz="1600" b="1">
              <a:solidFill>
                <a:srgbClr val="FF0000"/>
              </a:solidFill>
            </a:rPr>
            <a:t>　合計を転記</a:t>
          </a:r>
        </a:p>
      </xdr:txBody>
    </xdr:sp>
    <xdr:clientData/>
  </xdr:twoCellAnchor>
  <xdr:twoCellAnchor>
    <xdr:from>
      <xdr:col>8</xdr:col>
      <xdr:colOff>50800</xdr:colOff>
      <xdr:row>150</xdr:row>
      <xdr:rowOff>139700</xdr:rowOff>
    </xdr:from>
    <xdr:to>
      <xdr:col>8</xdr:col>
      <xdr:colOff>1714500</xdr:colOff>
      <xdr:row>155</xdr:row>
      <xdr:rowOff>63500</xdr:rowOff>
    </xdr:to>
    <xdr:sp macro="" textlink="">
      <xdr:nvSpPr>
        <xdr:cNvPr id="11" name="テキスト ボックス 10">
          <a:extLst>
            <a:ext uri="{FF2B5EF4-FFF2-40B4-BE49-F238E27FC236}">
              <a16:creationId xmlns:a16="http://schemas.microsoft.com/office/drawing/2014/main" id="{00000000-0008-0000-0200-00000B000000}"/>
            </a:ext>
          </a:extLst>
        </xdr:cNvPr>
        <xdr:cNvSpPr txBox="1"/>
      </xdr:nvSpPr>
      <xdr:spPr bwMode="auto">
        <a:xfrm>
          <a:off x="7023100" y="24904700"/>
          <a:ext cx="1663700" cy="812800"/>
        </a:xfrm>
        <a:prstGeom prst="rect">
          <a:avLst/>
        </a:prstGeom>
        <a:solidFill>
          <a:schemeClr val="bg1"/>
        </a:solidFill>
        <a:ln w="47625" algn="ctr">
          <a:solidFill>
            <a:srgbClr val="FF00FF"/>
          </a:solidFill>
          <a:miter lim="800000"/>
          <a:headEnd/>
          <a:tailEnd/>
        </a:ln>
        <a:effectLst/>
      </xdr:spPr>
      <xdr:txBody>
        <a:bodyPr vertOverflow="clip" horzOverflow="clip" wrap="square" rtlCol="0" anchor="t"/>
        <a:lstStyle/>
        <a:p>
          <a:r>
            <a:rPr kumimoji="1" lang="en-US" altLang="ja-JP" sz="1600" b="1">
              <a:solidFill>
                <a:srgbClr val="CC00CC"/>
              </a:solidFill>
            </a:rPr>
            <a:t>B</a:t>
          </a:r>
          <a:r>
            <a:rPr kumimoji="1" lang="ja-JP" altLang="en-US" sz="1600" b="1">
              <a:solidFill>
                <a:srgbClr val="CC00CC"/>
              </a:solidFill>
            </a:rPr>
            <a:t>）兼務教員に</a:t>
          </a:r>
          <a:endParaRPr kumimoji="1" lang="en-US" altLang="ja-JP" sz="1600" b="1">
            <a:solidFill>
              <a:srgbClr val="CC00CC"/>
            </a:solidFill>
          </a:endParaRPr>
        </a:p>
        <a:p>
          <a:r>
            <a:rPr kumimoji="1" lang="ja-JP" altLang="en-US" sz="1600" b="1">
              <a:solidFill>
                <a:srgbClr val="CC00CC"/>
              </a:solidFill>
            </a:rPr>
            <a:t>　合計を転記</a:t>
          </a:r>
        </a:p>
      </xdr:txBody>
    </xdr:sp>
    <xdr:clientData/>
  </xdr:twoCellAnchor>
  <xdr:twoCellAnchor>
    <xdr:from>
      <xdr:col>2</xdr:col>
      <xdr:colOff>508000</xdr:colOff>
      <xdr:row>143</xdr:row>
      <xdr:rowOff>76200</xdr:rowOff>
    </xdr:from>
    <xdr:to>
      <xdr:col>4</xdr:col>
      <xdr:colOff>787400</xdr:colOff>
      <xdr:row>147</xdr:row>
      <xdr:rowOff>76200</xdr:rowOff>
    </xdr:to>
    <xdr:sp macro="" textlink="">
      <xdr:nvSpPr>
        <xdr:cNvPr id="12" name="テキスト ボックス 11">
          <a:extLst>
            <a:ext uri="{FF2B5EF4-FFF2-40B4-BE49-F238E27FC236}">
              <a16:creationId xmlns:a16="http://schemas.microsoft.com/office/drawing/2014/main" id="{00000000-0008-0000-0200-00000C000000}"/>
            </a:ext>
          </a:extLst>
        </xdr:cNvPr>
        <xdr:cNvSpPr txBox="1"/>
      </xdr:nvSpPr>
      <xdr:spPr bwMode="auto">
        <a:xfrm>
          <a:off x="508000" y="23596600"/>
          <a:ext cx="1549400" cy="711200"/>
        </a:xfrm>
        <a:prstGeom prst="rect">
          <a:avLst/>
        </a:prstGeom>
        <a:solidFill>
          <a:schemeClr val="bg1"/>
        </a:solidFill>
        <a:ln w="47625" algn="ctr">
          <a:solidFill>
            <a:srgbClr val="0000FF"/>
          </a:solidFill>
          <a:miter lim="800000"/>
          <a:headEnd/>
          <a:tailEnd/>
        </a:ln>
        <a:effectLst/>
      </xdr:spPr>
      <xdr:txBody>
        <a:bodyPr vertOverflow="clip" horzOverflow="clip" wrap="square" rtlCol="0" anchor="t"/>
        <a:lstStyle/>
        <a:p>
          <a:r>
            <a:rPr kumimoji="1" lang="en-US" altLang="ja-JP" sz="1600" b="1">
              <a:solidFill>
                <a:srgbClr val="0000FF"/>
              </a:solidFill>
            </a:rPr>
            <a:t>C</a:t>
          </a:r>
          <a:r>
            <a:rPr kumimoji="1" lang="ja-JP" altLang="en-US" sz="1600" b="1">
              <a:solidFill>
                <a:srgbClr val="0000FF"/>
              </a:solidFill>
            </a:rPr>
            <a:t>）本務職員に</a:t>
          </a:r>
          <a:endParaRPr kumimoji="1" lang="en-US" altLang="ja-JP" sz="1600" b="1">
            <a:solidFill>
              <a:srgbClr val="0000FF"/>
            </a:solidFill>
          </a:endParaRPr>
        </a:p>
        <a:p>
          <a:r>
            <a:rPr kumimoji="1" lang="ja-JP" altLang="en-US" sz="1600" b="1">
              <a:solidFill>
                <a:srgbClr val="0000FF"/>
              </a:solidFill>
            </a:rPr>
            <a:t>　合計を転記</a:t>
          </a:r>
        </a:p>
      </xdr:txBody>
    </xdr:sp>
    <xdr:clientData/>
  </xdr:twoCellAnchor>
  <xdr:twoCellAnchor>
    <xdr:from>
      <xdr:col>10</xdr:col>
      <xdr:colOff>142876</xdr:colOff>
      <xdr:row>140</xdr:row>
      <xdr:rowOff>63500</xdr:rowOff>
    </xdr:from>
    <xdr:to>
      <xdr:col>11</xdr:col>
      <xdr:colOff>243417</xdr:colOff>
      <xdr:row>143</xdr:row>
      <xdr:rowOff>38100</xdr:rowOff>
    </xdr:to>
    <xdr:sp macro="" textlink="">
      <xdr:nvSpPr>
        <xdr:cNvPr id="13" name="テキスト ボックス 12">
          <a:extLst>
            <a:ext uri="{FF2B5EF4-FFF2-40B4-BE49-F238E27FC236}">
              <a16:creationId xmlns:a16="http://schemas.microsoft.com/office/drawing/2014/main" id="{00000000-0008-0000-0200-00000D000000}"/>
            </a:ext>
          </a:extLst>
        </xdr:cNvPr>
        <xdr:cNvSpPr txBox="1"/>
      </xdr:nvSpPr>
      <xdr:spPr bwMode="auto">
        <a:xfrm>
          <a:off x="11403543" y="31443083"/>
          <a:ext cx="2206624" cy="482600"/>
        </a:xfrm>
        <a:prstGeom prst="rect">
          <a:avLst/>
        </a:prstGeom>
        <a:solidFill>
          <a:schemeClr val="bg1"/>
        </a:solidFill>
        <a:ln w="47625" algn="ctr">
          <a:solidFill>
            <a:srgbClr val="FF9933"/>
          </a:solidFill>
          <a:miter lim="800000"/>
          <a:headEnd/>
          <a:tailEnd/>
        </a:ln>
        <a:effectLst/>
      </xdr:spPr>
      <xdr:txBody>
        <a:bodyPr vertOverflow="clip" horzOverflow="clip" wrap="square" rtlCol="0" anchor="t"/>
        <a:lstStyle/>
        <a:p>
          <a:r>
            <a:rPr kumimoji="1" lang="en-US" altLang="ja-JP" sz="1600" b="1">
              <a:solidFill>
                <a:schemeClr val="accent6">
                  <a:lumMod val="75000"/>
                </a:schemeClr>
              </a:solidFill>
            </a:rPr>
            <a:t>E</a:t>
          </a:r>
          <a:r>
            <a:rPr kumimoji="1" lang="ja-JP" altLang="en-US" sz="1600" b="1">
              <a:solidFill>
                <a:schemeClr val="accent6">
                  <a:lumMod val="75000"/>
                </a:schemeClr>
              </a:solidFill>
            </a:rPr>
            <a:t>）生徒・園児数に転記</a:t>
          </a:r>
        </a:p>
      </xdr:txBody>
    </xdr:sp>
    <xdr:clientData/>
  </xdr:twoCellAnchor>
  <xdr:twoCellAnchor>
    <xdr:from>
      <xdr:col>2</xdr:col>
      <xdr:colOff>285750</xdr:colOff>
      <xdr:row>49</xdr:row>
      <xdr:rowOff>607219</xdr:rowOff>
    </xdr:from>
    <xdr:to>
      <xdr:col>2</xdr:col>
      <xdr:colOff>836612</xdr:colOff>
      <xdr:row>62</xdr:row>
      <xdr:rowOff>116665</xdr:rowOff>
    </xdr:to>
    <xdr:sp macro="" textlink="">
      <xdr:nvSpPr>
        <xdr:cNvPr id="3" name="矢印: 下 2">
          <a:extLst>
            <a:ext uri="{FF2B5EF4-FFF2-40B4-BE49-F238E27FC236}">
              <a16:creationId xmlns:a16="http://schemas.microsoft.com/office/drawing/2014/main" id="{00000000-0008-0000-0200-000003000000}"/>
            </a:ext>
          </a:extLst>
        </xdr:cNvPr>
        <xdr:cNvSpPr/>
      </xdr:nvSpPr>
      <xdr:spPr bwMode="auto">
        <a:xfrm>
          <a:off x="1581150" y="17037844"/>
          <a:ext cx="550862" cy="1509696"/>
        </a:xfrm>
        <a:prstGeom prst="downArrow">
          <a:avLst/>
        </a:prstGeom>
        <a:solidFill>
          <a:srgbClr val="7030A0"/>
        </a:solidFill>
        <a:ln>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wrap="none" lIns="18288" tIns="0" rIns="0" bIns="0" rtlCol="0" anchor="ctr" upright="1">
          <a:noAutofit/>
        </a:bodyPr>
        <a:lstStyle/>
        <a:p>
          <a:pPr algn="l"/>
          <a:endParaRPr kumimoji="1" lang="ja-JP" altLang="en-US" sz="1400"/>
        </a:p>
      </xdr:txBody>
    </xdr:sp>
    <xdr:clientData/>
  </xdr:twoCellAnchor>
  <xdr:twoCellAnchor>
    <xdr:from>
      <xdr:col>2</xdr:col>
      <xdr:colOff>257175</xdr:colOff>
      <xdr:row>62</xdr:row>
      <xdr:rowOff>127000</xdr:rowOff>
    </xdr:from>
    <xdr:to>
      <xdr:col>2</xdr:col>
      <xdr:colOff>824707</xdr:colOff>
      <xdr:row>109</xdr:row>
      <xdr:rowOff>50800</xdr:rowOff>
    </xdr:to>
    <xdr:sp macro="" textlink="">
      <xdr:nvSpPr>
        <xdr:cNvPr id="14" name="矢印: 下 13">
          <a:extLst>
            <a:ext uri="{FF2B5EF4-FFF2-40B4-BE49-F238E27FC236}">
              <a16:creationId xmlns:a16="http://schemas.microsoft.com/office/drawing/2014/main" id="{00000000-0008-0000-0200-00000E000000}"/>
            </a:ext>
          </a:extLst>
        </xdr:cNvPr>
        <xdr:cNvSpPr/>
      </xdr:nvSpPr>
      <xdr:spPr bwMode="auto">
        <a:xfrm>
          <a:off x="1565275" y="19088100"/>
          <a:ext cx="567532" cy="6591300"/>
        </a:xfrm>
        <a:prstGeom prst="downArrow">
          <a:avLst>
            <a:gd name="adj1" fmla="val 63427"/>
            <a:gd name="adj2" fmla="val 50000"/>
          </a:avLst>
        </a:prstGeom>
        <a:solidFill>
          <a:srgbClr val="7030A0"/>
        </a:solidFill>
        <a:ln>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wrap="none" lIns="18288" tIns="0" rIns="0" bIns="0" rtlCol="0" anchor="ctr" upright="1">
          <a:noAutofit/>
        </a:bodyPr>
        <a:lstStyle/>
        <a:p>
          <a:pPr algn="l"/>
          <a:endParaRPr kumimoji="1" lang="ja-JP" altLang="en-US" sz="1400"/>
        </a:p>
      </xdr:txBody>
    </xdr:sp>
    <xdr:clientData/>
  </xdr:twoCellAnchor>
  <xdr:twoCellAnchor>
    <xdr:from>
      <xdr:col>2</xdr:col>
      <xdr:colOff>352424</xdr:colOff>
      <xdr:row>32</xdr:row>
      <xdr:rowOff>445292</xdr:rowOff>
    </xdr:from>
    <xdr:to>
      <xdr:col>2</xdr:col>
      <xdr:colOff>815973</xdr:colOff>
      <xdr:row>49</xdr:row>
      <xdr:rowOff>595311</xdr:rowOff>
    </xdr:to>
    <xdr:sp macro="" textlink="">
      <xdr:nvSpPr>
        <xdr:cNvPr id="16" name="矢印: 下 15">
          <a:extLst>
            <a:ext uri="{FF2B5EF4-FFF2-40B4-BE49-F238E27FC236}">
              <a16:creationId xmlns:a16="http://schemas.microsoft.com/office/drawing/2014/main" id="{00000000-0008-0000-0200-000010000000}"/>
            </a:ext>
          </a:extLst>
        </xdr:cNvPr>
        <xdr:cNvSpPr/>
      </xdr:nvSpPr>
      <xdr:spPr bwMode="auto">
        <a:xfrm>
          <a:off x="1638299" y="13339761"/>
          <a:ext cx="463549" cy="2828925"/>
        </a:xfrm>
        <a:prstGeom prst="downArrow">
          <a:avLst/>
        </a:prstGeom>
        <a:solidFill>
          <a:srgbClr val="7030A0"/>
        </a:solidFill>
        <a:ln>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wrap="none" lIns="18288" tIns="0" rIns="0" bIns="0" rtlCol="0" anchor="ctr" upright="1">
          <a:noAutofit/>
        </a:bodyPr>
        <a:lstStyle/>
        <a:p>
          <a:pPr algn="l"/>
          <a:endParaRPr kumimoji="1" lang="ja-JP" altLang="en-US" sz="1400"/>
        </a:p>
      </xdr:txBody>
    </xdr:sp>
    <xdr:clientData/>
  </xdr:twoCellAnchor>
  <xdr:twoCellAnchor>
    <xdr:from>
      <xdr:col>2</xdr:col>
      <xdr:colOff>314325</xdr:colOff>
      <xdr:row>25</xdr:row>
      <xdr:rowOff>245269</xdr:rowOff>
    </xdr:from>
    <xdr:to>
      <xdr:col>2</xdr:col>
      <xdr:colOff>818356</xdr:colOff>
      <xdr:row>32</xdr:row>
      <xdr:rowOff>421465</xdr:rowOff>
    </xdr:to>
    <xdr:sp macro="" textlink="">
      <xdr:nvSpPr>
        <xdr:cNvPr id="17" name="矢印: 下 16">
          <a:extLst>
            <a:ext uri="{FF2B5EF4-FFF2-40B4-BE49-F238E27FC236}">
              <a16:creationId xmlns:a16="http://schemas.microsoft.com/office/drawing/2014/main" id="{00000000-0008-0000-0200-000011000000}"/>
            </a:ext>
          </a:extLst>
        </xdr:cNvPr>
        <xdr:cNvSpPr/>
      </xdr:nvSpPr>
      <xdr:spPr bwMode="auto">
        <a:xfrm>
          <a:off x="1609725" y="12999244"/>
          <a:ext cx="504031" cy="1319196"/>
        </a:xfrm>
        <a:prstGeom prst="downArrow">
          <a:avLst/>
        </a:prstGeom>
        <a:solidFill>
          <a:srgbClr val="7030A0"/>
        </a:solidFill>
        <a:ln>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wrap="none" lIns="18288" tIns="0" rIns="0" bIns="0" rtlCol="0" anchor="ctr" upright="1">
          <a:noAutofit/>
        </a:bodyPr>
        <a:lstStyle/>
        <a:p>
          <a:pPr algn="l"/>
          <a:endParaRPr kumimoji="1" lang="ja-JP" altLang="en-US" sz="1400"/>
        </a:p>
      </xdr:txBody>
    </xdr:sp>
    <xdr:clientData/>
  </xdr:twoCellAnchor>
  <xdr:twoCellAnchor>
    <xdr:from>
      <xdr:col>2</xdr:col>
      <xdr:colOff>352424</xdr:colOff>
      <xdr:row>21</xdr:row>
      <xdr:rowOff>83344</xdr:rowOff>
    </xdr:from>
    <xdr:to>
      <xdr:col>2</xdr:col>
      <xdr:colOff>794543</xdr:colOff>
      <xdr:row>25</xdr:row>
      <xdr:rowOff>259540</xdr:rowOff>
    </xdr:to>
    <xdr:sp macro="" textlink="">
      <xdr:nvSpPr>
        <xdr:cNvPr id="18" name="矢印: 下 17">
          <a:extLst>
            <a:ext uri="{FF2B5EF4-FFF2-40B4-BE49-F238E27FC236}">
              <a16:creationId xmlns:a16="http://schemas.microsoft.com/office/drawing/2014/main" id="{00000000-0008-0000-0200-000012000000}"/>
            </a:ext>
          </a:extLst>
        </xdr:cNvPr>
        <xdr:cNvSpPr/>
      </xdr:nvSpPr>
      <xdr:spPr bwMode="auto">
        <a:xfrm>
          <a:off x="1647824" y="11694319"/>
          <a:ext cx="442119" cy="1319196"/>
        </a:xfrm>
        <a:prstGeom prst="downArrow">
          <a:avLst/>
        </a:prstGeom>
        <a:solidFill>
          <a:srgbClr val="7030A0"/>
        </a:solidFill>
        <a:ln>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wrap="none" lIns="18288" tIns="0" rIns="0" bIns="0" rtlCol="0" anchor="ctr" upright="1">
          <a:noAutofit/>
        </a:bodyPr>
        <a:lstStyle/>
        <a:p>
          <a:pPr algn="l"/>
          <a:endParaRPr kumimoji="1" lang="ja-JP" altLang="en-US" sz="1400"/>
        </a:p>
      </xdr:txBody>
    </xdr:sp>
    <xdr:clientData/>
  </xdr:twoCellAnchor>
  <xdr:twoCellAnchor>
    <xdr:from>
      <xdr:col>6</xdr:col>
      <xdr:colOff>1402027</xdr:colOff>
      <xdr:row>0</xdr:row>
      <xdr:rowOff>130443</xdr:rowOff>
    </xdr:from>
    <xdr:to>
      <xdr:col>9</xdr:col>
      <xdr:colOff>1964267</xdr:colOff>
      <xdr:row>2</xdr:row>
      <xdr:rowOff>365129</xdr:rowOff>
    </xdr:to>
    <xdr:sp macro="" textlink="">
      <xdr:nvSpPr>
        <xdr:cNvPr id="20" name="テキスト ボックス 19">
          <a:extLst>
            <a:ext uri="{FF2B5EF4-FFF2-40B4-BE49-F238E27FC236}">
              <a16:creationId xmlns:a16="http://schemas.microsoft.com/office/drawing/2014/main" id="{00000000-0008-0000-0200-000014000000}"/>
            </a:ext>
          </a:extLst>
        </xdr:cNvPr>
        <xdr:cNvSpPr txBox="1"/>
      </xdr:nvSpPr>
      <xdr:spPr bwMode="auto">
        <a:xfrm>
          <a:off x="6716977" y="130443"/>
          <a:ext cx="6877315" cy="596636"/>
        </a:xfrm>
        <a:prstGeom prst="rect">
          <a:avLst/>
        </a:prstGeom>
        <a:solidFill>
          <a:schemeClr val="bg1"/>
        </a:solidFill>
        <a:ln w="25400" algn="ctr">
          <a:solidFill>
            <a:srgbClr val="FF0000"/>
          </a:solidFill>
          <a:miter lim="800000"/>
          <a:headEnd/>
          <a:tailEn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rgbClr val="7030A0"/>
              </a:solidFill>
              <a:effectLst/>
              <a:uLnTx/>
              <a:uFillTx/>
            </a:rPr>
            <a:t>注）　同じ内容を複写して、複数個所に入れる際は「コピー＆値貼り付け」でお願いします。</a:t>
          </a:r>
          <a:endParaRPr kumimoji="1" lang="en-US" altLang="ja-JP" sz="1400" b="1" i="0" u="none" strike="noStrike" kern="0" cap="none" spc="0" normalizeH="0" baseline="0" noProof="0">
            <a:ln>
              <a:noFill/>
            </a:ln>
            <a:solidFill>
              <a:srgbClr val="7030A0"/>
            </a:solidFill>
            <a:effectLst/>
            <a:uLnTx/>
            <a:uFillTx/>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rgbClr val="7030A0"/>
              </a:solidFill>
              <a:effectLst/>
              <a:uLnTx/>
              <a:uFillTx/>
            </a:rPr>
            <a:t>　　　（「切り取り＆貼り付け」を行うと、正しい数値を反映できません）</a:t>
          </a:r>
          <a:endParaRPr kumimoji="1" lang="en-US" altLang="ja-JP" sz="1400" b="1" i="0" u="none" strike="noStrike" kern="0" cap="none" spc="0" normalizeH="0" baseline="0" noProof="0">
            <a:ln>
              <a:noFill/>
            </a:ln>
            <a:solidFill>
              <a:srgbClr val="7030A0"/>
            </a:solidFill>
            <a:effectLst/>
            <a:uLnTx/>
            <a:uFillTx/>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xdr:col>
      <xdr:colOff>1881188</xdr:colOff>
      <xdr:row>255</xdr:row>
      <xdr:rowOff>119061</xdr:rowOff>
    </xdr:from>
    <xdr:to>
      <xdr:col>7</xdr:col>
      <xdr:colOff>1437481</xdr:colOff>
      <xdr:row>260</xdr:row>
      <xdr:rowOff>42862</xdr:rowOff>
    </xdr:to>
    <xdr:sp macro="" textlink="">
      <xdr:nvSpPr>
        <xdr:cNvPr id="19" name="テキスト ボックス 18">
          <a:extLst>
            <a:ext uri="{FF2B5EF4-FFF2-40B4-BE49-F238E27FC236}">
              <a16:creationId xmlns:a16="http://schemas.microsoft.com/office/drawing/2014/main" id="{00000000-0008-0000-0200-000013000000}"/>
            </a:ext>
          </a:extLst>
        </xdr:cNvPr>
        <xdr:cNvSpPr txBox="1"/>
      </xdr:nvSpPr>
      <xdr:spPr bwMode="auto">
        <a:xfrm>
          <a:off x="4702969" y="39635905"/>
          <a:ext cx="1663700" cy="757238"/>
        </a:xfrm>
        <a:prstGeom prst="rect">
          <a:avLst/>
        </a:prstGeom>
        <a:solidFill>
          <a:schemeClr val="bg1"/>
        </a:solidFill>
        <a:ln w="47625" algn="ctr">
          <a:solidFill>
            <a:srgbClr val="FF00FF"/>
          </a:solidFill>
          <a:miter lim="800000"/>
          <a:headEnd/>
          <a:tailEnd/>
        </a:ln>
        <a:effectLst/>
      </xdr:spPr>
      <xdr:txBody>
        <a:bodyPr vertOverflow="clip" horzOverflow="clip" wrap="square" rtlCol="0" anchor="t"/>
        <a:lstStyle/>
        <a:p>
          <a:r>
            <a:rPr kumimoji="1" lang="en-US" altLang="ja-JP" sz="1600" b="1">
              <a:solidFill>
                <a:srgbClr val="CC00CC"/>
              </a:solidFill>
            </a:rPr>
            <a:t>B</a:t>
          </a:r>
          <a:r>
            <a:rPr kumimoji="1" lang="ja-JP" altLang="en-US" sz="1600" b="1">
              <a:solidFill>
                <a:srgbClr val="CC00CC"/>
              </a:solidFill>
            </a:rPr>
            <a:t>）兼務教員に</a:t>
          </a:r>
          <a:endParaRPr kumimoji="1" lang="en-US" altLang="ja-JP" sz="1600" b="1">
            <a:solidFill>
              <a:srgbClr val="CC00CC"/>
            </a:solidFill>
          </a:endParaRPr>
        </a:p>
        <a:p>
          <a:r>
            <a:rPr kumimoji="1" lang="ja-JP" altLang="en-US" sz="1600" b="1">
              <a:solidFill>
                <a:srgbClr val="CC00CC"/>
              </a:solidFill>
            </a:rPr>
            <a:t>　合計を転記</a:t>
          </a:r>
        </a:p>
      </xdr:txBody>
    </xdr:sp>
    <xdr:clientData/>
  </xdr:twoCellAnchor>
  <xdr:twoCellAnchor>
    <xdr:from>
      <xdr:col>7</xdr:col>
      <xdr:colOff>2012893</xdr:colOff>
      <xdr:row>255</xdr:row>
      <xdr:rowOff>119062</xdr:rowOff>
    </xdr:from>
    <xdr:to>
      <xdr:col>8</xdr:col>
      <xdr:colOff>1446950</xdr:colOff>
      <xdr:row>259</xdr:row>
      <xdr:rowOff>119062</xdr:rowOff>
    </xdr:to>
    <xdr:sp macro="" textlink="">
      <xdr:nvSpPr>
        <xdr:cNvPr id="21" name="テキスト ボックス 20">
          <a:extLst>
            <a:ext uri="{FF2B5EF4-FFF2-40B4-BE49-F238E27FC236}">
              <a16:creationId xmlns:a16="http://schemas.microsoft.com/office/drawing/2014/main" id="{00000000-0008-0000-0200-000015000000}"/>
            </a:ext>
          </a:extLst>
        </xdr:cNvPr>
        <xdr:cNvSpPr txBox="1"/>
      </xdr:nvSpPr>
      <xdr:spPr bwMode="auto">
        <a:xfrm>
          <a:off x="6942081" y="39635906"/>
          <a:ext cx="1541463" cy="666750"/>
        </a:xfrm>
        <a:prstGeom prst="rect">
          <a:avLst/>
        </a:prstGeom>
        <a:solidFill>
          <a:schemeClr val="bg1"/>
        </a:solidFill>
        <a:ln w="47625" algn="ctr">
          <a:solidFill>
            <a:srgbClr val="0000FF"/>
          </a:solidFill>
          <a:miter lim="800000"/>
          <a:headEnd/>
          <a:tailEnd/>
        </a:ln>
        <a:effectLst/>
      </xdr:spPr>
      <xdr:txBody>
        <a:bodyPr vertOverflow="clip" horzOverflow="clip" wrap="square" rtlCol="0" anchor="t"/>
        <a:lstStyle/>
        <a:p>
          <a:r>
            <a:rPr kumimoji="1" lang="en-US" altLang="ja-JP" sz="1600" b="1">
              <a:solidFill>
                <a:srgbClr val="0000FF"/>
              </a:solidFill>
            </a:rPr>
            <a:t>C</a:t>
          </a:r>
          <a:r>
            <a:rPr kumimoji="1" lang="ja-JP" altLang="en-US" sz="1600" b="1">
              <a:solidFill>
                <a:srgbClr val="0000FF"/>
              </a:solidFill>
            </a:rPr>
            <a:t>）本務職員に</a:t>
          </a:r>
          <a:endParaRPr kumimoji="1" lang="en-US" altLang="ja-JP" sz="1600" b="1">
            <a:solidFill>
              <a:srgbClr val="0000FF"/>
            </a:solidFill>
          </a:endParaRPr>
        </a:p>
        <a:p>
          <a:r>
            <a:rPr kumimoji="1" lang="ja-JP" altLang="en-US" sz="1600" b="1">
              <a:solidFill>
                <a:srgbClr val="0000FF"/>
              </a:solidFill>
            </a:rPr>
            <a:t>　合計を転記</a:t>
          </a:r>
        </a:p>
      </xdr:txBody>
    </xdr:sp>
    <xdr:clientData/>
  </xdr:twoCellAnchor>
  <xdr:twoCellAnchor>
    <xdr:from>
      <xdr:col>6</xdr:col>
      <xdr:colOff>1404938</xdr:colOff>
      <xdr:row>239</xdr:row>
      <xdr:rowOff>71437</xdr:rowOff>
    </xdr:from>
    <xdr:to>
      <xdr:col>7</xdr:col>
      <xdr:colOff>1417638</xdr:colOff>
      <xdr:row>242</xdr:row>
      <xdr:rowOff>58738</xdr:rowOff>
    </xdr:to>
    <xdr:sp macro="" textlink="">
      <xdr:nvSpPr>
        <xdr:cNvPr id="23" name="テキスト ボックス 22">
          <a:extLst>
            <a:ext uri="{FF2B5EF4-FFF2-40B4-BE49-F238E27FC236}">
              <a16:creationId xmlns:a16="http://schemas.microsoft.com/office/drawing/2014/main" id="{00000000-0008-0000-0200-000017000000}"/>
            </a:ext>
          </a:extLst>
        </xdr:cNvPr>
        <xdr:cNvSpPr txBox="1"/>
      </xdr:nvSpPr>
      <xdr:spPr bwMode="auto">
        <a:xfrm>
          <a:off x="4226719" y="36921281"/>
          <a:ext cx="2120107" cy="487363"/>
        </a:xfrm>
        <a:prstGeom prst="rect">
          <a:avLst/>
        </a:prstGeom>
        <a:solidFill>
          <a:schemeClr val="bg1"/>
        </a:solidFill>
        <a:ln w="47625" algn="ctr">
          <a:solidFill>
            <a:srgbClr val="92D050"/>
          </a:solidFill>
          <a:miter lim="800000"/>
          <a:headEnd/>
          <a:tailEnd/>
        </a:ln>
        <a:effectLst/>
      </xdr:spPr>
      <xdr:txBody>
        <a:bodyPr vertOverflow="clip" horzOverflow="clip" wrap="square" rtlCol="0" anchor="t"/>
        <a:lstStyle/>
        <a:p>
          <a:r>
            <a:rPr kumimoji="1" lang="en-US" altLang="ja-JP" sz="1600" b="1">
              <a:solidFill>
                <a:srgbClr val="006600"/>
              </a:solidFill>
            </a:rPr>
            <a:t>D</a:t>
          </a:r>
          <a:r>
            <a:rPr kumimoji="1" lang="ja-JP" altLang="en-US" sz="1600" b="1">
              <a:solidFill>
                <a:srgbClr val="006600"/>
              </a:solidFill>
            </a:rPr>
            <a:t>）収容定員数に転記</a:t>
          </a:r>
        </a:p>
      </xdr:txBody>
    </xdr:sp>
    <xdr:clientData/>
  </xdr:twoCellAnchor>
  <xdr:twoCellAnchor>
    <xdr:from>
      <xdr:col>4</xdr:col>
      <xdr:colOff>1108018</xdr:colOff>
      <xdr:row>255</xdr:row>
      <xdr:rowOff>83343</xdr:rowOff>
    </xdr:from>
    <xdr:to>
      <xdr:col>6</xdr:col>
      <xdr:colOff>1318363</xdr:colOff>
      <xdr:row>259</xdr:row>
      <xdr:rowOff>42068</xdr:rowOff>
    </xdr:to>
    <xdr:sp macro="" textlink="">
      <xdr:nvSpPr>
        <xdr:cNvPr id="25" name="テキスト ボックス 24">
          <a:extLst>
            <a:ext uri="{FF2B5EF4-FFF2-40B4-BE49-F238E27FC236}">
              <a16:creationId xmlns:a16="http://schemas.microsoft.com/office/drawing/2014/main" id="{00000000-0008-0000-0200-000019000000}"/>
            </a:ext>
          </a:extLst>
        </xdr:cNvPr>
        <xdr:cNvSpPr txBox="1"/>
      </xdr:nvSpPr>
      <xdr:spPr bwMode="auto">
        <a:xfrm>
          <a:off x="2370081" y="39600187"/>
          <a:ext cx="1770063" cy="625475"/>
        </a:xfrm>
        <a:prstGeom prst="rect">
          <a:avLst/>
        </a:prstGeom>
        <a:solidFill>
          <a:schemeClr val="bg1"/>
        </a:solidFill>
        <a:ln w="47625" algn="ctr">
          <a:solidFill>
            <a:srgbClr val="FF0000"/>
          </a:solidFill>
          <a:miter lim="800000"/>
          <a:headEnd/>
          <a:tailEnd/>
        </a:ln>
        <a:effectLst/>
      </xdr:spPr>
      <xdr:txBody>
        <a:bodyPr vertOverflow="clip" horzOverflow="clip" wrap="square" rtlCol="0" anchor="t"/>
        <a:lstStyle/>
        <a:p>
          <a:r>
            <a:rPr kumimoji="1" lang="en-US" altLang="ja-JP" sz="1600" b="1">
              <a:solidFill>
                <a:srgbClr val="FF0000"/>
              </a:solidFill>
            </a:rPr>
            <a:t>A</a:t>
          </a:r>
          <a:r>
            <a:rPr kumimoji="1" lang="ja-JP" altLang="en-US" sz="1600" b="1">
              <a:solidFill>
                <a:srgbClr val="FF0000"/>
              </a:solidFill>
            </a:rPr>
            <a:t>）本務教員に</a:t>
          </a:r>
          <a:endParaRPr kumimoji="1" lang="en-US" altLang="ja-JP" sz="1600" b="1">
            <a:solidFill>
              <a:srgbClr val="FF0000"/>
            </a:solidFill>
          </a:endParaRPr>
        </a:p>
        <a:p>
          <a:r>
            <a:rPr kumimoji="1" lang="ja-JP" altLang="en-US" sz="1600" b="1">
              <a:solidFill>
                <a:srgbClr val="FF0000"/>
              </a:solidFill>
            </a:rPr>
            <a:t>　合計を転記</a:t>
          </a:r>
        </a:p>
      </xdr:txBody>
    </xdr:sp>
    <xdr:clientData/>
  </xdr:twoCellAnchor>
  <xdr:twoCellAnchor>
    <xdr:from>
      <xdr:col>9</xdr:col>
      <xdr:colOff>1393769</xdr:colOff>
      <xdr:row>268</xdr:row>
      <xdr:rowOff>47625</xdr:rowOff>
    </xdr:from>
    <xdr:to>
      <xdr:col>10</xdr:col>
      <xdr:colOff>1629833</xdr:colOff>
      <xdr:row>271</xdr:row>
      <xdr:rowOff>22225</xdr:rowOff>
    </xdr:to>
    <xdr:sp macro="" textlink="">
      <xdr:nvSpPr>
        <xdr:cNvPr id="26" name="テキスト ボックス 25">
          <a:extLst>
            <a:ext uri="{FF2B5EF4-FFF2-40B4-BE49-F238E27FC236}">
              <a16:creationId xmlns:a16="http://schemas.microsoft.com/office/drawing/2014/main" id="{00000000-0008-0000-0200-00001A000000}"/>
            </a:ext>
          </a:extLst>
        </xdr:cNvPr>
        <xdr:cNvSpPr txBox="1"/>
      </xdr:nvSpPr>
      <xdr:spPr bwMode="auto">
        <a:xfrm>
          <a:off x="10548352" y="53112458"/>
          <a:ext cx="2342148" cy="482600"/>
        </a:xfrm>
        <a:prstGeom prst="rect">
          <a:avLst/>
        </a:prstGeom>
        <a:solidFill>
          <a:schemeClr val="bg1"/>
        </a:solidFill>
        <a:ln w="47625" algn="ctr">
          <a:solidFill>
            <a:srgbClr val="FF9933"/>
          </a:solidFill>
          <a:miter lim="800000"/>
          <a:headEnd/>
          <a:tailEnd/>
        </a:ln>
        <a:effectLst/>
      </xdr:spPr>
      <xdr:txBody>
        <a:bodyPr vertOverflow="clip" horzOverflow="clip" wrap="square" rtlCol="0" anchor="t"/>
        <a:lstStyle/>
        <a:p>
          <a:r>
            <a:rPr kumimoji="1" lang="en-US" altLang="ja-JP" sz="1600" b="1">
              <a:solidFill>
                <a:schemeClr val="accent6">
                  <a:lumMod val="75000"/>
                </a:schemeClr>
              </a:solidFill>
            </a:rPr>
            <a:t>E</a:t>
          </a:r>
          <a:r>
            <a:rPr kumimoji="1" lang="ja-JP" altLang="en-US" sz="1600" b="1">
              <a:solidFill>
                <a:schemeClr val="accent6">
                  <a:lumMod val="75000"/>
                </a:schemeClr>
              </a:solidFill>
            </a:rPr>
            <a:t>）生徒・園児数に転記</a:t>
          </a:r>
        </a:p>
      </xdr:txBody>
    </xdr:sp>
    <xdr:clientData/>
  </xdr:twoCellAnchor>
  <xdr:twoCellAnchor>
    <xdr:from>
      <xdr:col>2</xdr:col>
      <xdr:colOff>88900</xdr:colOff>
      <xdr:row>15</xdr:row>
      <xdr:rowOff>11206</xdr:rowOff>
    </xdr:from>
    <xdr:to>
      <xdr:col>2</xdr:col>
      <xdr:colOff>1955800</xdr:colOff>
      <xdr:row>19</xdr:row>
      <xdr:rowOff>177800</xdr:rowOff>
    </xdr:to>
    <xdr:sp macro="" textlink="">
      <xdr:nvSpPr>
        <xdr:cNvPr id="4" name="吹き出し: 四角形 3">
          <a:extLst>
            <a:ext uri="{FF2B5EF4-FFF2-40B4-BE49-F238E27FC236}">
              <a16:creationId xmlns:a16="http://schemas.microsoft.com/office/drawing/2014/main" id="{F7190111-3610-4BC9-9671-4EEA3DDABB2D}"/>
            </a:ext>
          </a:extLst>
        </xdr:cNvPr>
        <xdr:cNvSpPr/>
      </xdr:nvSpPr>
      <xdr:spPr bwMode="auto">
        <a:xfrm>
          <a:off x="1377576" y="7250206"/>
          <a:ext cx="1866900" cy="2923241"/>
        </a:xfrm>
        <a:prstGeom prst="wedgeRectCallout">
          <a:avLst>
            <a:gd name="adj1" fmla="val 63835"/>
            <a:gd name="adj2" fmla="val 32516"/>
          </a:avLst>
        </a:prstGeom>
        <a:solidFill>
          <a:srgbClr val="7030A0"/>
        </a:solidFill>
        <a:ln>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wrap="none" lIns="18288" tIns="0" rIns="0" bIns="0" rtlCol="0" anchor="ctr" upright="1">
          <a:noAutofit/>
        </a:bodyPr>
        <a:lstStyle/>
        <a:p>
          <a:pPr algn="ctr"/>
          <a:r>
            <a:rPr kumimoji="1" lang="ja-JP" altLang="en-US" sz="1400" b="1">
              <a:solidFill>
                <a:schemeClr val="bg1"/>
              </a:solidFill>
            </a:rPr>
            <a:t>幼稚園・こども園の</a:t>
          </a:r>
          <a:endParaRPr kumimoji="1" lang="en-US" altLang="ja-JP" sz="1400" b="1">
            <a:solidFill>
              <a:schemeClr val="bg1"/>
            </a:solidFill>
          </a:endParaRPr>
        </a:p>
        <a:p>
          <a:pPr algn="ctr"/>
          <a:r>
            <a:rPr kumimoji="1" lang="ja-JP" altLang="en-US" sz="2400" b="1">
              <a:solidFill>
                <a:schemeClr val="bg1"/>
              </a:solidFill>
            </a:rPr>
            <a:t>人数の</a:t>
          </a:r>
          <a:endParaRPr kumimoji="1" lang="en-US" altLang="ja-JP" sz="2400" b="1">
            <a:solidFill>
              <a:schemeClr val="bg1"/>
            </a:solidFill>
          </a:endParaRPr>
        </a:p>
        <a:p>
          <a:pPr algn="ctr"/>
          <a:r>
            <a:rPr kumimoji="1" lang="ja-JP" altLang="en-US" sz="2400" b="1">
              <a:solidFill>
                <a:schemeClr val="bg1"/>
              </a:solidFill>
            </a:rPr>
            <a:t>入力方法は、</a:t>
          </a:r>
          <a:endParaRPr kumimoji="1" lang="en-US" altLang="ja-JP" sz="2400" b="1">
            <a:solidFill>
              <a:schemeClr val="bg1"/>
            </a:solidFill>
          </a:endParaRPr>
        </a:p>
        <a:p>
          <a:pPr algn="ctr"/>
          <a:r>
            <a:rPr kumimoji="1" lang="ja-JP" altLang="en-US" sz="2400" b="1">
              <a:solidFill>
                <a:schemeClr val="bg1"/>
              </a:solidFill>
            </a:rPr>
            <a:t>紫矢印を</a:t>
          </a:r>
          <a:endParaRPr kumimoji="1" lang="en-US" altLang="ja-JP" sz="2400" b="1">
            <a:solidFill>
              <a:schemeClr val="bg1"/>
            </a:solidFill>
          </a:endParaRPr>
        </a:p>
        <a:p>
          <a:pPr algn="ctr"/>
          <a:r>
            <a:rPr kumimoji="1" lang="ja-JP" altLang="en-US" sz="2400" b="1">
              <a:solidFill>
                <a:schemeClr val="bg1"/>
              </a:solidFill>
            </a:rPr>
            <a:t>下に</a:t>
          </a:r>
          <a:endParaRPr kumimoji="1" lang="en-US" altLang="ja-JP" sz="2400" b="1">
            <a:solidFill>
              <a:schemeClr val="bg1"/>
            </a:solidFill>
          </a:endParaRPr>
        </a:p>
        <a:p>
          <a:pPr algn="ctr"/>
          <a:r>
            <a:rPr kumimoji="1" lang="ja-JP" altLang="en-US" sz="2400" b="1">
              <a:solidFill>
                <a:schemeClr val="bg1"/>
              </a:solidFill>
            </a:rPr>
            <a:t>辿って</a:t>
          </a:r>
          <a:endParaRPr kumimoji="1" lang="en-US" altLang="ja-JP" sz="2400" b="1">
            <a:solidFill>
              <a:schemeClr val="bg1"/>
            </a:solidFill>
          </a:endParaRPr>
        </a:p>
        <a:p>
          <a:pPr algn="ctr"/>
          <a:r>
            <a:rPr kumimoji="1" lang="ja-JP" altLang="en-US" sz="2400" b="1">
              <a:solidFill>
                <a:schemeClr val="bg1"/>
              </a:solidFill>
            </a:rPr>
            <a:t>ください。</a:t>
          </a:r>
        </a:p>
      </xdr:txBody>
    </xdr:sp>
    <xdr:clientData/>
  </xdr:twoCellAnchor>
  <xdr:twoCellAnchor>
    <xdr:from>
      <xdr:col>2</xdr:col>
      <xdr:colOff>0</xdr:colOff>
      <xdr:row>109</xdr:row>
      <xdr:rowOff>25400</xdr:rowOff>
    </xdr:from>
    <xdr:to>
      <xdr:col>4</xdr:col>
      <xdr:colOff>927100</xdr:colOff>
      <xdr:row>114</xdr:row>
      <xdr:rowOff>127000</xdr:rowOff>
    </xdr:to>
    <xdr:sp macro="" textlink="">
      <xdr:nvSpPr>
        <xdr:cNvPr id="27" name="吹き出し: 四角形 26">
          <a:extLst>
            <a:ext uri="{FF2B5EF4-FFF2-40B4-BE49-F238E27FC236}">
              <a16:creationId xmlns:a16="http://schemas.microsoft.com/office/drawing/2014/main" id="{270E261B-0D02-4261-A116-C8D374AF358E}"/>
            </a:ext>
          </a:extLst>
        </xdr:cNvPr>
        <xdr:cNvSpPr/>
      </xdr:nvSpPr>
      <xdr:spPr bwMode="auto">
        <a:xfrm>
          <a:off x="1308100" y="25654000"/>
          <a:ext cx="3416300" cy="1892300"/>
        </a:xfrm>
        <a:prstGeom prst="wedgeRectCallout">
          <a:avLst>
            <a:gd name="adj1" fmla="val 74279"/>
            <a:gd name="adj2" fmla="val 54231"/>
          </a:avLst>
        </a:prstGeom>
        <a:solidFill>
          <a:srgbClr val="7030A0"/>
        </a:solidFill>
        <a:ln>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wrap="none" lIns="18288" tIns="0" rIns="0" bIns="0" rtlCol="0" anchor="ctr" upright="1">
          <a:noAutofit/>
        </a:bodyPr>
        <a:lstStyle/>
        <a:p>
          <a:pPr algn="ctr"/>
          <a:r>
            <a:rPr kumimoji="1" lang="ja-JP" altLang="en-US" sz="2400" b="1">
              <a:solidFill>
                <a:schemeClr val="bg1"/>
              </a:solidFill>
            </a:rPr>
            <a:t>認定こども園用です</a:t>
          </a:r>
          <a:endParaRPr kumimoji="1" lang="en-US" altLang="ja-JP" sz="2400" b="1">
            <a:solidFill>
              <a:schemeClr val="bg1"/>
            </a:solidFill>
          </a:endParaRPr>
        </a:p>
        <a:p>
          <a:pPr algn="ctr"/>
          <a:endParaRPr kumimoji="1" lang="en-US" altLang="ja-JP" sz="2400" b="1">
            <a:solidFill>
              <a:schemeClr val="bg1"/>
            </a:solidFill>
          </a:endParaRPr>
        </a:p>
        <a:p>
          <a:pPr algn="ctr"/>
          <a:r>
            <a:rPr kumimoji="1" lang="ja-JP" altLang="en-US" sz="2400" b="1">
              <a:solidFill>
                <a:srgbClr val="FFFF00"/>
              </a:solidFill>
            </a:rPr>
            <a:t>（幼稚園用は更に下）</a:t>
          </a:r>
        </a:p>
      </xdr:txBody>
    </xdr:sp>
    <xdr:clientData/>
  </xdr:twoCellAnchor>
  <xdr:twoCellAnchor>
    <xdr:from>
      <xdr:col>1</xdr:col>
      <xdr:colOff>292100</xdr:colOff>
      <xdr:row>112</xdr:row>
      <xdr:rowOff>800100</xdr:rowOff>
    </xdr:from>
    <xdr:to>
      <xdr:col>2</xdr:col>
      <xdr:colOff>355600</xdr:colOff>
      <xdr:row>114</xdr:row>
      <xdr:rowOff>95254</xdr:rowOff>
    </xdr:to>
    <xdr:sp macro="" textlink="">
      <xdr:nvSpPr>
        <xdr:cNvPr id="30" name="矢印: 折線 29">
          <a:extLst>
            <a:ext uri="{FF2B5EF4-FFF2-40B4-BE49-F238E27FC236}">
              <a16:creationId xmlns:a16="http://schemas.microsoft.com/office/drawing/2014/main" id="{52B2A602-00A3-412A-ADA9-9E99CB5EFACA}"/>
            </a:ext>
          </a:extLst>
        </xdr:cNvPr>
        <xdr:cNvSpPr/>
      </xdr:nvSpPr>
      <xdr:spPr bwMode="auto">
        <a:xfrm rot="5400000" flipV="1">
          <a:off x="790573" y="26641427"/>
          <a:ext cx="552454" cy="1193800"/>
        </a:xfrm>
        <a:prstGeom prst="bentArrow">
          <a:avLst>
            <a:gd name="adj1" fmla="val 33144"/>
            <a:gd name="adj2" fmla="val 37170"/>
            <a:gd name="adj3" fmla="val 47078"/>
            <a:gd name="adj4" fmla="val 40760"/>
          </a:avLst>
        </a:prstGeom>
        <a:solidFill>
          <a:srgbClr val="FFFF00"/>
        </a:solidFill>
        <a:ln w="76200">
          <a:solidFill>
            <a:srgbClr val="9900CC"/>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wrap="none" lIns="18288" tIns="0" rIns="0" bIns="0" rtlCol="0" anchor="ctr" upright="1">
          <a:noAutofit/>
        </a:bodyPr>
        <a:lstStyle/>
        <a:p>
          <a:pPr algn="l"/>
          <a:endParaRPr kumimoji="1" lang="ja-JP" altLang="en-US" sz="1400">
            <a:solidFill>
              <a:schemeClr val="tx1"/>
            </a:solidFill>
          </a:endParaRPr>
        </a:p>
      </xdr:txBody>
    </xdr:sp>
    <xdr:clientData/>
  </xdr:twoCellAnchor>
  <xdr:twoCellAnchor>
    <xdr:from>
      <xdr:col>1</xdr:col>
      <xdr:colOff>292100</xdr:colOff>
      <xdr:row>114</xdr:row>
      <xdr:rowOff>152400</xdr:rowOff>
    </xdr:from>
    <xdr:to>
      <xdr:col>1</xdr:col>
      <xdr:colOff>681832</xdr:colOff>
      <xdr:row>151</xdr:row>
      <xdr:rowOff>165100</xdr:rowOff>
    </xdr:to>
    <xdr:sp macro="" textlink="">
      <xdr:nvSpPr>
        <xdr:cNvPr id="31" name="矢印: 下 30">
          <a:extLst>
            <a:ext uri="{FF2B5EF4-FFF2-40B4-BE49-F238E27FC236}">
              <a16:creationId xmlns:a16="http://schemas.microsoft.com/office/drawing/2014/main" id="{34599220-0472-448E-8201-25529F86358F}"/>
            </a:ext>
          </a:extLst>
        </xdr:cNvPr>
        <xdr:cNvSpPr/>
      </xdr:nvSpPr>
      <xdr:spPr bwMode="auto">
        <a:xfrm>
          <a:off x="469900" y="27571700"/>
          <a:ext cx="389732" cy="6591300"/>
        </a:xfrm>
        <a:prstGeom prst="downArrow">
          <a:avLst>
            <a:gd name="adj1" fmla="val 63427"/>
            <a:gd name="adj2" fmla="val 50000"/>
          </a:avLst>
        </a:prstGeom>
        <a:solidFill>
          <a:srgbClr val="FFFF00"/>
        </a:solidFill>
        <a:ln w="76200">
          <a:solidFill>
            <a:srgbClr val="9900CC"/>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wrap="none" lIns="18288" tIns="0" rIns="0" bIns="0" rtlCol="0" anchor="ctr" upright="1">
          <a:noAutofit/>
        </a:bodyPr>
        <a:lstStyle/>
        <a:p>
          <a:pPr algn="l"/>
          <a:endParaRPr kumimoji="1" lang="ja-JP" altLang="en-US" sz="1400"/>
        </a:p>
      </xdr:txBody>
    </xdr:sp>
    <xdr:clientData/>
  </xdr:twoCellAnchor>
  <xdr:twoCellAnchor>
    <xdr:from>
      <xdr:col>1</xdr:col>
      <xdr:colOff>266700</xdr:colOff>
      <xdr:row>152</xdr:row>
      <xdr:rowOff>63500</xdr:rowOff>
    </xdr:from>
    <xdr:to>
      <xdr:col>1</xdr:col>
      <xdr:colOff>707232</xdr:colOff>
      <xdr:row>159</xdr:row>
      <xdr:rowOff>101600</xdr:rowOff>
    </xdr:to>
    <xdr:sp macro="" textlink="">
      <xdr:nvSpPr>
        <xdr:cNvPr id="32" name="矢印: 下 31">
          <a:extLst>
            <a:ext uri="{FF2B5EF4-FFF2-40B4-BE49-F238E27FC236}">
              <a16:creationId xmlns:a16="http://schemas.microsoft.com/office/drawing/2014/main" id="{47EA49D0-E093-4053-BD13-1CF198924716}"/>
            </a:ext>
          </a:extLst>
        </xdr:cNvPr>
        <xdr:cNvSpPr/>
      </xdr:nvSpPr>
      <xdr:spPr bwMode="auto">
        <a:xfrm>
          <a:off x="444500" y="34239200"/>
          <a:ext cx="440532" cy="1270000"/>
        </a:xfrm>
        <a:prstGeom prst="downArrow">
          <a:avLst>
            <a:gd name="adj1" fmla="val 63427"/>
            <a:gd name="adj2" fmla="val 50000"/>
          </a:avLst>
        </a:prstGeom>
        <a:solidFill>
          <a:srgbClr val="FFFF00"/>
        </a:solidFill>
        <a:ln w="76200">
          <a:solidFill>
            <a:srgbClr val="9900CC"/>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wrap="none" lIns="18288" tIns="0" rIns="0" bIns="0" rtlCol="0" anchor="ctr" upright="1">
          <a:noAutofit/>
        </a:bodyPr>
        <a:lstStyle/>
        <a:p>
          <a:pPr algn="l"/>
          <a:endParaRPr kumimoji="1" lang="ja-JP" altLang="en-US" sz="1400"/>
        </a:p>
      </xdr:txBody>
    </xdr:sp>
    <xdr:clientData/>
  </xdr:twoCellAnchor>
  <xdr:twoCellAnchor>
    <xdr:from>
      <xdr:col>1</xdr:col>
      <xdr:colOff>342900</xdr:colOff>
      <xdr:row>159</xdr:row>
      <xdr:rowOff>136527</xdr:rowOff>
    </xdr:from>
    <xdr:to>
      <xdr:col>2</xdr:col>
      <xdr:colOff>2057400</xdr:colOff>
      <xdr:row>226</xdr:row>
      <xdr:rowOff>85727</xdr:rowOff>
    </xdr:to>
    <xdr:sp macro="" textlink="">
      <xdr:nvSpPr>
        <xdr:cNvPr id="34" name="矢印: 折線 33">
          <a:extLst>
            <a:ext uri="{FF2B5EF4-FFF2-40B4-BE49-F238E27FC236}">
              <a16:creationId xmlns:a16="http://schemas.microsoft.com/office/drawing/2014/main" id="{D9478BB2-6254-4838-814D-E5F041EC23BD}"/>
            </a:ext>
          </a:extLst>
        </xdr:cNvPr>
        <xdr:cNvSpPr/>
      </xdr:nvSpPr>
      <xdr:spPr bwMode="auto">
        <a:xfrm flipV="1">
          <a:off x="520700" y="35544127"/>
          <a:ext cx="2844800" cy="1193800"/>
        </a:xfrm>
        <a:prstGeom prst="bentArrow">
          <a:avLst>
            <a:gd name="adj1" fmla="val 22506"/>
            <a:gd name="adj2" fmla="val 37170"/>
            <a:gd name="adj3" fmla="val 47078"/>
            <a:gd name="adj4" fmla="val 40760"/>
          </a:avLst>
        </a:prstGeom>
        <a:solidFill>
          <a:srgbClr val="FFFF00"/>
        </a:solidFill>
        <a:ln w="76200">
          <a:solidFill>
            <a:srgbClr val="9900CC"/>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wrap="none" lIns="18288" tIns="0" rIns="0" bIns="0" rtlCol="0" anchor="ctr" upright="1">
          <a:noAutofit/>
        </a:bodyPr>
        <a:lstStyle/>
        <a:p>
          <a:pPr algn="l"/>
          <a:endParaRPr kumimoji="1" lang="ja-JP" altLang="en-US" sz="1400">
            <a:solidFill>
              <a:schemeClr val="tx1"/>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14</xdr:col>
      <xdr:colOff>1019175</xdr:colOff>
      <xdr:row>4</xdr:row>
      <xdr:rowOff>9525</xdr:rowOff>
    </xdr:to>
    <xdr:sp macro="" textlink="">
      <xdr:nvSpPr>
        <xdr:cNvPr id="4" name="下矢印吹き出し 1">
          <a:extLst>
            <a:ext uri="{FF2B5EF4-FFF2-40B4-BE49-F238E27FC236}">
              <a16:creationId xmlns:a16="http://schemas.microsoft.com/office/drawing/2014/main" id="{00000000-0008-0000-0300-000004000000}"/>
            </a:ext>
          </a:extLst>
        </xdr:cNvPr>
        <xdr:cNvSpPr/>
      </xdr:nvSpPr>
      <xdr:spPr bwMode="auto">
        <a:xfrm>
          <a:off x="0" y="0"/>
          <a:ext cx="15316200" cy="1743075"/>
        </a:xfrm>
        <a:prstGeom prst="downArrowCallout">
          <a:avLst>
            <a:gd name="adj1" fmla="val 136855"/>
            <a:gd name="adj2" fmla="val 103000"/>
            <a:gd name="adj3" fmla="val 11300"/>
            <a:gd name="adj4" fmla="val 80345"/>
          </a:avLst>
        </a:prstGeom>
        <a:solidFill>
          <a:srgbClr val="0000FF"/>
        </a:solidFill>
        <a:ln w="101600">
          <a:solidFill>
            <a:srgbClr val="33CCFF"/>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wrap="none" lIns="18288" tIns="0" rIns="0" bIns="0" rtlCol="0" anchor="t" upright="1">
          <a:noAutofit/>
        </a:bodyPr>
        <a:lstStyle/>
        <a:p>
          <a:pPr algn="l"/>
          <a:r>
            <a:rPr kumimoji="1" lang="ja-JP" altLang="en-US" sz="1400"/>
            <a:t>　　</a:t>
          </a:r>
          <a:endParaRPr kumimoji="1" lang="en-US" altLang="ja-JP" sz="1400"/>
        </a:p>
        <a:p>
          <a:pPr algn="l"/>
          <a:r>
            <a:rPr kumimoji="1" lang="ja-JP" altLang="en-US" sz="2800"/>
            <a:t>　</a:t>
          </a:r>
          <a:r>
            <a:rPr kumimoji="1" lang="ja-JP" altLang="en-US" sz="2800">
              <a:solidFill>
                <a:schemeClr val="bg1"/>
              </a:solidFill>
              <a:latin typeface="BIZ UDゴシック" panose="020B0400000000000000" pitchFamily="49" charset="-128"/>
              <a:ea typeface="BIZ UDゴシック" panose="020B0400000000000000" pitchFamily="49" charset="-128"/>
            </a:rPr>
            <a:t>作業</a:t>
          </a:r>
          <a:r>
            <a:rPr kumimoji="1" lang="en-US" altLang="ja-JP" sz="2800">
              <a:solidFill>
                <a:schemeClr val="bg1"/>
              </a:solidFill>
              <a:latin typeface="BIZ UDゴシック" panose="020B0400000000000000" pitchFamily="49" charset="-128"/>
              <a:ea typeface="BIZ UDゴシック" panose="020B0400000000000000" pitchFamily="49" charset="-128"/>
            </a:rPr>
            <a:t>3-1</a:t>
          </a:r>
          <a:r>
            <a:rPr kumimoji="1" lang="ja-JP" altLang="en-US" sz="2800" baseline="0">
              <a:solidFill>
                <a:schemeClr val="bg1"/>
              </a:solidFill>
              <a:latin typeface="BIZ UDゴシック" panose="020B0400000000000000" pitchFamily="49" charset="-128"/>
              <a:ea typeface="BIZ UDゴシック" panose="020B0400000000000000" pitchFamily="49" charset="-128"/>
            </a:rPr>
            <a:t> </a:t>
          </a:r>
          <a:r>
            <a:rPr kumimoji="1" lang="ja-JP" altLang="en-US" sz="1800">
              <a:solidFill>
                <a:schemeClr val="bg1"/>
              </a:solidFill>
              <a:latin typeface="BIZ UDゴシック" panose="020B0400000000000000" pitchFamily="49" charset="-128"/>
              <a:ea typeface="BIZ UDゴシック" panose="020B0400000000000000" pitchFamily="49" charset="-128"/>
            </a:rPr>
            <a:t>矢印の下にあるカラー欄に、法人本部、学校</a:t>
          </a:r>
          <a:r>
            <a:rPr kumimoji="1" lang="en-US" altLang="ja-JP" sz="1800">
              <a:solidFill>
                <a:schemeClr val="bg1"/>
              </a:solidFill>
              <a:latin typeface="BIZ UDゴシック" panose="020B0400000000000000" pitchFamily="49" charset="-128"/>
              <a:ea typeface="BIZ UDゴシック" panose="020B0400000000000000" pitchFamily="49" charset="-128"/>
            </a:rPr>
            <a:t>(</a:t>
          </a:r>
          <a:r>
            <a:rPr kumimoji="1" lang="ja-JP" altLang="en-US" sz="1800">
              <a:solidFill>
                <a:schemeClr val="bg1"/>
              </a:solidFill>
              <a:latin typeface="BIZ UDゴシック" panose="020B0400000000000000" pitchFamily="49" charset="-128"/>
              <a:ea typeface="BIZ UDゴシック" panose="020B0400000000000000" pitchFamily="49" charset="-128"/>
            </a:rPr>
            <a:t>園</a:t>
          </a:r>
          <a:r>
            <a:rPr kumimoji="1" lang="en-US" altLang="ja-JP" sz="1800">
              <a:solidFill>
                <a:schemeClr val="bg1"/>
              </a:solidFill>
              <a:latin typeface="BIZ UDゴシック" panose="020B0400000000000000" pitchFamily="49" charset="-128"/>
              <a:ea typeface="BIZ UDゴシック" panose="020B0400000000000000" pitchFamily="49" charset="-128"/>
            </a:rPr>
            <a:t>)</a:t>
          </a:r>
          <a:r>
            <a:rPr kumimoji="1" lang="ja-JP" altLang="en-US" sz="1800">
              <a:solidFill>
                <a:schemeClr val="bg1"/>
              </a:solidFill>
              <a:latin typeface="BIZ UDゴシック" panose="020B0400000000000000" pitchFamily="49" charset="-128"/>
              <a:ea typeface="BIZ UDゴシック" panose="020B0400000000000000" pitchFamily="49" charset="-128"/>
            </a:rPr>
            <a:t>ごとに記入してください。</a:t>
          </a:r>
          <a:r>
            <a:rPr kumimoji="1" lang="ja-JP" altLang="ja-JP" sz="1800">
              <a:solidFill>
                <a:schemeClr val="bg1"/>
              </a:solidFill>
              <a:effectLst/>
              <a:latin typeface="+mn-lt"/>
              <a:ea typeface="+mn-ea"/>
              <a:cs typeface="+mn-cs"/>
            </a:rPr>
            <a:t>灰色部分、該当しない費目は、入力不要です</a:t>
          </a:r>
          <a:r>
            <a:rPr kumimoji="1" lang="ja-JP" altLang="en-US" sz="1800">
              <a:solidFill>
                <a:schemeClr val="bg1"/>
              </a:solidFill>
              <a:effectLst/>
              <a:latin typeface="+mn-lt"/>
              <a:ea typeface="+mn-ea"/>
              <a:cs typeface="+mn-cs"/>
            </a:rPr>
            <a:t>。</a:t>
          </a:r>
          <a:endParaRPr kumimoji="1" lang="en-US" altLang="ja-JP" sz="1800">
            <a:solidFill>
              <a:schemeClr val="bg1"/>
            </a:solidFill>
            <a:latin typeface="BIZ UDゴシック" panose="020B0400000000000000" pitchFamily="49" charset="-128"/>
            <a:ea typeface="BIZ UDゴシック" panose="020B0400000000000000" pitchFamily="49" charset="-128"/>
          </a:endParaRPr>
        </a:p>
        <a:p>
          <a:pPr algn="l"/>
          <a:r>
            <a:rPr kumimoji="1" lang="ja-JP" altLang="en-US" sz="2400">
              <a:solidFill>
                <a:schemeClr val="bg1"/>
              </a:solidFill>
              <a:latin typeface="BIZ UDゴシック" panose="020B0400000000000000" pitchFamily="49" charset="-128"/>
              <a:ea typeface="BIZ UDゴシック" panose="020B0400000000000000" pitchFamily="49" charset="-128"/>
            </a:rPr>
            <a:t>　　　　　　</a:t>
          </a:r>
          <a:r>
            <a:rPr kumimoji="1" lang="ja-JP" altLang="en-US" sz="2800" b="1">
              <a:solidFill>
                <a:srgbClr val="FFFF00"/>
              </a:solidFill>
              <a:latin typeface="BIZ UDゴシック" panose="020B0400000000000000" pitchFamily="49" charset="-128"/>
              <a:ea typeface="BIZ UDゴシック" panose="020B0400000000000000" pitchFamily="49" charset="-128"/>
            </a:rPr>
            <a:t>黄色の列（総計）は最後に入力してください。　</a:t>
          </a:r>
          <a:endParaRPr kumimoji="1" lang="en-US" altLang="ja-JP" sz="2800" b="1">
            <a:solidFill>
              <a:srgbClr val="FFFF00"/>
            </a:solidFill>
            <a:latin typeface="BIZ UDゴシック" panose="020B0400000000000000" pitchFamily="49" charset="-128"/>
            <a:ea typeface="BIZ UDゴシック" panose="020B0400000000000000" pitchFamily="49" charset="-128"/>
          </a:endParaRPr>
        </a:p>
        <a:p>
          <a:pPr algn="l"/>
          <a:r>
            <a:rPr kumimoji="1" lang="ja-JP" altLang="en-US" sz="2400">
              <a:solidFill>
                <a:srgbClr val="FF0000"/>
              </a:solidFill>
              <a:latin typeface="BIZ UDゴシック" panose="020B0400000000000000" pitchFamily="49" charset="-128"/>
              <a:ea typeface="BIZ UDゴシック" panose="020B0400000000000000" pitchFamily="49" charset="-128"/>
            </a:rPr>
            <a:t>　　</a:t>
          </a:r>
          <a:endParaRPr kumimoji="1" lang="en-US" altLang="ja-JP" sz="2400">
            <a:solidFill>
              <a:srgbClr val="FF0000"/>
            </a:solidFill>
            <a:latin typeface="BIZ UDゴシック" panose="020B0400000000000000" pitchFamily="49" charset="-128"/>
            <a:ea typeface="BIZ UDゴシック" panose="020B0400000000000000" pitchFamily="49" charset="-128"/>
          </a:endParaRPr>
        </a:p>
        <a:p>
          <a:pPr algn="l"/>
          <a:endParaRPr kumimoji="1" lang="en-US" altLang="ja-JP" sz="2400">
            <a:solidFill>
              <a:schemeClr val="bg1"/>
            </a:solidFill>
            <a:latin typeface="BIZ UDゴシック" panose="020B0400000000000000" pitchFamily="49" charset="-128"/>
            <a:ea typeface="BIZ UDゴシック" panose="020B0400000000000000" pitchFamily="49" charset="-128"/>
          </a:endParaRPr>
        </a:p>
      </xdr:txBody>
    </xdr:sp>
    <xdr:clientData/>
  </xdr:twoCellAnchor>
  <xdr:twoCellAnchor>
    <xdr:from>
      <xdr:col>10</xdr:col>
      <xdr:colOff>1262063</xdr:colOff>
      <xdr:row>0</xdr:row>
      <xdr:rowOff>723903</xdr:rowOff>
    </xdr:from>
    <xdr:to>
      <xdr:col>14</xdr:col>
      <xdr:colOff>726281</xdr:colOff>
      <xdr:row>0</xdr:row>
      <xdr:rowOff>1309688</xdr:rowOff>
    </xdr:to>
    <xdr:sp macro="" textlink="">
      <xdr:nvSpPr>
        <xdr:cNvPr id="5" name="テキスト ボックス 4">
          <a:extLst>
            <a:ext uri="{FF2B5EF4-FFF2-40B4-BE49-F238E27FC236}">
              <a16:creationId xmlns:a16="http://schemas.microsoft.com/office/drawing/2014/main" id="{00000000-0008-0000-0300-000005000000}"/>
            </a:ext>
          </a:extLst>
        </xdr:cNvPr>
        <xdr:cNvSpPr txBox="1"/>
      </xdr:nvSpPr>
      <xdr:spPr bwMode="auto">
        <a:xfrm>
          <a:off x="9382126" y="723903"/>
          <a:ext cx="5750718" cy="585785"/>
        </a:xfrm>
        <a:prstGeom prst="rect">
          <a:avLst/>
        </a:prstGeom>
        <a:solidFill>
          <a:schemeClr val="bg1"/>
        </a:solidFill>
        <a:ln w="25400" algn="ctr">
          <a:solidFill>
            <a:srgbClr val="FF0000"/>
          </a:solidFill>
          <a:miter lim="800000"/>
          <a:headEnd/>
          <a:tailEnd/>
        </a:ln>
        <a:effectLst/>
      </xdr:spPr>
      <xdr:txBody>
        <a:bodyPr vertOverflow="clip" horzOverflow="clip" wrap="square" rtlCol="0" anchor="t"/>
        <a:lstStyle/>
        <a:p>
          <a:r>
            <a:rPr kumimoji="1" lang="ja-JP" altLang="en-US" sz="1200" b="1">
              <a:solidFill>
                <a:srgbClr val="7030A0"/>
              </a:solidFill>
            </a:rPr>
            <a:t>注）　同じ内容を複写して、複数個所に入れる際は「コピー＆値貼り付け」してください。</a:t>
          </a:r>
          <a:endParaRPr kumimoji="1" lang="en-US" altLang="ja-JP" sz="1200" b="1">
            <a:solidFill>
              <a:srgbClr val="7030A0"/>
            </a:solidFill>
          </a:endParaRPr>
        </a:p>
        <a:p>
          <a:r>
            <a:rPr kumimoji="1" lang="ja-JP" altLang="en-US" sz="1200" b="1">
              <a:solidFill>
                <a:srgbClr val="7030A0"/>
              </a:solidFill>
            </a:rPr>
            <a:t>　　　（「切り取り＆貼り付け」を行うと、正しい数値を反映できません）</a:t>
          </a:r>
          <a:endParaRPr kumimoji="1" lang="en-US" altLang="ja-JP" sz="1200" b="1">
            <a:solidFill>
              <a:srgbClr val="7030A0"/>
            </a:solidFill>
          </a:endParaRPr>
        </a:p>
        <a:p>
          <a:endParaRPr kumimoji="1" lang="ja-JP" altLang="en-US" sz="1100"/>
        </a:p>
      </xdr:txBody>
    </xdr:sp>
    <xdr:clientData/>
  </xdr:twoCellAnchor>
  <xdr:twoCellAnchor>
    <xdr:from>
      <xdr:col>4</xdr:col>
      <xdr:colOff>726282</xdr:colOff>
      <xdr:row>54</xdr:row>
      <xdr:rowOff>130970</xdr:rowOff>
    </xdr:from>
    <xdr:to>
      <xdr:col>4</xdr:col>
      <xdr:colOff>1097757</xdr:colOff>
      <xdr:row>54</xdr:row>
      <xdr:rowOff>407195</xdr:rowOff>
    </xdr:to>
    <xdr:sp macro="" textlink="">
      <xdr:nvSpPr>
        <xdr:cNvPr id="104" name="Oval 1429">
          <a:extLst>
            <a:ext uri="{FF2B5EF4-FFF2-40B4-BE49-F238E27FC236}">
              <a16:creationId xmlns:a16="http://schemas.microsoft.com/office/drawing/2014/main" id="{00000000-0008-0000-0300-000068000000}"/>
            </a:ext>
          </a:extLst>
        </xdr:cNvPr>
        <xdr:cNvSpPr>
          <a:spLocks noChangeArrowheads="1"/>
        </xdr:cNvSpPr>
      </xdr:nvSpPr>
      <xdr:spPr bwMode="auto">
        <a:xfrm>
          <a:off x="1512095" y="16085345"/>
          <a:ext cx="371475" cy="276225"/>
        </a:xfrm>
        <a:prstGeom prst="ellipse">
          <a:avLst/>
        </a:prstGeom>
        <a:noFill/>
        <a:ln w="9525">
          <a:solidFill>
            <a:srgbClr val="000000"/>
          </a:solidFill>
          <a:round/>
          <a:headEnd/>
          <a:tailEnd/>
        </a:ln>
      </xdr:spPr>
      <xdr:txBody>
        <a:bodyPr vertOverflow="clip" wrap="square" lIns="0" tIns="0" rIns="0" bIns="0" anchor="b" upright="1"/>
        <a:lstStyle/>
        <a:p>
          <a:pPr algn="ctr" rtl="0">
            <a:defRPr sz="1000"/>
          </a:pPr>
          <a:r>
            <a:rPr lang="ja-JP" altLang="en-US" sz="1400" b="1" i="0" u="none" strike="noStrike" baseline="0">
              <a:solidFill>
                <a:srgbClr val="000000"/>
              </a:solidFill>
              <a:latin typeface="ＭＳ Ｐゴシック"/>
              <a:ea typeface="ＭＳ Ｐゴシック"/>
            </a:rPr>
            <a:t>A</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664369</xdr:colOff>
      <xdr:row>45</xdr:row>
      <xdr:rowOff>130966</xdr:rowOff>
    </xdr:from>
    <xdr:to>
      <xdr:col>4</xdr:col>
      <xdr:colOff>1035844</xdr:colOff>
      <xdr:row>45</xdr:row>
      <xdr:rowOff>407191</xdr:rowOff>
    </xdr:to>
    <xdr:sp macro="" textlink="">
      <xdr:nvSpPr>
        <xdr:cNvPr id="2" name="Oval 1429">
          <a:extLst>
            <a:ext uri="{FF2B5EF4-FFF2-40B4-BE49-F238E27FC236}">
              <a16:creationId xmlns:a16="http://schemas.microsoft.com/office/drawing/2014/main" id="{10879F4C-1C3E-4820-8E8F-3120043DD77E}"/>
            </a:ext>
          </a:extLst>
        </xdr:cNvPr>
        <xdr:cNvSpPr>
          <a:spLocks noChangeArrowheads="1"/>
        </xdr:cNvSpPr>
      </xdr:nvSpPr>
      <xdr:spPr bwMode="auto">
        <a:xfrm>
          <a:off x="5198269" y="27829666"/>
          <a:ext cx="371475" cy="276225"/>
        </a:xfrm>
        <a:prstGeom prst="ellipse">
          <a:avLst/>
        </a:prstGeom>
        <a:noFill/>
        <a:ln w="9525">
          <a:solidFill>
            <a:srgbClr val="000000"/>
          </a:solidFill>
          <a:round/>
          <a:headEnd/>
          <a:tailEnd/>
        </a:ln>
      </xdr:spPr>
      <xdr:txBody>
        <a:bodyPr vertOverflow="clip" wrap="square" lIns="0" tIns="0" rIns="0" bIns="0" anchor="b" upright="1"/>
        <a:lstStyle/>
        <a:p>
          <a:pPr algn="ctr" rtl="0">
            <a:defRPr sz="1000"/>
          </a:pPr>
          <a:r>
            <a:rPr lang="ja-JP" altLang="en-US" sz="1400" b="1" i="0" u="none" strike="noStrike" baseline="0">
              <a:solidFill>
                <a:srgbClr val="000000"/>
              </a:solidFill>
              <a:latin typeface="ＭＳ Ｐゴシック"/>
              <a:ea typeface="ＭＳ Ｐゴシック"/>
            </a:rPr>
            <a:t>A</a:t>
          </a:r>
        </a:p>
      </xdr:txBody>
    </xdr:sp>
    <xdr:clientData/>
  </xdr:twoCellAnchor>
  <xdr:twoCellAnchor>
    <xdr:from>
      <xdr:col>0</xdr:col>
      <xdr:colOff>83344</xdr:colOff>
      <xdr:row>0</xdr:row>
      <xdr:rowOff>0</xdr:rowOff>
    </xdr:from>
    <xdr:to>
      <xdr:col>14</xdr:col>
      <xdr:colOff>847725</xdr:colOff>
      <xdr:row>2</xdr:row>
      <xdr:rowOff>16598</xdr:rowOff>
    </xdr:to>
    <xdr:sp macro="" textlink="">
      <xdr:nvSpPr>
        <xdr:cNvPr id="3" name="下矢印吹き出し 1">
          <a:extLst>
            <a:ext uri="{FF2B5EF4-FFF2-40B4-BE49-F238E27FC236}">
              <a16:creationId xmlns:a16="http://schemas.microsoft.com/office/drawing/2014/main" id="{E7194D4D-1CFC-4D29-836D-86ABC8E704DB}"/>
            </a:ext>
          </a:extLst>
        </xdr:cNvPr>
        <xdr:cNvSpPr/>
      </xdr:nvSpPr>
      <xdr:spPr bwMode="auto">
        <a:xfrm>
          <a:off x="83344" y="0"/>
          <a:ext cx="18919031" cy="1635848"/>
        </a:xfrm>
        <a:prstGeom prst="downArrowCallout">
          <a:avLst>
            <a:gd name="adj1" fmla="val 136855"/>
            <a:gd name="adj2" fmla="val 103000"/>
            <a:gd name="adj3" fmla="val 11300"/>
            <a:gd name="adj4" fmla="val 80345"/>
          </a:avLst>
        </a:prstGeom>
        <a:solidFill>
          <a:srgbClr val="0000FF"/>
        </a:solidFill>
        <a:ln w="101600">
          <a:solidFill>
            <a:srgbClr val="33CCFF"/>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wrap="none" lIns="18288" tIns="0" rIns="0" bIns="0" rtlCol="0" anchor="t" upright="1">
          <a:noAutofit/>
        </a:bodyPr>
        <a:lstStyle/>
        <a:p>
          <a:pPr algn="l"/>
          <a:r>
            <a:rPr kumimoji="1" lang="ja-JP" altLang="en-US" sz="1400"/>
            <a:t>　　</a:t>
          </a:r>
          <a:endParaRPr kumimoji="1" lang="en-US" altLang="ja-JP" sz="1400"/>
        </a:p>
        <a:p>
          <a:pPr algn="l"/>
          <a:r>
            <a:rPr kumimoji="1" lang="ja-JP" altLang="en-US" sz="2800"/>
            <a:t>　</a:t>
          </a:r>
          <a:r>
            <a:rPr kumimoji="1" lang="ja-JP" altLang="en-US" sz="2800">
              <a:solidFill>
                <a:schemeClr val="bg1"/>
              </a:solidFill>
              <a:latin typeface="BIZ UDゴシック" panose="020B0400000000000000" pitchFamily="49" charset="-128"/>
              <a:ea typeface="BIZ UDゴシック" panose="020B0400000000000000" pitchFamily="49" charset="-128"/>
            </a:rPr>
            <a:t>作業</a:t>
          </a:r>
          <a:r>
            <a:rPr kumimoji="1" lang="en-US" altLang="ja-JP" sz="2800">
              <a:solidFill>
                <a:schemeClr val="bg1"/>
              </a:solidFill>
              <a:latin typeface="BIZ UDゴシック" panose="020B0400000000000000" pitchFamily="49" charset="-128"/>
              <a:ea typeface="BIZ UDゴシック" panose="020B0400000000000000" pitchFamily="49" charset="-128"/>
            </a:rPr>
            <a:t>3-2</a:t>
          </a:r>
          <a:r>
            <a:rPr kumimoji="1" lang="ja-JP" altLang="en-US" sz="2800" baseline="0">
              <a:solidFill>
                <a:schemeClr val="bg1"/>
              </a:solidFill>
              <a:latin typeface="BIZ UDゴシック" panose="020B0400000000000000" pitchFamily="49" charset="-128"/>
              <a:ea typeface="BIZ UDゴシック" panose="020B0400000000000000" pitchFamily="49" charset="-128"/>
            </a:rPr>
            <a:t> </a:t>
          </a:r>
          <a:r>
            <a:rPr kumimoji="1" lang="ja-JP" altLang="en-US" sz="1800">
              <a:solidFill>
                <a:schemeClr val="bg1"/>
              </a:solidFill>
              <a:latin typeface="BIZ UDゴシック" panose="020B0400000000000000" pitchFamily="49" charset="-128"/>
              <a:ea typeface="BIZ UDゴシック" panose="020B0400000000000000" pitchFamily="49" charset="-128"/>
            </a:rPr>
            <a:t>矢印の下にあるカラー欄に、法人本部、学校</a:t>
          </a:r>
          <a:r>
            <a:rPr kumimoji="1" lang="en-US" altLang="ja-JP" sz="1800">
              <a:solidFill>
                <a:schemeClr val="bg1"/>
              </a:solidFill>
              <a:latin typeface="BIZ UDゴシック" panose="020B0400000000000000" pitchFamily="49" charset="-128"/>
              <a:ea typeface="BIZ UDゴシック" panose="020B0400000000000000" pitchFamily="49" charset="-128"/>
            </a:rPr>
            <a:t>(</a:t>
          </a:r>
          <a:r>
            <a:rPr kumimoji="1" lang="ja-JP" altLang="en-US" sz="1800">
              <a:solidFill>
                <a:schemeClr val="bg1"/>
              </a:solidFill>
              <a:latin typeface="BIZ UDゴシック" panose="020B0400000000000000" pitchFamily="49" charset="-128"/>
              <a:ea typeface="BIZ UDゴシック" panose="020B0400000000000000" pitchFamily="49" charset="-128"/>
            </a:rPr>
            <a:t>園</a:t>
          </a:r>
          <a:r>
            <a:rPr kumimoji="1" lang="en-US" altLang="ja-JP" sz="1800">
              <a:solidFill>
                <a:schemeClr val="bg1"/>
              </a:solidFill>
              <a:latin typeface="BIZ UDゴシック" panose="020B0400000000000000" pitchFamily="49" charset="-128"/>
              <a:ea typeface="BIZ UDゴシック" panose="020B0400000000000000" pitchFamily="49" charset="-128"/>
            </a:rPr>
            <a:t>)</a:t>
          </a:r>
          <a:r>
            <a:rPr kumimoji="1" lang="ja-JP" altLang="en-US" sz="1800">
              <a:solidFill>
                <a:schemeClr val="bg1"/>
              </a:solidFill>
              <a:latin typeface="BIZ UDゴシック" panose="020B0400000000000000" pitchFamily="49" charset="-128"/>
              <a:ea typeface="BIZ UDゴシック" panose="020B0400000000000000" pitchFamily="49" charset="-128"/>
            </a:rPr>
            <a:t>ごとに記入してください。</a:t>
          </a:r>
          <a:r>
            <a:rPr kumimoji="1" lang="ja-JP" altLang="ja-JP" sz="1800">
              <a:solidFill>
                <a:schemeClr val="bg1"/>
              </a:solidFill>
              <a:effectLst/>
              <a:latin typeface="+mn-lt"/>
              <a:ea typeface="+mn-ea"/>
              <a:cs typeface="+mn-cs"/>
            </a:rPr>
            <a:t>灰色部分、該当しない費目は、入力不要です</a:t>
          </a:r>
          <a:r>
            <a:rPr kumimoji="1" lang="ja-JP" altLang="en-US" sz="1800">
              <a:solidFill>
                <a:schemeClr val="bg1"/>
              </a:solidFill>
              <a:effectLst/>
              <a:latin typeface="+mn-lt"/>
              <a:ea typeface="+mn-ea"/>
              <a:cs typeface="+mn-cs"/>
            </a:rPr>
            <a:t>。</a:t>
          </a:r>
          <a:endParaRPr kumimoji="1" lang="en-US" altLang="ja-JP" sz="1800">
            <a:solidFill>
              <a:schemeClr val="bg1"/>
            </a:solidFill>
            <a:latin typeface="BIZ UDゴシック" panose="020B0400000000000000" pitchFamily="49" charset="-128"/>
            <a:ea typeface="BIZ UDゴシック" panose="020B0400000000000000" pitchFamily="49" charset="-128"/>
          </a:endParaRPr>
        </a:p>
        <a:p>
          <a:pPr algn="l"/>
          <a:r>
            <a:rPr kumimoji="1" lang="ja-JP" altLang="en-US" sz="2400">
              <a:solidFill>
                <a:schemeClr val="bg1"/>
              </a:solidFill>
              <a:latin typeface="BIZ UDゴシック" panose="020B0400000000000000" pitchFamily="49" charset="-128"/>
              <a:ea typeface="BIZ UDゴシック" panose="020B0400000000000000" pitchFamily="49" charset="-128"/>
            </a:rPr>
            <a:t>　　　　　　</a:t>
          </a:r>
          <a:r>
            <a:rPr kumimoji="1" lang="ja-JP" altLang="en-US" sz="2800" b="1">
              <a:solidFill>
                <a:srgbClr val="FFFF00"/>
              </a:solidFill>
              <a:latin typeface="BIZ UDゴシック" panose="020B0400000000000000" pitchFamily="49" charset="-128"/>
              <a:ea typeface="BIZ UDゴシック" panose="020B0400000000000000" pitchFamily="49" charset="-128"/>
            </a:rPr>
            <a:t>黄色の列（総計）は最後に入力してください。　</a:t>
          </a:r>
          <a:endParaRPr kumimoji="1" lang="en-US" altLang="ja-JP" sz="2800" b="1">
            <a:solidFill>
              <a:srgbClr val="FFFF00"/>
            </a:solidFill>
            <a:latin typeface="BIZ UDゴシック" panose="020B0400000000000000" pitchFamily="49" charset="-128"/>
            <a:ea typeface="BIZ UDゴシック" panose="020B0400000000000000" pitchFamily="49" charset="-128"/>
          </a:endParaRPr>
        </a:p>
        <a:p>
          <a:pPr algn="l"/>
          <a:r>
            <a:rPr kumimoji="1" lang="ja-JP" altLang="en-US" sz="2400">
              <a:solidFill>
                <a:srgbClr val="FF0000"/>
              </a:solidFill>
              <a:latin typeface="BIZ UDゴシック" panose="020B0400000000000000" pitchFamily="49" charset="-128"/>
              <a:ea typeface="BIZ UDゴシック" panose="020B0400000000000000" pitchFamily="49" charset="-128"/>
            </a:rPr>
            <a:t>　　</a:t>
          </a:r>
          <a:endParaRPr kumimoji="1" lang="en-US" altLang="ja-JP" sz="2400">
            <a:solidFill>
              <a:srgbClr val="FF0000"/>
            </a:solidFill>
            <a:latin typeface="BIZ UDゴシック" panose="020B0400000000000000" pitchFamily="49" charset="-128"/>
            <a:ea typeface="BIZ UDゴシック" panose="020B0400000000000000" pitchFamily="49" charset="-128"/>
          </a:endParaRPr>
        </a:p>
        <a:p>
          <a:pPr algn="l"/>
          <a:endParaRPr kumimoji="1" lang="en-US" altLang="ja-JP" sz="2400">
            <a:solidFill>
              <a:schemeClr val="bg1"/>
            </a:solidFill>
            <a:latin typeface="BIZ UDゴシック" panose="020B0400000000000000" pitchFamily="49" charset="-128"/>
            <a:ea typeface="BIZ UDゴシック" panose="020B0400000000000000" pitchFamily="49" charset="-128"/>
          </a:endParaRPr>
        </a:p>
      </xdr:txBody>
    </xdr:sp>
    <xdr:clientData/>
  </xdr:twoCellAnchor>
  <xdr:twoCellAnchor>
    <xdr:from>
      <xdr:col>10</xdr:col>
      <xdr:colOff>1262063</xdr:colOff>
      <xdr:row>0</xdr:row>
      <xdr:rowOff>723903</xdr:rowOff>
    </xdr:from>
    <xdr:to>
      <xdr:col>14</xdr:col>
      <xdr:colOff>726281</xdr:colOff>
      <xdr:row>0</xdr:row>
      <xdr:rowOff>1309688</xdr:rowOff>
    </xdr:to>
    <xdr:sp macro="" textlink="">
      <xdr:nvSpPr>
        <xdr:cNvPr id="4" name="テキスト ボックス 3">
          <a:extLst>
            <a:ext uri="{FF2B5EF4-FFF2-40B4-BE49-F238E27FC236}">
              <a16:creationId xmlns:a16="http://schemas.microsoft.com/office/drawing/2014/main" id="{F66A3D68-9A4E-49E8-A543-833278C82016}"/>
            </a:ext>
          </a:extLst>
        </xdr:cNvPr>
        <xdr:cNvSpPr txBox="1"/>
      </xdr:nvSpPr>
      <xdr:spPr bwMode="auto">
        <a:xfrm>
          <a:off x="13130213" y="723903"/>
          <a:ext cx="5750718" cy="585785"/>
        </a:xfrm>
        <a:prstGeom prst="rect">
          <a:avLst/>
        </a:prstGeom>
        <a:solidFill>
          <a:schemeClr val="bg1"/>
        </a:solidFill>
        <a:ln w="25400" algn="ctr">
          <a:solidFill>
            <a:srgbClr val="FF0000"/>
          </a:solidFill>
          <a:miter lim="800000"/>
          <a:headEnd/>
          <a:tailEnd/>
        </a:ln>
        <a:effectLst/>
      </xdr:spPr>
      <xdr:txBody>
        <a:bodyPr vertOverflow="clip" horzOverflow="clip" wrap="square" rtlCol="0" anchor="t"/>
        <a:lstStyle/>
        <a:p>
          <a:r>
            <a:rPr kumimoji="1" lang="ja-JP" altLang="en-US" sz="1200" b="1">
              <a:solidFill>
                <a:srgbClr val="7030A0"/>
              </a:solidFill>
            </a:rPr>
            <a:t>注）　同じ内容を複写して、複数個所に入れる際は「コピー＆値貼り付け」してください。</a:t>
          </a:r>
          <a:endParaRPr kumimoji="1" lang="en-US" altLang="ja-JP" sz="1200" b="1">
            <a:solidFill>
              <a:srgbClr val="7030A0"/>
            </a:solidFill>
          </a:endParaRPr>
        </a:p>
        <a:p>
          <a:r>
            <a:rPr kumimoji="1" lang="ja-JP" altLang="en-US" sz="1200" b="1">
              <a:solidFill>
                <a:srgbClr val="7030A0"/>
              </a:solidFill>
            </a:rPr>
            <a:t>　　　（「切り取り＆貼り付け」を行うと、正しい数値を反映できません）</a:t>
          </a:r>
          <a:endParaRPr kumimoji="1" lang="en-US" altLang="ja-JP" sz="1200" b="1">
            <a:solidFill>
              <a:srgbClr val="7030A0"/>
            </a:solidFill>
          </a:endParaRPr>
        </a:p>
        <a:p>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83344</xdr:colOff>
      <xdr:row>0</xdr:row>
      <xdr:rowOff>0</xdr:rowOff>
    </xdr:from>
    <xdr:to>
      <xdr:col>14</xdr:col>
      <xdr:colOff>847725</xdr:colOff>
      <xdr:row>2</xdr:row>
      <xdr:rowOff>16598</xdr:rowOff>
    </xdr:to>
    <xdr:sp macro="" textlink="">
      <xdr:nvSpPr>
        <xdr:cNvPr id="3" name="下矢印吹き出し 1">
          <a:extLst>
            <a:ext uri="{FF2B5EF4-FFF2-40B4-BE49-F238E27FC236}">
              <a16:creationId xmlns:a16="http://schemas.microsoft.com/office/drawing/2014/main" id="{AE02FF79-BDDE-4E2A-BBA7-6675B19FC304}"/>
            </a:ext>
          </a:extLst>
        </xdr:cNvPr>
        <xdr:cNvSpPr/>
      </xdr:nvSpPr>
      <xdr:spPr bwMode="auto">
        <a:xfrm>
          <a:off x="83344" y="0"/>
          <a:ext cx="18919031" cy="1635848"/>
        </a:xfrm>
        <a:prstGeom prst="downArrowCallout">
          <a:avLst>
            <a:gd name="adj1" fmla="val 136855"/>
            <a:gd name="adj2" fmla="val 103000"/>
            <a:gd name="adj3" fmla="val 11300"/>
            <a:gd name="adj4" fmla="val 80345"/>
          </a:avLst>
        </a:prstGeom>
        <a:solidFill>
          <a:srgbClr val="0000FF"/>
        </a:solidFill>
        <a:ln w="101600">
          <a:solidFill>
            <a:srgbClr val="33CCFF"/>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wrap="none" lIns="18288" tIns="0" rIns="0" bIns="0" rtlCol="0" anchor="t" upright="1">
          <a:noAutofit/>
        </a:bodyPr>
        <a:lstStyle/>
        <a:p>
          <a:pPr algn="l"/>
          <a:r>
            <a:rPr kumimoji="1" lang="ja-JP" altLang="en-US" sz="1400"/>
            <a:t>　　</a:t>
          </a:r>
          <a:endParaRPr kumimoji="1" lang="en-US" altLang="ja-JP" sz="1400"/>
        </a:p>
        <a:p>
          <a:pPr algn="l"/>
          <a:r>
            <a:rPr kumimoji="1" lang="ja-JP" altLang="en-US" sz="2800"/>
            <a:t>　</a:t>
          </a:r>
          <a:r>
            <a:rPr kumimoji="1" lang="ja-JP" altLang="en-US" sz="2800">
              <a:solidFill>
                <a:schemeClr val="bg1"/>
              </a:solidFill>
              <a:latin typeface="BIZ UDゴシック" panose="020B0400000000000000" pitchFamily="49" charset="-128"/>
              <a:ea typeface="BIZ UDゴシック" panose="020B0400000000000000" pitchFamily="49" charset="-128"/>
            </a:rPr>
            <a:t>作業</a:t>
          </a:r>
          <a:r>
            <a:rPr kumimoji="1" lang="en-US" altLang="ja-JP" sz="2800">
              <a:solidFill>
                <a:schemeClr val="bg1"/>
              </a:solidFill>
              <a:latin typeface="BIZ UDゴシック" panose="020B0400000000000000" pitchFamily="49" charset="-128"/>
              <a:ea typeface="BIZ UDゴシック" panose="020B0400000000000000" pitchFamily="49" charset="-128"/>
            </a:rPr>
            <a:t>3-3</a:t>
          </a:r>
          <a:r>
            <a:rPr kumimoji="1" lang="ja-JP" altLang="en-US" sz="2800" baseline="0">
              <a:solidFill>
                <a:schemeClr val="bg1"/>
              </a:solidFill>
              <a:latin typeface="BIZ UDゴシック" panose="020B0400000000000000" pitchFamily="49" charset="-128"/>
              <a:ea typeface="BIZ UDゴシック" panose="020B0400000000000000" pitchFamily="49" charset="-128"/>
            </a:rPr>
            <a:t> </a:t>
          </a:r>
          <a:r>
            <a:rPr kumimoji="1" lang="ja-JP" altLang="en-US" sz="1800">
              <a:solidFill>
                <a:schemeClr val="bg1"/>
              </a:solidFill>
              <a:latin typeface="BIZ UDゴシック" panose="020B0400000000000000" pitchFamily="49" charset="-128"/>
              <a:ea typeface="BIZ UDゴシック" panose="020B0400000000000000" pitchFamily="49" charset="-128"/>
            </a:rPr>
            <a:t>矢印の下にあるカラー欄に、法人本部、学校</a:t>
          </a:r>
          <a:r>
            <a:rPr kumimoji="1" lang="en-US" altLang="ja-JP" sz="1800">
              <a:solidFill>
                <a:schemeClr val="bg1"/>
              </a:solidFill>
              <a:latin typeface="BIZ UDゴシック" panose="020B0400000000000000" pitchFamily="49" charset="-128"/>
              <a:ea typeface="BIZ UDゴシック" panose="020B0400000000000000" pitchFamily="49" charset="-128"/>
            </a:rPr>
            <a:t>(</a:t>
          </a:r>
          <a:r>
            <a:rPr kumimoji="1" lang="ja-JP" altLang="en-US" sz="1800">
              <a:solidFill>
                <a:schemeClr val="bg1"/>
              </a:solidFill>
              <a:latin typeface="BIZ UDゴシック" panose="020B0400000000000000" pitchFamily="49" charset="-128"/>
              <a:ea typeface="BIZ UDゴシック" panose="020B0400000000000000" pitchFamily="49" charset="-128"/>
            </a:rPr>
            <a:t>園</a:t>
          </a:r>
          <a:r>
            <a:rPr kumimoji="1" lang="en-US" altLang="ja-JP" sz="1800">
              <a:solidFill>
                <a:schemeClr val="bg1"/>
              </a:solidFill>
              <a:latin typeface="BIZ UDゴシック" panose="020B0400000000000000" pitchFamily="49" charset="-128"/>
              <a:ea typeface="BIZ UDゴシック" panose="020B0400000000000000" pitchFamily="49" charset="-128"/>
            </a:rPr>
            <a:t>)</a:t>
          </a:r>
          <a:r>
            <a:rPr kumimoji="1" lang="ja-JP" altLang="en-US" sz="1800">
              <a:solidFill>
                <a:schemeClr val="bg1"/>
              </a:solidFill>
              <a:latin typeface="BIZ UDゴシック" panose="020B0400000000000000" pitchFamily="49" charset="-128"/>
              <a:ea typeface="BIZ UDゴシック" panose="020B0400000000000000" pitchFamily="49" charset="-128"/>
            </a:rPr>
            <a:t>ごとに記入してください。</a:t>
          </a:r>
          <a:r>
            <a:rPr kumimoji="1" lang="ja-JP" altLang="ja-JP" sz="1800">
              <a:solidFill>
                <a:schemeClr val="bg1"/>
              </a:solidFill>
              <a:effectLst/>
              <a:latin typeface="+mn-lt"/>
              <a:ea typeface="+mn-ea"/>
              <a:cs typeface="+mn-cs"/>
            </a:rPr>
            <a:t>灰色部分、該当しない費目は、入力不要です</a:t>
          </a:r>
          <a:r>
            <a:rPr kumimoji="1" lang="ja-JP" altLang="en-US" sz="1800">
              <a:solidFill>
                <a:schemeClr val="bg1"/>
              </a:solidFill>
              <a:effectLst/>
              <a:latin typeface="+mn-lt"/>
              <a:ea typeface="+mn-ea"/>
              <a:cs typeface="+mn-cs"/>
            </a:rPr>
            <a:t>。</a:t>
          </a:r>
          <a:endParaRPr kumimoji="1" lang="en-US" altLang="ja-JP" sz="1800">
            <a:solidFill>
              <a:schemeClr val="bg1"/>
            </a:solidFill>
            <a:latin typeface="BIZ UDゴシック" panose="020B0400000000000000" pitchFamily="49" charset="-128"/>
            <a:ea typeface="BIZ UDゴシック" panose="020B0400000000000000" pitchFamily="49" charset="-128"/>
          </a:endParaRPr>
        </a:p>
        <a:p>
          <a:pPr algn="l"/>
          <a:r>
            <a:rPr kumimoji="1" lang="ja-JP" altLang="en-US" sz="2400">
              <a:solidFill>
                <a:schemeClr val="bg1"/>
              </a:solidFill>
              <a:latin typeface="BIZ UDゴシック" panose="020B0400000000000000" pitchFamily="49" charset="-128"/>
              <a:ea typeface="BIZ UDゴシック" panose="020B0400000000000000" pitchFamily="49" charset="-128"/>
            </a:rPr>
            <a:t>　　　　　　</a:t>
          </a:r>
          <a:r>
            <a:rPr kumimoji="1" lang="ja-JP" altLang="en-US" sz="2800" b="1">
              <a:solidFill>
                <a:srgbClr val="FFFF00"/>
              </a:solidFill>
              <a:latin typeface="BIZ UDゴシック" panose="020B0400000000000000" pitchFamily="49" charset="-128"/>
              <a:ea typeface="BIZ UDゴシック" panose="020B0400000000000000" pitchFamily="49" charset="-128"/>
            </a:rPr>
            <a:t>黄色の列（総計）は最後に入力してください。　</a:t>
          </a:r>
          <a:endParaRPr kumimoji="1" lang="en-US" altLang="ja-JP" sz="2800" b="1">
            <a:solidFill>
              <a:srgbClr val="FFFF00"/>
            </a:solidFill>
            <a:latin typeface="BIZ UDゴシック" panose="020B0400000000000000" pitchFamily="49" charset="-128"/>
            <a:ea typeface="BIZ UDゴシック" panose="020B0400000000000000" pitchFamily="49" charset="-128"/>
          </a:endParaRPr>
        </a:p>
        <a:p>
          <a:pPr algn="l"/>
          <a:r>
            <a:rPr kumimoji="1" lang="ja-JP" altLang="en-US" sz="2400">
              <a:solidFill>
                <a:srgbClr val="FF0000"/>
              </a:solidFill>
              <a:latin typeface="BIZ UDゴシック" panose="020B0400000000000000" pitchFamily="49" charset="-128"/>
              <a:ea typeface="BIZ UDゴシック" panose="020B0400000000000000" pitchFamily="49" charset="-128"/>
            </a:rPr>
            <a:t>　　</a:t>
          </a:r>
          <a:endParaRPr kumimoji="1" lang="en-US" altLang="ja-JP" sz="2400">
            <a:solidFill>
              <a:srgbClr val="FF0000"/>
            </a:solidFill>
            <a:latin typeface="BIZ UDゴシック" panose="020B0400000000000000" pitchFamily="49" charset="-128"/>
            <a:ea typeface="BIZ UDゴシック" panose="020B0400000000000000" pitchFamily="49" charset="-128"/>
          </a:endParaRPr>
        </a:p>
        <a:p>
          <a:pPr algn="l"/>
          <a:endParaRPr kumimoji="1" lang="en-US" altLang="ja-JP" sz="2400">
            <a:solidFill>
              <a:schemeClr val="bg1"/>
            </a:solidFill>
            <a:latin typeface="BIZ UDゴシック" panose="020B0400000000000000" pitchFamily="49" charset="-128"/>
            <a:ea typeface="BIZ UDゴシック" panose="020B0400000000000000" pitchFamily="49" charset="-128"/>
          </a:endParaRPr>
        </a:p>
      </xdr:txBody>
    </xdr:sp>
    <xdr:clientData/>
  </xdr:twoCellAnchor>
  <xdr:twoCellAnchor>
    <xdr:from>
      <xdr:col>10</xdr:col>
      <xdr:colOff>1262063</xdr:colOff>
      <xdr:row>0</xdr:row>
      <xdr:rowOff>723903</xdr:rowOff>
    </xdr:from>
    <xdr:to>
      <xdr:col>14</xdr:col>
      <xdr:colOff>726281</xdr:colOff>
      <xdr:row>0</xdr:row>
      <xdr:rowOff>1309688</xdr:rowOff>
    </xdr:to>
    <xdr:sp macro="" textlink="">
      <xdr:nvSpPr>
        <xdr:cNvPr id="4" name="テキスト ボックス 3">
          <a:extLst>
            <a:ext uri="{FF2B5EF4-FFF2-40B4-BE49-F238E27FC236}">
              <a16:creationId xmlns:a16="http://schemas.microsoft.com/office/drawing/2014/main" id="{7BD3F9A1-B120-49E2-BEAF-B4D3D504AD72}"/>
            </a:ext>
          </a:extLst>
        </xdr:cNvPr>
        <xdr:cNvSpPr txBox="1"/>
      </xdr:nvSpPr>
      <xdr:spPr bwMode="auto">
        <a:xfrm>
          <a:off x="13130213" y="723903"/>
          <a:ext cx="5750718" cy="585785"/>
        </a:xfrm>
        <a:prstGeom prst="rect">
          <a:avLst/>
        </a:prstGeom>
        <a:solidFill>
          <a:schemeClr val="bg1"/>
        </a:solidFill>
        <a:ln w="25400" algn="ctr">
          <a:solidFill>
            <a:srgbClr val="FF0000"/>
          </a:solidFill>
          <a:miter lim="800000"/>
          <a:headEnd/>
          <a:tailEnd/>
        </a:ln>
        <a:effectLst/>
      </xdr:spPr>
      <xdr:txBody>
        <a:bodyPr vertOverflow="clip" horzOverflow="clip" wrap="square" rtlCol="0" anchor="t"/>
        <a:lstStyle/>
        <a:p>
          <a:r>
            <a:rPr kumimoji="1" lang="ja-JP" altLang="en-US" sz="1200" b="1">
              <a:solidFill>
                <a:srgbClr val="7030A0"/>
              </a:solidFill>
            </a:rPr>
            <a:t>注）　同じ内容を複写して、複数個所に入れる際は「コピー＆値貼り付け」してください。</a:t>
          </a:r>
          <a:endParaRPr kumimoji="1" lang="en-US" altLang="ja-JP" sz="1200" b="1">
            <a:solidFill>
              <a:srgbClr val="7030A0"/>
            </a:solidFill>
          </a:endParaRPr>
        </a:p>
        <a:p>
          <a:r>
            <a:rPr kumimoji="1" lang="ja-JP" altLang="en-US" sz="1200" b="1">
              <a:solidFill>
                <a:srgbClr val="7030A0"/>
              </a:solidFill>
            </a:rPr>
            <a:t>　　　（「切り取り＆貼り付け」を行うと、正しい数値を反映できません）</a:t>
          </a:r>
          <a:endParaRPr kumimoji="1" lang="en-US" altLang="ja-JP" sz="1200" b="1">
            <a:solidFill>
              <a:srgbClr val="7030A0"/>
            </a:solidFill>
          </a:endParaRPr>
        </a:p>
        <a:p>
          <a:endParaRPr kumimoji="1" lang="ja-JP" altLang="en-US" sz="1100"/>
        </a:p>
      </xdr:txBody>
    </xdr:sp>
    <xdr:clientData/>
  </xdr:twoCellAnchor>
  <xdr:twoCellAnchor>
    <xdr:from>
      <xdr:col>58</xdr:col>
      <xdr:colOff>0</xdr:colOff>
      <xdr:row>44</xdr:row>
      <xdr:rowOff>0</xdr:rowOff>
    </xdr:from>
    <xdr:to>
      <xdr:col>61</xdr:col>
      <xdr:colOff>0</xdr:colOff>
      <xdr:row>44</xdr:row>
      <xdr:rowOff>0</xdr:rowOff>
    </xdr:to>
    <xdr:grpSp>
      <xdr:nvGrpSpPr>
        <xdr:cNvPr id="5" name="Group 1337">
          <a:extLst>
            <a:ext uri="{FF2B5EF4-FFF2-40B4-BE49-F238E27FC236}">
              <a16:creationId xmlns:a16="http://schemas.microsoft.com/office/drawing/2014/main" id="{79148C7D-E056-4695-84AB-6E33153FF429}"/>
            </a:ext>
          </a:extLst>
        </xdr:cNvPr>
        <xdr:cNvGrpSpPr>
          <a:grpSpLocks/>
        </xdr:cNvGrpSpPr>
      </xdr:nvGrpSpPr>
      <xdr:grpSpPr bwMode="auto">
        <a:xfrm>
          <a:off x="30794325" y="13306425"/>
          <a:ext cx="0" cy="0"/>
          <a:chOff x="308" y="273"/>
          <a:chExt cx="592" cy="13"/>
        </a:xfrm>
      </xdr:grpSpPr>
      <xdr:grpSp>
        <xdr:nvGrpSpPr>
          <xdr:cNvPr id="6" name="Group 1338">
            <a:extLst>
              <a:ext uri="{FF2B5EF4-FFF2-40B4-BE49-F238E27FC236}">
                <a16:creationId xmlns:a16="http://schemas.microsoft.com/office/drawing/2014/main" id="{5012E7E8-50E9-4E51-BF25-E10DFEBAB05B}"/>
              </a:ext>
            </a:extLst>
          </xdr:cNvPr>
          <xdr:cNvGrpSpPr>
            <a:grpSpLocks/>
          </xdr:cNvGrpSpPr>
        </xdr:nvGrpSpPr>
        <xdr:grpSpPr bwMode="auto">
          <a:xfrm>
            <a:off x="465" y="273"/>
            <a:ext cx="121" cy="13"/>
            <a:chOff x="452" y="272"/>
            <a:chExt cx="121" cy="14"/>
          </a:xfrm>
        </xdr:grpSpPr>
        <xdr:sp macro="" textlink="">
          <xdr:nvSpPr>
            <xdr:cNvPr id="43" name="Line 1339">
              <a:extLst>
                <a:ext uri="{FF2B5EF4-FFF2-40B4-BE49-F238E27FC236}">
                  <a16:creationId xmlns:a16="http://schemas.microsoft.com/office/drawing/2014/main" id="{F950BDDE-CC07-4CBC-92FE-25A006048816}"/>
                </a:ext>
              </a:extLst>
            </xdr:cNvPr>
            <xdr:cNvSpPr>
              <a:spLocks noChangeShapeType="1"/>
            </xdr:cNvSpPr>
          </xdr:nvSpPr>
          <xdr:spPr bwMode="auto">
            <a:xfrm>
              <a:off x="452" y="280"/>
              <a:ext cx="0" cy="5"/>
            </a:xfrm>
            <a:prstGeom prst="line">
              <a:avLst/>
            </a:prstGeom>
            <a:noFill/>
            <a:ln w="6350" cap="rnd">
              <a:solidFill>
                <a:srgbClr val="0000FF"/>
              </a:solidFill>
              <a:prstDash val="sysDot"/>
              <a:round/>
              <a:headEnd/>
              <a:tailEnd/>
            </a:ln>
            <a:extLst>
              <a:ext uri="{909E8E84-426E-40DD-AFC4-6F175D3DCCD1}">
                <a14:hiddenFill xmlns:a14="http://schemas.microsoft.com/office/drawing/2010/main">
                  <a:noFill/>
                </a14:hiddenFill>
              </a:ext>
            </a:extLst>
          </xdr:spPr>
        </xdr:sp>
        <xdr:sp macro="" textlink="">
          <xdr:nvSpPr>
            <xdr:cNvPr id="44" name="Line 1340">
              <a:extLst>
                <a:ext uri="{FF2B5EF4-FFF2-40B4-BE49-F238E27FC236}">
                  <a16:creationId xmlns:a16="http://schemas.microsoft.com/office/drawing/2014/main" id="{2E885F78-94A2-4B44-9969-42A34D51F578}"/>
                </a:ext>
              </a:extLst>
            </xdr:cNvPr>
            <xdr:cNvSpPr>
              <a:spLocks noChangeShapeType="1"/>
            </xdr:cNvSpPr>
          </xdr:nvSpPr>
          <xdr:spPr bwMode="auto">
            <a:xfrm>
              <a:off x="465" y="280"/>
              <a:ext cx="0" cy="5"/>
            </a:xfrm>
            <a:prstGeom prst="line">
              <a:avLst/>
            </a:prstGeom>
            <a:noFill/>
            <a:ln w="6350" cap="rnd">
              <a:solidFill>
                <a:srgbClr val="0000FF"/>
              </a:solidFill>
              <a:prstDash val="sysDot"/>
              <a:round/>
              <a:headEnd/>
              <a:tailEnd/>
            </a:ln>
            <a:extLst>
              <a:ext uri="{909E8E84-426E-40DD-AFC4-6F175D3DCCD1}">
                <a14:hiddenFill xmlns:a14="http://schemas.microsoft.com/office/drawing/2010/main">
                  <a:noFill/>
                </a14:hiddenFill>
              </a:ext>
            </a:extLst>
          </xdr:spPr>
        </xdr:sp>
        <xdr:sp macro="" textlink="">
          <xdr:nvSpPr>
            <xdr:cNvPr id="45" name="Line 1341">
              <a:extLst>
                <a:ext uri="{FF2B5EF4-FFF2-40B4-BE49-F238E27FC236}">
                  <a16:creationId xmlns:a16="http://schemas.microsoft.com/office/drawing/2014/main" id="{5EB1F817-D9A3-468C-9330-39CDEBF3A8F7}"/>
                </a:ext>
              </a:extLst>
            </xdr:cNvPr>
            <xdr:cNvSpPr>
              <a:spLocks noChangeShapeType="1"/>
            </xdr:cNvSpPr>
          </xdr:nvSpPr>
          <xdr:spPr bwMode="auto">
            <a:xfrm>
              <a:off x="489" y="280"/>
              <a:ext cx="0" cy="5"/>
            </a:xfrm>
            <a:prstGeom prst="line">
              <a:avLst/>
            </a:prstGeom>
            <a:noFill/>
            <a:ln w="6350" cap="rnd">
              <a:solidFill>
                <a:srgbClr val="0000FF"/>
              </a:solidFill>
              <a:prstDash val="sysDot"/>
              <a:round/>
              <a:headEnd/>
              <a:tailEnd/>
            </a:ln>
            <a:extLst>
              <a:ext uri="{909E8E84-426E-40DD-AFC4-6F175D3DCCD1}">
                <a14:hiddenFill xmlns:a14="http://schemas.microsoft.com/office/drawing/2010/main">
                  <a:noFill/>
                </a14:hiddenFill>
              </a:ext>
            </a:extLst>
          </xdr:spPr>
        </xdr:sp>
        <xdr:sp macro="" textlink="">
          <xdr:nvSpPr>
            <xdr:cNvPr id="46" name="Line 1342">
              <a:extLst>
                <a:ext uri="{FF2B5EF4-FFF2-40B4-BE49-F238E27FC236}">
                  <a16:creationId xmlns:a16="http://schemas.microsoft.com/office/drawing/2014/main" id="{F371784A-77BD-47CE-8958-2CC1C5A03D04}"/>
                </a:ext>
              </a:extLst>
            </xdr:cNvPr>
            <xdr:cNvSpPr>
              <a:spLocks noChangeShapeType="1"/>
            </xdr:cNvSpPr>
          </xdr:nvSpPr>
          <xdr:spPr bwMode="auto">
            <a:xfrm>
              <a:off x="501" y="280"/>
              <a:ext cx="0" cy="5"/>
            </a:xfrm>
            <a:prstGeom prst="line">
              <a:avLst/>
            </a:prstGeom>
            <a:noFill/>
            <a:ln w="6350" cap="rnd">
              <a:solidFill>
                <a:srgbClr val="0000FF"/>
              </a:solidFill>
              <a:prstDash val="sysDot"/>
              <a:round/>
              <a:headEnd/>
              <a:tailEnd/>
            </a:ln>
            <a:extLst>
              <a:ext uri="{909E8E84-426E-40DD-AFC4-6F175D3DCCD1}">
                <a14:hiddenFill xmlns:a14="http://schemas.microsoft.com/office/drawing/2010/main">
                  <a:noFill/>
                </a14:hiddenFill>
              </a:ext>
            </a:extLst>
          </xdr:spPr>
        </xdr:sp>
        <xdr:sp macro="" textlink="">
          <xdr:nvSpPr>
            <xdr:cNvPr id="47" name="Line 1343">
              <a:extLst>
                <a:ext uri="{FF2B5EF4-FFF2-40B4-BE49-F238E27FC236}">
                  <a16:creationId xmlns:a16="http://schemas.microsoft.com/office/drawing/2014/main" id="{94F0AC92-3279-410E-A621-4CBC45B808E2}"/>
                </a:ext>
              </a:extLst>
            </xdr:cNvPr>
            <xdr:cNvSpPr>
              <a:spLocks noChangeShapeType="1"/>
            </xdr:cNvSpPr>
          </xdr:nvSpPr>
          <xdr:spPr bwMode="auto">
            <a:xfrm>
              <a:off x="526" y="280"/>
              <a:ext cx="0" cy="5"/>
            </a:xfrm>
            <a:prstGeom prst="line">
              <a:avLst/>
            </a:prstGeom>
            <a:noFill/>
            <a:ln w="6350" cap="rnd">
              <a:solidFill>
                <a:srgbClr val="0000FF"/>
              </a:solidFill>
              <a:prstDash val="sysDot"/>
              <a:round/>
              <a:headEnd/>
              <a:tailEnd/>
            </a:ln>
            <a:extLst>
              <a:ext uri="{909E8E84-426E-40DD-AFC4-6F175D3DCCD1}">
                <a14:hiddenFill xmlns:a14="http://schemas.microsoft.com/office/drawing/2010/main">
                  <a:noFill/>
                </a14:hiddenFill>
              </a:ext>
            </a:extLst>
          </xdr:spPr>
        </xdr:sp>
        <xdr:sp macro="" textlink="">
          <xdr:nvSpPr>
            <xdr:cNvPr id="48" name="Line 1344">
              <a:extLst>
                <a:ext uri="{FF2B5EF4-FFF2-40B4-BE49-F238E27FC236}">
                  <a16:creationId xmlns:a16="http://schemas.microsoft.com/office/drawing/2014/main" id="{275A2828-424B-42CD-B262-B6FED795C951}"/>
                </a:ext>
              </a:extLst>
            </xdr:cNvPr>
            <xdr:cNvSpPr>
              <a:spLocks noChangeShapeType="1"/>
            </xdr:cNvSpPr>
          </xdr:nvSpPr>
          <xdr:spPr bwMode="auto">
            <a:xfrm>
              <a:off x="539" y="280"/>
              <a:ext cx="0" cy="5"/>
            </a:xfrm>
            <a:prstGeom prst="line">
              <a:avLst/>
            </a:prstGeom>
            <a:noFill/>
            <a:ln w="6350" cap="rnd">
              <a:solidFill>
                <a:srgbClr val="0000FF"/>
              </a:solidFill>
              <a:prstDash val="sysDot"/>
              <a:round/>
              <a:headEnd/>
              <a:tailEnd/>
            </a:ln>
            <a:extLst>
              <a:ext uri="{909E8E84-426E-40DD-AFC4-6F175D3DCCD1}">
                <a14:hiddenFill xmlns:a14="http://schemas.microsoft.com/office/drawing/2010/main">
                  <a:noFill/>
                </a14:hiddenFill>
              </a:ext>
            </a:extLst>
          </xdr:spPr>
        </xdr:sp>
        <xdr:sp macro="" textlink="">
          <xdr:nvSpPr>
            <xdr:cNvPr id="49" name="Line 1345">
              <a:extLst>
                <a:ext uri="{FF2B5EF4-FFF2-40B4-BE49-F238E27FC236}">
                  <a16:creationId xmlns:a16="http://schemas.microsoft.com/office/drawing/2014/main" id="{16074303-5E48-4385-8C30-30D9659DA070}"/>
                </a:ext>
              </a:extLst>
            </xdr:cNvPr>
            <xdr:cNvSpPr>
              <a:spLocks noChangeShapeType="1"/>
            </xdr:cNvSpPr>
          </xdr:nvSpPr>
          <xdr:spPr bwMode="auto">
            <a:xfrm>
              <a:off x="561" y="280"/>
              <a:ext cx="0" cy="5"/>
            </a:xfrm>
            <a:prstGeom prst="line">
              <a:avLst/>
            </a:prstGeom>
            <a:noFill/>
            <a:ln w="6350" cap="rnd">
              <a:solidFill>
                <a:srgbClr val="0000FF"/>
              </a:solidFill>
              <a:prstDash val="sysDot"/>
              <a:round/>
              <a:headEnd/>
              <a:tailEnd/>
            </a:ln>
            <a:extLst>
              <a:ext uri="{909E8E84-426E-40DD-AFC4-6F175D3DCCD1}">
                <a14:hiddenFill xmlns:a14="http://schemas.microsoft.com/office/drawing/2010/main">
                  <a:noFill/>
                </a14:hiddenFill>
              </a:ext>
            </a:extLst>
          </xdr:spPr>
        </xdr:sp>
        <xdr:sp macro="" textlink="">
          <xdr:nvSpPr>
            <xdr:cNvPr id="50" name="Line 1346">
              <a:extLst>
                <a:ext uri="{FF2B5EF4-FFF2-40B4-BE49-F238E27FC236}">
                  <a16:creationId xmlns:a16="http://schemas.microsoft.com/office/drawing/2014/main" id="{1998800D-77B2-468E-8B07-6C5BB2E09CC2}"/>
                </a:ext>
              </a:extLst>
            </xdr:cNvPr>
            <xdr:cNvSpPr>
              <a:spLocks noChangeShapeType="1"/>
            </xdr:cNvSpPr>
          </xdr:nvSpPr>
          <xdr:spPr bwMode="auto">
            <a:xfrm>
              <a:off x="573" y="280"/>
              <a:ext cx="0" cy="5"/>
            </a:xfrm>
            <a:prstGeom prst="line">
              <a:avLst/>
            </a:prstGeom>
            <a:noFill/>
            <a:ln w="6350" cap="rnd">
              <a:solidFill>
                <a:srgbClr val="0000FF"/>
              </a:solidFill>
              <a:prstDash val="sysDot"/>
              <a:round/>
              <a:headEnd/>
              <a:tailEnd/>
            </a:ln>
            <a:extLst>
              <a:ext uri="{909E8E84-426E-40DD-AFC4-6F175D3DCCD1}">
                <a14:hiddenFill xmlns:a14="http://schemas.microsoft.com/office/drawing/2010/main">
                  <a:noFill/>
                </a14:hiddenFill>
              </a:ext>
            </a:extLst>
          </xdr:spPr>
        </xdr:sp>
        <xdr:sp macro="" textlink="">
          <xdr:nvSpPr>
            <xdr:cNvPr id="51" name="Line 1347">
              <a:extLst>
                <a:ext uri="{FF2B5EF4-FFF2-40B4-BE49-F238E27FC236}">
                  <a16:creationId xmlns:a16="http://schemas.microsoft.com/office/drawing/2014/main" id="{AF1468A2-9AE2-4CA4-9991-735A71ED94AE}"/>
                </a:ext>
              </a:extLst>
            </xdr:cNvPr>
            <xdr:cNvSpPr>
              <a:spLocks noChangeShapeType="1"/>
            </xdr:cNvSpPr>
          </xdr:nvSpPr>
          <xdr:spPr bwMode="auto">
            <a:xfrm>
              <a:off x="477" y="272"/>
              <a:ext cx="0" cy="14"/>
            </a:xfrm>
            <a:prstGeom prst="line">
              <a:avLst/>
            </a:prstGeom>
            <a:noFill/>
            <a:ln w="9525" cap="rnd">
              <a:solidFill>
                <a:srgbClr val="0000FF"/>
              </a:solidFill>
              <a:prstDash val="sysDot"/>
              <a:round/>
              <a:headEnd/>
              <a:tailEnd/>
            </a:ln>
            <a:extLst>
              <a:ext uri="{909E8E84-426E-40DD-AFC4-6F175D3DCCD1}">
                <a14:hiddenFill xmlns:a14="http://schemas.microsoft.com/office/drawing/2010/main">
                  <a:noFill/>
                </a14:hiddenFill>
              </a:ext>
            </a:extLst>
          </xdr:spPr>
        </xdr:sp>
        <xdr:sp macro="" textlink="">
          <xdr:nvSpPr>
            <xdr:cNvPr id="52" name="Line 1348">
              <a:extLst>
                <a:ext uri="{FF2B5EF4-FFF2-40B4-BE49-F238E27FC236}">
                  <a16:creationId xmlns:a16="http://schemas.microsoft.com/office/drawing/2014/main" id="{6CD1FCD6-BCBE-48EE-AE79-C590E712BB82}"/>
                </a:ext>
              </a:extLst>
            </xdr:cNvPr>
            <xdr:cNvSpPr>
              <a:spLocks noChangeShapeType="1"/>
            </xdr:cNvSpPr>
          </xdr:nvSpPr>
          <xdr:spPr bwMode="auto">
            <a:xfrm>
              <a:off x="514" y="272"/>
              <a:ext cx="0" cy="14"/>
            </a:xfrm>
            <a:prstGeom prst="line">
              <a:avLst/>
            </a:prstGeom>
            <a:noFill/>
            <a:ln w="9525" cap="rnd">
              <a:solidFill>
                <a:srgbClr val="0000FF"/>
              </a:solidFill>
              <a:prstDash val="sysDot"/>
              <a:round/>
              <a:headEnd/>
              <a:tailEnd/>
            </a:ln>
            <a:extLst>
              <a:ext uri="{909E8E84-426E-40DD-AFC4-6F175D3DCCD1}">
                <a14:hiddenFill xmlns:a14="http://schemas.microsoft.com/office/drawing/2010/main">
                  <a:noFill/>
                </a14:hiddenFill>
              </a:ext>
            </a:extLst>
          </xdr:spPr>
        </xdr:sp>
        <xdr:sp macro="" textlink="">
          <xdr:nvSpPr>
            <xdr:cNvPr id="53" name="Line 1349">
              <a:extLst>
                <a:ext uri="{FF2B5EF4-FFF2-40B4-BE49-F238E27FC236}">
                  <a16:creationId xmlns:a16="http://schemas.microsoft.com/office/drawing/2014/main" id="{107A0E68-05ED-4AD7-8C42-FC7B027C7055}"/>
                </a:ext>
              </a:extLst>
            </xdr:cNvPr>
            <xdr:cNvSpPr>
              <a:spLocks noChangeShapeType="1"/>
            </xdr:cNvSpPr>
          </xdr:nvSpPr>
          <xdr:spPr bwMode="auto">
            <a:xfrm>
              <a:off x="550" y="272"/>
              <a:ext cx="0" cy="14"/>
            </a:xfrm>
            <a:prstGeom prst="line">
              <a:avLst/>
            </a:prstGeom>
            <a:noFill/>
            <a:ln w="9525" cap="rnd">
              <a:solidFill>
                <a:srgbClr val="0000FF"/>
              </a:solidFill>
              <a:prstDash val="sysDot"/>
              <a:round/>
              <a:headEnd/>
              <a:tailEnd/>
            </a:ln>
            <a:extLst>
              <a:ext uri="{909E8E84-426E-40DD-AFC4-6F175D3DCCD1}">
                <a14:hiddenFill xmlns:a14="http://schemas.microsoft.com/office/drawing/2010/main">
                  <a:noFill/>
                </a14:hiddenFill>
              </a:ext>
            </a:extLst>
          </xdr:spPr>
        </xdr:sp>
      </xdr:grpSp>
      <xdr:grpSp>
        <xdr:nvGrpSpPr>
          <xdr:cNvPr id="7" name="Group 1350">
            <a:extLst>
              <a:ext uri="{FF2B5EF4-FFF2-40B4-BE49-F238E27FC236}">
                <a16:creationId xmlns:a16="http://schemas.microsoft.com/office/drawing/2014/main" id="{53E18B20-7454-45EE-BE07-40C9BF2BBF4C}"/>
              </a:ext>
            </a:extLst>
          </xdr:cNvPr>
          <xdr:cNvGrpSpPr>
            <a:grpSpLocks/>
          </xdr:cNvGrpSpPr>
        </xdr:nvGrpSpPr>
        <xdr:grpSpPr bwMode="auto">
          <a:xfrm>
            <a:off x="779" y="273"/>
            <a:ext cx="121" cy="13"/>
            <a:chOff x="452" y="272"/>
            <a:chExt cx="121" cy="14"/>
          </a:xfrm>
        </xdr:grpSpPr>
        <xdr:sp macro="" textlink="">
          <xdr:nvSpPr>
            <xdr:cNvPr id="32" name="Line 1351">
              <a:extLst>
                <a:ext uri="{FF2B5EF4-FFF2-40B4-BE49-F238E27FC236}">
                  <a16:creationId xmlns:a16="http://schemas.microsoft.com/office/drawing/2014/main" id="{60928373-9981-46AF-9465-F58A54D9B612}"/>
                </a:ext>
              </a:extLst>
            </xdr:cNvPr>
            <xdr:cNvSpPr>
              <a:spLocks noChangeShapeType="1"/>
            </xdr:cNvSpPr>
          </xdr:nvSpPr>
          <xdr:spPr bwMode="auto">
            <a:xfrm>
              <a:off x="452" y="280"/>
              <a:ext cx="0" cy="5"/>
            </a:xfrm>
            <a:prstGeom prst="line">
              <a:avLst/>
            </a:prstGeom>
            <a:noFill/>
            <a:ln w="6350" cap="rnd">
              <a:solidFill>
                <a:srgbClr val="0000FF"/>
              </a:solidFill>
              <a:prstDash val="sysDot"/>
              <a:round/>
              <a:headEnd/>
              <a:tailEnd/>
            </a:ln>
            <a:extLst>
              <a:ext uri="{909E8E84-426E-40DD-AFC4-6F175D3DCCD1}">
                <a14:hiddenFill xmlns:a14="http://schemas.microsoft.com/office/drawing/2010/main">
                  <a:noFill/>
                </a14:hiddenFill>
              </a:ext>
            </a:extLst>
          </xdr:spPr>
        </xdr:sp>
        <xdr:sp macro="" textlink="">
          <xdr:nvSpPr>
            <xdr:cNvPr id="33" name="Line 1352">
              <a:extLst>
                <a:ext uri="{FF2B5EF4-FFF2-40B4-BE49-F238E27FC236}">
                  <a16:creationId xmlns:a16="http://schemas.microsoft.com/office/drawing/2014/main" id="{FF25152C-E1A1-435B-996E-B1590B8A93D7}"/>
                </a:ext>
              </a:extLst>
            </xdr:cNvPr>
            <xdr:cNvSpPr>
              <a:spLocks noChangeShapeType="1"/>
            </xdr:cNvSpPr>
          </xdr:nvSpPr>
          <xdr:spPr bwMode="auto">
            <a:xfrm>
              <a:off x="465" y="280"/>
              <a:ext cx="0" cy="5"/>
            </a:xfrm>
            <a:prstGeom prst="line">
              <a:avLst/>
            </a:prstGeom>
            <a:noFill/>
            <a:ln w="6350" cap="rnd">
              <a:solidFill>
                <a:srgbClr val="0000FF"/>
              </a:solidFill>
              <a:prstDash val="sysDot"/>
              <a:round/>
              <a:headEnd/>
              <a:tailEnd/>
            </a:ln>
            <a:extLst>
              <a:ext uri="{909E8E84-426E-40DD-AFC4-6F175D3DCCD1}">
                <a14:hiddenFill xmlns:a14="http://schemas.microsoft.com/office/drawing/2010/main">
                  <a:noFill/>
                </a14:hiddenFill>
              </a:ext>
            </a:extLst>
          </xdr:spPr>
        </xdr:sp>
        <xdr:sp macro="" textlink="">
          <xdr:nvSpPr>
            <xdr:cNvPr id="34" name="Line 1353">
              <a:extLst>
                <a:ext uri="{FF2B5EF4-FFF2-40B4-BE49-F238E27FC236}">
                  <a16:creationId xmlns:a16="http://schemas.microsoft.com/office/drawing/2014/main" id="{BC86850F-FAAC-464B-86FF-8C9B88C8D33E}"/>
                </a:ext>
              </a:extLst>
            </xdr:cNvPr>
            <xdr:cNvSpPr>
              <a:spLocks noChangeShapeType="1"/>
            </xdr:cNvSpPr>
          </xdr:nvSpPr>
          <xdr:spPr bwMode="auto">
            <a:xfrm>
              <a:off x="489" y="280"/>
              <a:ext cx="0" cy="5"/>
            </a:xfrm>
            <a:prstGeom prst="line">
              <a:avLst/>
            </a:prstGeom>
            <a:noFill/>
            <a:ln w="6350" cap="rnd">
              <a:solidFill>
                <a:srgbClr val="0000FF"/>
              </a:solidFill>
              <a:prstDash val="sysDot"/>
              <a:round/>
              <a:headEnd/>
              <a:tailEnd/>
            </a:ln>
            <a:extLst>
              <a:ext uri="{909E8E84-426E-40DD-AFC4-6F175D3DCCD1}">
                <a14:hiddenFill xmlns:a14="http://schemas.microsoft.com/office/drawing/2010/main">
                  <a:noFill/>
                </a14:hiddenFill>
              </a:ext>
            </a:extLst>
          </xdr:spPr>
        </xdr:sp>
        <xdr:sp macro="" textlink="">
          <xdr:nvSpPr>
            <xdr:cNvPr id="35" name="Line 1354">
              <a:extLst>
                <a:ext uri="{FF2B5EF4-FFF2-40B4-BE49-F238E27FC236}">
                  <a16:creationId xmlns:a16="http://schemas.microsoft.com/office/drawing/2014/main" id="{FD805201-00A3-49CC-B8B0-052B1A0597D7}"/>
                </a:ext>
              </a:extLst>
            </xdr:cNvPr>
            <xdr:cNvSpPr>
              <a:spLocks noChangeShapeType="1"/>
            </xdr:cNvSpPr>
          </xdr:nvSpPr>
          <xdr:spPr bwMode="auto">
            <a:xfrm>
              <a:off x="501" y="280"/>
              <a:ext cx="0" cy="5"/>
            </a:xfrm>
            <a:prstGeom prst="line">
              <a:avLst/>
            </a:prstGeom>
            <a:noFill/>
            <a:ln w="6350" cap="rnd">
              <a:solidFill>
                <a:srgbClr val="0000FF"/>
              </a:solidFill>
              <a:prstDash val="sysDot"/>
              <a:round/>
              <a:headEnd/>
              <a:tailEnd/>
            </a:ln>
            <a:extLst>
              <a:ext uri="{909E8E84-426E-40DD-AFC4-6F175D3DCCD1}">
                <a14:hiddenFill xmlns:a14="http://schemas.microsoft.com/office/drawing/2010/main">
                  <a:noFill/>
                </a14:hiddenFill>
              </a:ext>
            </a:extLst>
          </xdr:spPr>
        </xdr:sp>
        <xdr:sp macro="" textlink="">
          <xdr:nvSpPr>
            <xdr:cNvPr id="36" name="Line 1355">
              <a:extLst>
                <a:ext uri="{FF2B5EF4-FFF2-40B4-BE49-F238E27FC236}">
                  <a16:creationId xmlns:a16="http://schemas.microsoft.com/office/drawing/2014/main" id="{C3349F87-7A03-484D-A9A7-40E8DFC48AB2}"/>
                </a:ext>
              </a:extLst>
            </xdr:cNvPr>
            <xdr:cNvSpPr>
              <a:spLocks noChangeShapeType="1"/>
            </xdr:cNvSpPr>
          </xdr:nvSpPr>
          <xdr:spPr bwMode="auto">
            <a:xfrm>
              <a:off x="526" y="280"/>
              <a:ext cx="0" cy="5"/>
            </a:xfrm>
            <a:prstGeom prst="line">
              <a:avLst/>
            </a:prstGeom>
            <a:noFill/>
            <a:ln w="6350" cap="rnd">
              <a:solidFill>
                <a:srgbClr val="0000FF"/>
              </a:solidFill>
              <a:prstDash val="sysDot"/>
              <a:round/>
              <a:headEnd/>
              <a:tailEnd/>
            </a:ln>
            <a:extLst>
              <a:ext uri="{909E8E84-426E-40DD-AFC4-6F175D3DCCD1}">
                <a14:hiddenFill xmlns:a14="http://schemas.microsoft.com/office/drawing/2010/main">
                  <a:noFill/>
                </a14:hiddenFill>
              </a:ext>
            </a:extLst>
          </xdr:spPr>
        </xdr:sp>
        <xdr:sp macro="" textlink="">
          <xdr:nvSpPr>
            <xdr:cNvPr id="37" name="Line 1356">
              <a:extLst>
                <a:ext uri="{FF2B5EF4-FFF2-40B4-BE49-F238E27FC236}">
                  <a16:creationId xmlns:a16="http://schemas.microsoft.com/office/drawing/2014/main" id="{435BA41C-1D86-4862-B472-ACC1DF32047A}"/>
                </a:ext>
              </a:extLst>
            </xdr:cNvPr>
            <xdr:cNvSpPr>
              <a:spLocks noChangeShapeType="1"/>
            </xdr:cNvSpPr>
          </xdr:nvSpPr>
          <xdr:spPr bwMode="auto">
            <a:xfrm>
              <a:off x="539" y="280"/>
              <a:ext cx="0" cy="5"/>
            </a:xfrm>
            <a:prstGeom prst="line">
              <a:avLst/>
            </a:prstGeom>
            <a:noFill/>
            <a:ln w="6350" cap="rnd">
              <a:solidFill>
                <a:srgbClr val="0000FF"/>
              </a:solidFill>
              <a:prstDash val="sysDot"/>
              <a:round/>
              <a:headEnd/>
              <a:tailEnd/>
            </a:ln>
            <a:extLst>
              <a:ext uri="{909E8E84-426E-40DD-AFC4-6F175D3DCCD1}">
                <a14:hiddenFill xmlns:a14="http://schemas.microsoft.com/office/drawing/2010/main">
                  <a:noFill/>
                </a14:hiddenFill>
              </a:ext>
            </a:extLst>
          </xdr:spPr>
        </xdr:sp>
        <xdr:sp macro="" textlink="">
          <xdr:nvSpPr>
            <xdr:cNvPr id="38" name="Line 1357">
              <a:extLst>
                <a:ext uri="{FF2B5EF4-FFF2-40B4-BE49-F238E27FC236}">
                  <a16:creationId xmlns:a16="http://schemas.microsoft.com/office/drawing/2014/main" id="{0086D9B8-2DD5-45FB-AE21-32124A1E86FD}"/>
                </a:ext>
              </a:extLst>
            </xdr:cNvPr>
            <xdr:cNvSpPr>
              <a:spLocks noChangeShapeType="1"/>
            </xdr:cNvSpPr>
          </xdr:nvSpPr>
          <xdr:spPr bwMode="auto">
            <a:xfrm>
              <a:off x="561" y="280"/>
              <a:ext cx="0" cy="5"/>
            </a:xfrm>
            <a:prstGeom prst="line">
              <a:avLst/>
            </a:prstGeom>
            <a:noFill/>
            <a:ln w="6350" cap="rnd">
              <a:solidFill>
                <a:srgbClr val="0000FF"/>
              </a:solidFill>
              <a:prstDash val="sysDot"/>
              <a:round/>
              <a:headEnd/>
              <a:tailEnd/>
            </a:ln>
            <a:extLst>
              <a:ext uri="{909E8E84-426E-40DD-AFC4-6F175D3DCCD1}">
                <a14:hiddenFill xmlns:a14="http://schemas.microsoft.com/office/drawing/2010/main">
                  <a:noFill/>
                </a14:hiddenFill>
              </a:ext>
            </a:extLst>
          </xdr:spPr>
        </xdr:sp>
        <xdr:sp macro="" textlink="">
          <xdr:nvSpPr>
            <xdr:cNvPr id="39" name="Line 1358">
              <a:extLst>
                <a:ext uri="{FF2B5EF4-FFF2-40B4-BE49-F238E27FC236}">
                  <a16:creationId xmlns:a16="http://schemas.microsoft.com/office/drawing/2014/main" id="{3C648B49-1C17-4F45-8896-F24CC0F199D1}"/>
                </a:ext>
              </a:extLst>
            </xdr:cNvPr>
            <xdr:cNvSpPr>
              <a:spLocks noChangeShapeType="1"/>
            </xdr:cNvSpPr>
          </xdr:nvSpPr>
          <xdr:spPr bwMode="auto">
            <a:xfrm>
              <a:off x="573" y="280"/>
              <a:ext cx="0" cy="5"/>
            </a:xfrm>
            <a:prstGeom prst="line">
              <a:avLst/>
            </a:prstGeom>
            <a:noFill/>
            <a:ln w="6350" cap="rnd">
              <a:solidFill>
                <a:srgbClr val="0000FF"/>
              </a:solidFill>
              <a:prstDash val="sysDot"/>
              <a:round/>
              <a:headEnd/>
              <a:tailEnd/>
            </a:ln>
            <a:extLst>
              <a:ext uri="{909E8E84-426E-40DD-AFC4-6F175D3DCCD1}">
                <a14:hiddenFill xmlns:a14="http://schemas.microsoft.com/office/drawing/2010/main">
                  <a:noFill/>
                </a14:hiddenFill>
              </a:ext>
            </a:extLst>
          </xdr:spPr>
        </xdr:sp>
        <xdr:sp macro="" textlink="">
          <xdr:nvSpPr>
            <xdr:cNvPr id="40" name="Line 1359">
              <a:extLst>
                <a:ext uri="{FF2B5EF4-FFF2-40B4-BE49-F238E27FC236}">
                  <a16:creationId xmlns:a16="http://schemas.microsoft.com/office/drawing/2014/main" id="{9B0CB74C-2767-4116-98AA-4F9C23C03D98}"/>
                </a:ext>
              </a:extLst>
            </xdr:cNvPr>
            <xdr:cNvSpPr>
              <a:spLocks noChangeShapeType="1"/>
            </xdr:cNvSpPr>
          </xdr:nvSpPr>
          <xdr:spPr bwMode="auto">
            <a:xfrm>
              <a:off x="477" y="272"/>
              <a:ext cx="0" cy="14"/>
            </a:xfrm>
            <a:prstGeom prst="line">
              <a:avLst/>
            </a:prstGeom>
            <a:noFill/>
            <a:ln w="9525" cap="rnd">
              <a:solidFill>
                <a:srgbClr val="0000FF"/>
              </a:solidFill>
              <a:prstDash val="sysDot"/>
              <a:round/>
              <a:headEnd/>
              <a:tailEnd/>
            </a:ln>
            <a:extLst>
              <a:ext uri="{909E8E84-426E-40DD-AFC4-6F175D3DCCD1}">
                <a14:hiddenFill xmlns:a14="http://schemas.microsoft.com/office/drawing/2010/main">
                  <a:noFill/>
                </a14:hiddenFill>
              </a:ext>
            </a:extLst>
          </xdr:spPr>
        </xdr:sp>
        <xdr:sp macro="" textlink="">
          <xdr:nvSpPr>
            <xdr:cNvPr id="41" name="Line 1360">
              <a:extLst>
                <a:ext uri="{FF2B5EF4-FFF2-40B4-BE49-F238E27FC236}">
                  <a16:creationId xmlns:a16="http://schemas.microsoft.com/office/drawing/2014/main" id="{C48DA10D-06FB-413B-B26C-12F8270BF786}"/>
                </a:ext>
              </a:extLst>
            </xdr:cNvPr>
            <xdr:cNvSpPr>
              <a:spLocks noChangeShapeType="1"/>
            </xdr:cNvSpPr>
          </xdr:nvSpPr>
          <xdr:spPr bwMode="auto">
            <a:xfrm>
              <a:off x="514" y="272"/>
              <a:ext cx="0" cy="14"/>
            </a:xfrm>
            <a:prstGeom prst="line">
              <a:avLst/>
            </a:prstGeom>
            <a:noFill/>
            <a:ln w="9525" cap="rnd">
              <a:solidFill>
                <a:srgbClr val="0000FF"/>
              </a:solidFill>
              <a:prstDash val="sysDot"/>
              <a:round/>
              <a:headEnd/>
              <a:tailEnd/>
            </a:ln>
            <a:extLst>
              <a:ext uri="{909E8E84-426E-40DD-AFC4-6F175D3DCCD1}">
                <a14:hiddenFill xmlns:a14="http://schemas.microsoft.com/office/drawing/2010/main">
                  <a:noFill/>
                </a14:hiddenFill>
              </a:ext>
            </a:extLst>
          </xdr:spPr>
        </xdr:sp>
        <xdr:sp macro="" textlink="">
          <xdr:nvSpPr>
            <xdr:cNvPr id="42" name="Line 1361">
              <a:extLst>
                <a:ext uri="{FF2B5EF4-FFF2-40B4-BE49-F238E27FC236}">
                  <a16:creationId xmlns:a16="http://schemas.microsoft.com/office/drawing/2014/main" id="{334C9D7C-C38D-4445-8E51-F9537DEEB3C2}"/>
                </a:ext>
              </a:extLst>
            </xdr:cNvPr>
            <xdr:cNvSpPr>
              <a:spLocks noChangeShapeType="1"/>
            </xdr:cNvSpPr>
          </xdr:nvSpPr>
          <xdr:spPr bwMode="auto">
            <a:xfrm>
              <a:off x="550" y="272"/>
              <a:ext cx="0" cy="14"/>
            </a:xfrm>
            <a:prstGeom prst="line">
              <a:avLst/>
            </a:prstGeom>
            <a:noFill/>
            <a:ln w="9525" cap="rnd">
              <a:solidFill>
                <a:srgbClr val="0000FF"/>
              </a:solidFill>
              <a:prstDash val="sysDot"/>
              <a:round/>
              <a:headEnd/>
              <a:tailEnd/>
            </a:ln>
            <a:extLst>
              <a:ext uri="{909E8E84-426E-40DD-AFC4-6F175D3DCCD1}">
                <a14:hiddenFill xmlns:a14="http://schemas.microsoft.com/office/drawing/2010/main">
                  <a:noFill/>
                </a14:hiddenFill>
              </a:ext>
            </a:extLst>
          </xdr:spPr>
        </xdr:sp>
      </xdr:grpSp>
      <xdr:grpSp>
        <xdr:nvGrpSpPr>
          <xdr:cNvPr id="8" name="Group 1362">
            <a:extLst>
              <a:ext uri="{FF2B5EF4-FFF2-40B4-BE49-F238E27FC236}">
                <a16:creationId xmlns:a16="http://schemas.microsoft.com/office/drawing/2014/main" id="{106E8E20-3D95-4ED3-92FF-C4F2B0DF4DCF}"/>
              </a:ext>
            </a:extLst>
          </xdr:cNvPr>
          <xdr:cNvGrpSpPr>
            <a:grpSpLocks/>
          </xdr:cNvGrpSpPr>
        </xdr:nvGrpSpPr>
        <xdr:grpSpPr bwMode="auto">
          <a:xfrm>
            <a:off x="622" y="273"/>
            <a:ext cx="121" cy="13"/>
            <a:chOff x="452" y="272"/>
            <a:chExt cx="121" cy="14"/>
          </a:xfrm>
        </xdr:grpSpPr>
        <xdr:sp macro="" textlink="">
          <xdr:nvSpPr>
            <xdr:cNvPr id="21" name="Line 1363">
              <a:extLst>
                <a:ext uri="{FF2B5EF4-FFF2-40B4-BE49-F238E27FC236}">
                  <a16:creationId xmlns:a16="http://schemas.microsoft.com/office/drawing/2014/main" id="{A45AC1A8-8029-4329-BABD-021B3CF9F5C2}"/>
                </a:ext>
              </a:extLst>
            </xdr:cNvPr>
            <xdr:cNvSpPr>
              <a:spLocks noChangeShapeType="1"/>
            </xdr:cNvSpPr>
          </xdr:nvSpPr>
          <xdr:spPr bwMode="auto">
            <a:xfrm>
              <a:off x="452" y="280"/>
              <a:ext cx="0" cy="5"/>
            </a:xfrm>
            <a:prstGeom prst="line">
              <a:avLst/>
            </a:prstGeom>
            <a:noFill/>
            <a:ln w="6350" cap="rnd">
              <a:solidFill>
                <a:srgbClr val="0000FF"/>
              </a:solidFill>
              <a:prstDash val="sysDot"/>
              <a:round/>
              <a:headEnd/>
              <a:tailEnd/>
            </a:ln>
            <a:extLst>
              <a:ext uri="{909E8E84-426E-40DD-AFC4-6F175D3DCCD1}">
                <a14:hiddenFill xmlns:a14="http://schemas.microsoft.com/office/drawing/2010/main">
                  <a:noFill/>
                </a14:hiddenFill>
              </a:ext>
            </a:extLst>
          </xdr:spPr>
        </xdr:sp>
        <xdr:sp macro="" textlink="">
          <xdr:nvSpPr>
            <xdr:cNvPr id="22" name="Line 1364">
              <a:extLst>
                <a:ext uri="{FF2B5EF4-FFF2-40B4-BE49-F238E27FC236}">
                  <a16:creationId xmlns:a16="http://schemas.microsoft.com/office/drawing/2014/main" id="{32793C45-1EFD-4F21-9EA3-607091A853C3}"/>
                </a:ext>
              </a:extLst>
            </xdr:cNvPr>
            <xdr:cNvSpPr>
              <a:spLocks noChangeShapeType="1"/>
            </xdr:cNvSpPr>
          </xdr:nvSpPr>
          <xdr:spPr bwMode="auto">
            <a:xfrm>
              <a:off x="465" y="280"/>
              <a:ext cx="0" cy="5"/>
            </a:xfrm>
            <a:prstGeom prst="line">
              <a:avLst/>
            </a:prstGeom>
            <a:noFill/>
            <a:ln w="6350" cap="rnd">
              <a:solidFill>
                <a:srgbClr val="0000FF"/>
              </a:solidFill>
              <a:prstDash val="sysDot"/>
              <a:round/>
              <a:headEnd/>
              <a:tailEnd/>
            </a:ln>
            <a:extLst>
              <a:ext uri="{909E8E84-426E-40DD-AFC4-6F175D3DCCD1}">
                <a14:hiddenFill xmlns:a14="http://schemas.microsoft.com/office/drawing/2010/main">
                  <a:noFill/>
                </a14:hiddenFill>
              </a:ext>
            </a:extLst>
          </xdr:spPr>
        </xdr:sp>
        <xdr:sp macro="" textlink="">
          <xdr:nvSpPr>
            <xdr:cNvPr id="23" name="Line 1365">
              <a:extLst>
                <a:ext uri="{FF2B5EF4-FFF2-40B4-BE49-F238E27FC236}">
                  <a16:creationId xmlns:a16="http://schemas.microsoft.com/office/drawing/2014/main" id="{C2D72EEA-69A9-4335-ADFD-320EA883F5E3}"/>
                </a:ext>
              </a:extLst>
            </xdr:cNvPr>
            <xdr:cNvSpPr>
              <a:spLocks noChangeShapeType="1"/>
            </xdr:cNvSpPr>
          </xdr:nvSpPr>
          <xdr:spPr bwMode="auto">
            <a:xfrm>
              <a:off x="489" y="280"/>
              <a:ext cx="0" cy="5"/>
            </a:xfrm>
            <a:prstGeom prst="line">
              <a:avLst/>
            </a:prstGeom>
            <a:noFill/>
            <a:ln w="6350" cap="rnd">
              <a:solidFill>
                <a:srgbClr val="0000FF"/>
              </a:solidFill>
              <a:prstDash val="sysDot"/>
              <a:round/>
              <a:headEnd/>
              <a:tailEnd/>
            </a:ln>
            <a:extLst>
              <a:ext uri="{909E8E84-426E-40DD-AFC4-6F175D3DCCD1}">
                <a14:hiddenFill xmlns:a14="http://schemas.microsoft.com/office/drawing/2010/main">
                  <a:noFill/>
                </a14:hiddenFill>
              </a:ext>
            </a:extLst>
          </xdr:spPr>
        </xdr:sp>
        <xdr:sp macro="" textlink="">
          <xdr:nvSpPr>
            <xdr:cNvPr id="24" name="Line 1366">
              <a:extLst>
                <a:ext uri="{FF2B5EF4-FFF2-40B4-BE49-F238E27FC236}">
                  <a16:creationId xmlns:a16="http://schemas.microsoft.com/office/drawing/2014/main" id="{543E946F-801D-45D9-B8A3-9131419AD274}"/>
                </a:ext>
              </a:extLst>
            </xdr:cNvPr>
            <xdr:cNvSpPr>
              <a:spLocks noChangeShapeType="1"/>
            </xdr:cNvSpPr>
          </xdr:nvSpPr>
          <xdr:spPr bwMode="auto">
            <a:xfrm>
              <a:off x="501" y="280"/>
              <a:ext cx="0" cy="5"/>
            </a:xfrm>
            <a:prstGeom prst="line">
              <a:avLst/>
            </a:prstGeom>
            <a:noFill/>
            <a:ln w="6350" cap="rnd">
              <a:solidFill>
                <a:srgbClr val="0000FF"/>
              </a:solidFill>
              <a:prstDash val="sysDot"/>
              <a:round/>
              <a:headEnd/>
              <a:tailEnd/>
            </a:ln>
            <a:extLst>
              <a:ext uri="{909E8E84-426E-40DD-AFC4-6F175D3DCCD1}">
                <a14:hiddenFill xmlns:a14="http://schemas.microsoft.com/office/drawing/2010/main">
                  <a:noFill/>
                </a14:hiddenFill>
              </a:ext>
            </a:extLst>
          </xdr:spPr>
        </xdr:sp>
        <xdr:sp macro="" textlink="">
          <xdr:nvSpPr>
            <xdr:cNvPr id="25" name="Line 1367">
              <a:extLst>
                <a:ext uri="{FF2B5EF4-FFF2-40B4-BE49-F238E27FC236}">
                  <a16:creationId xmlns:a16="http://schemas.microsoft.com/office/drawing/2014/main" id="{AAA6DE5F-01E1-47E7-8778-9E6C2703F26C}"/>
                </a:ext>
              </a:extLst>
            </xdr:cNvPr>
            <xdr:cNvSpPr>
              <a:spLocks noChangeShapeType="1"/>
            </xdr:cNvSpPr>
          </xdr:nvSpPr>
          <xdr:spPr bwMode="auto">
            <a:xfrm>
              <a:off x="526" y="280"/>
              <a:ext cx="0" cy="5"/>
            </a:xfrm>
            <a:prstGeom prst="line">
              <a:avLst/>
            </a:prstGeom>
            <a:noFill/>
            <a:ln w="6350" cap="rnd">
              <a:solidFill>
                <a:srgbClr val="0000FF"/>
              </a:solidFill>
              <a:prstDash val="sysDot"/>
              <a:round/>
              <a:headEnd/>
              <a:tailEnd/>
            </a:ln>
            <a:extLst>
              <a:ext uri="{909E8E84-426E-40DD-AFC4-6F175D3DCCD1}">
                <a14:hiddenFill xmlns:a14="http://schemas.microsoft.com/office/drawing/2010/main">
                  <a:noFill/>
                </a14:hiddenFill>
              </a:ext>
            </a:extLst>
          </xdr:spPr>
        </xdr:sp>
        <xdr:sp macro="" textlink="">
          <xdr:nvSpPr>
            <xdr:cNvPr id="26" name="Line 1368">
              <a:extLst>
                <a:ext uri="{FF2B5EF4-FFF2-40B4-BE49-F238E27FC236}">
                  <a16:creationId xmlns:a16="http://schemas.microsoft.com/office/drawing/2014/main" id="{B6EE9EB1-A422-46C3-82A0-4F477D823F3E}"/>
                </a:ext>
              </a:extLst>
            </xdr:cNvPr>
            <xdr:cNvSpPr>
              <a:spLocks noChangeShapeType="1"/>
            </xdr:cNvSpPr>
          </xdr:nvSpPr>
          <xdr:spPr bwMode="auto">
            <a:xfrm>
              <a:off x="539" y="280"/>
              <a:ext cx="0" cy="5"/>
            </a:xfrm>
            <a:prstGeom prst="line">
              <a:avLst/>
            </a:prstGeom>
            <a:noFill/>
            <a:ln w="6350" cap="rnd">
              <a:solidFill>
                <a:srgbClr val="0000FF"/>
              </a:solidFill>
              <a:prstDash val="sysDot"/>
              <a:round/>
              <a:headEnd/>
              <a:tailEnd/>
            </a:ln>
            <a:extLst>
              <a:ext uri="{909E8E84-426E-40DD-AFC4-6F175D3DCCD1}">
                <a14:hiddenFill xmlns:a14="http://schemas.microsoft.com/office/drawing/2010/main">
                  <a:noFill/>
                </a14:hiddenFill>
              </a:ext>
            </a:extLst>
          </xdr:spPr>
        </xdr:sp>
        <xdr:sp macro="" textlink="">
          <xdr:nvSpPr>
            <xdr:cNvPr id="27" name="Line 1369">
              <a:extLst>
                <a:ext uri="{FF2B5EF4-FFF2-40B4-BE49-F238E27FC236}">
                  <a16:creationId xmlns:a16="http://schemas.microsoft.com/office/drawing/2014/main" id="{089EFD5C-6106-46B0-9910-DB26318172D8}"/>
                </a:ext>
              </a:extLst>
            </xdr:cNvPr>
            <xdr:cNvSpPr>
              <a:spLocks noChangeShapeType="1"/>
            </xdr:cNvSpPr>
          </xdr:nvSpPr>
          <xdr:spPr bwMode="auto">
            <a:xfrm>
              <a:off x="561" y="280"/>
              <a:ext cx="0" cy="5"/>
            </a:xfrm>
            <a:prstGeom prst="line">
              <a:avLst/>
            </a:prstGeom>
            <a:noFill/>
            <a:ln w="6350" cap="rnd">
              <a:solidFill>
                <a:srgbClr val="0000FF"/>
              </a:solidFill>
              <a:prstDash val="sysDot"/>
              <a:round/>
              <a:headEnd/>
              <a:tailEnd/>
            </a:ln>
            <a:extLst>
              <a:ext uri="{909E8E84-426E-40DD-AFC4-6F175D3DCCD1}">
                <a14:hiddenFill xmlns:a14="http://schemas.microsoft.com/office/drawing/2010/main">
                  <a:noFill/>
                </a14:hiddenFill>
              </a:ext>
            </a:extLst>
          </xdr:spPr>
        </xdr:sp>
        <xdr:sp macro="" textlink="">
          <xdr:nvSpPr>
            <xdr:cNvPr id="28" name="Line 1370">
              <a:extLst>
                <a:ext uri="{FF2B5EF4-FFF2-40B4-BE49-F238E27FC236}">
                  <a16:creationId xmlns:a16="http://schemas.microsoft.com/office/drawing/2014/main" id="{1E46259E-797F-4E2A-8ED3-CB649A94F638}"/>
                </a:ext>
              </a:extLst>
            </xdr:cNvPr>
            <xdr:cNvSpPr>
              <a:spLocks noChangeShapeType="1"/>
            </xdr:cNvSpPr>
          </xdr:nvSpPr>
          <xdr:spPr bwMode="auto">
            <a:xfrm>
              <a:off x="573" y="280"/>
              <a:ext cx="0" cy="5"/>
            </a:xfrm>
            <a:prstGeom prst="line">
              <a:avLst/>
            </a:prstGeom>
            <a:noFill/>
            <a:ln w="6350" cap="rnd">
              <a:solidFill>
                <a:srgbClr val="0000FF"/>
              </a:solidFill>
              <a:prstDash val="sysDot"/>
              <a:round/>
              <a:headEnd/>
              <a:tailEnd/>
            </a:ln>
            <a:extLst>
              <a:ext uri="{909E8E84-426E-40DD-AFC4-6F175D3DCCD1}">
                <a14:hiddenFill xmlns:a14="http://schemas.microsoft.com/office/drawing/2010/main">
                  <a:noFill/>
                </a14:hiddenFill>
              </a:ext>
            </a:extLst>
          </xdr:spPr>
        </xdr:sp>
        <xdr:sp macro="" textlink="">
          <xdr:nvSpPr>
            <xdr:cNvPr id="29" name="Line 1371">
              <a:extLst>
                <a:ext uri="{FF2B5EF4-FFF2-40B4-BE49-F238E27FC236}">
                  <a16:creationId xmlns:a16="http://schemas.microsoft.com/office/drawing/2014/main" id="{18F743D9-FAB5-43C2-94B6-379EAC21FC66}"/>
                </a:ext>
              </a:extLst>
            </xdr:cNvPr>
            <xdr:cNvSpPr>
              <a:spLocks noChangeShapeType="1"/>
            </xdr:cNvSpPr>
          </xdr:nvSpPr>
          <xdr:spPr bwMode="auto">
            <a:xfrm>
              <a:off x="477" y="272"/>
              <a:ext cx="0" cy="14"/>
            </a:xfrm>
            <a:prstGeom prst="line">
              <a:avLst/>
            </a:prstGeom>
            <a:noFill/>
            <a:ln w="9525" cap="rnd">
              <a:solidFill>
                <a:srgbClr val="0000FF"/>
              </a:solidFill>
              <a:prstDash val="sysDot"/>
              <a:round/>
              <a:headEnd/>
              <a:tailEnd/>
            </a:ln>
            <a:extLst>
              <a:ext uri="{909E8E84-426E-40DD-AFC4-6F175D3DCCD1}">
                <a14:hiddenFill xmlns:a14="http://schemas.microsoft.com/office/drawing/2010/main">
                  <a:noFill/>
                </a14:hiddenFill>
              </a:ext>
            </a:extLst>
          </xdr:spPr>
        </xdr:sp>
        <xdr:sp macro="" textlink="">
          <xdr:nvSpPr>
            <xdr:cNvPr id="30" name="Line 1372">
              <a:extLst>
                <a:ext uri="{FF2B5EF4-FFF2-40B4-BE49-F238E27FC236}">
                  <a16:creationId xmlns:a16="http://schemas.microsoft.com/office/drawing/2014/main" id="{789D6E31-A54A-4A04-AEB4-970DEE2A19CC}"/>
                </a:ext>
              </a:extLst>
            </xdr:cNvPr>
            <xdr:cNvSpPr>
              <a:spLocks noChangeShapeType="1"/>
            </xdr:cNvSpPr>
          </xdr:nvSpPr>
          <xdr:spPr bwMode="auto">
            <a:xfrm>
              <a:off x="514" y="272"/>
              <a:ext cx="0" cy="14"/>
            </a:xfrm>
            <a:prstGeom prst="line">
              <a:avLst/>
            </a:prstGeom>
            <a:noFill/>
            <a:ln w="9525" cap="rnd">
              <a:solidFill>
                <a:srgbClr val="0000FF"/>
              </a:solidFill>
              <a:prstDash val="sysDot"/>
              <a:round/>
              <a:headEnd/>
              <a:tailEnd/>
            </a:ln>
            <a:extLst>
              <a:ext uri="{909E8E84-426E-40DD-AFC4-6F175D3DCCD1}">
                <a14:hiddenFill xmlns:a14="http://schemas.microsoft.com/office/drawing/2010/main">
                  <a:noFill/>
                </a14:hiddenFill>
              </a:ext>
            </a:extLst>
          </xdr:spPr>
        </xdr:sp>
        <xdr:sp macro="" textlink="">
          <xdr:nvSpPr>
            <xdr:cNvPr id="31" name="Line 1373">
              <a:extLst>
                <a:ext uri="{FF2B5EF4-FFF2-40B4-BE49-F238E27FC236}">
                  <a16:creationId xmlns:a16="http://schemas.microsoft.com/office/drawing/2014/main" id="{4A6F3F3E-B2DC-41A0-82A9-9F60AD4EE73E}"/>
                </a:ext>
              </a:extLst>
            </xdr:cNvPr>
            <xdr:cNvSpPr>
              <a:spLocks noChangeShapeType="1"/>
            </xdr:cNvSpPr>
          </xdr:nvSpPr>
          <xdr:spPr bwMode="auto">
            <a:xfrm>
              <a:off x="550" y="272"/>
              <a:ext cx="0" cy="14"/>
            </a:xfrm>
            <a:prstGeom prst="line">
              <a:avLst/>
            </a:prstGeom>
            <a:noFill/>
            <a:ln w="9525" cap="rnd">
              <a:solidFill>
                <a:srgbClr val="0000FF"/>
              </a:solidFill>
              <a:prstDash val="sysDot"/>
              <a:round/>
              <a:headEnd/>
              <a:tailEnd/>
            </a:ln>
            <a:extLst>
              <a:ext uri="{909E8E84-426E-40DD-AFC4-6F175D3DCCD1}">
                <a14:hiddenFill xmlns:a14="http://schemas.microsoft.com/office/drawing/2010/main">
                  <a:noFill/>
                </a14:hiddenFill>
              </a:ext>
            </a:extLst>
          </xdr:spPr>
        </xdr:sp>
      </xdr:grpSp>
      <xdr:grpSp>
        <xdr:nvGrpSpPr>
          <xdr:cNvPr id="9" name="Group 1374">
            <a:extLst>
              <a:ext uri="{FF2B5EF4-FFF2-40B4-BE49-F238E27FC236}">
                <a16:creationId xmlns:a16="http://schemas.microsoft.com/office/drawing/2014/main" id="{39617C9D-7520-4D05-A28E-75DC9E83CF64}"/>
              </a:ext>
            </a:extLst>
          </xdr:cNvPr>
          <xdr:cNvGrpSpPr>
            <a:grpSpLocks/>
          </xdr:cNvGrpSpPr>
        </xdr:nvGrpSpPr>
        <xdr:grpSpPr bwMode="auto">
          <a:xfrm>
            <a:off x="308" y="273"/>
            <a:ext cx="121" cy="13"/>
            <a:chOff x="452" y="272"/>
            <a:chExt cx="121" cy="14"/>
          </a:xfrm>
        </xdr:grpSpPr>
        <xdr:sp macro="" textlink="">
          <xdr:nvSpPr>
            <xdr:cNvPr id="10" name="Line 1375">
              <a:extLst>
                <a:ext uri="{FF2B5EF4-FFF2-40B4-BE49-F238E27FC236}">
                  <a16:creationId xmlns:a16="http://schemas.microsoft.com/office/drawing/2014/main" id="{003B611F-D4B3-4C22-B3D5-4A16B002AA48}"/>
                </a:ext>
              </a:extLst>
            </xdr:cNvPr>
            <xdr:cNvSpPr>
              <a:spLocks noChangeShapeType="1"/>
            </xdr:cNvSpPr>
          </xdr:nvSpPr>
          <xdr:spPr bwMode="auto">
            <a:xfrm>
              <a:off x="452" y="280"/>
              <a:ext cx="0" cy="5"/>
            </a:xfrm>
            <a:prstGeom prst="line">
              <a:avLst/>
            </a:prstGeom>
            <a:noFill/>
            <a:ln w="6350" cap="rnd">
              <a:solidFill>
                <a:srgbClr val="0000FF"/>
              </a:solidFill>
              <a:prstDash val="sysDot"/>
              <a:round/>
              <a:headEnd/>
              <a:tailEnd/>
            </a:ln>
            <a:extLst>
              <a:ext uri="{909E8E84-426E-40DD-AFC4-6F175D3DCCD1}">
                <a14:hiddenFill xmlns:a14="http://schemas.microsoft.com/office/drawing/2010/main">
                  <a:noFill/>
                </a14:hiddenFill>
              </a:ext>
            </a:extLst>
          </xdr:spPr>
        </xdr:sp>
        <xdr:sp macro="" textlink="">
          <xdr:nvSpPr>
            <xdr:cNvPr id="11" name="Line 1376">
              <a:extLst>
                <a:ext uri="{FF2B5EF4-FFF2-40B4-BE49-F238E27FC236}">
                  <a16:creationId xmlns:a16="http://schemas.microsoft.com/office/drawing/2014/main" id="{7E791D8E-71B3-4769-A8FB-7D6A93AC9BCA}"/>
                </a:ext>
              </a:extLst>
            </xdr:cNvPr>
            <xdr:cNvSpPr>
              <a:spLocks noChangeShapeType="1"/>
            </xdr:cNvSpPr>
          </xdr:nvSpPr>
          <xdr:spPr bwMode="auto">
            <a:xfrm>
              <a:off x="465" y="280"/>
              <a:ext cx="0" cy="5"/>
            </a:xfrm>
            <a:prstGeom prst="line">
              <a:avLst/>
            </a:prstGeom>
            <a:noFill/>
            <a:ln w="6350" cap="rnd">
              <a:solidFill>
                <a:srgbClr val="0000FF"/>
              </a:solidFill>
              <a:prstDash val="sysDot"/>
              <a:round/>
              <a:headEnd/>
              <a:tailEnd/>
            </a:ln>
            <a:extLst>
              <a:ext uri="{909E8E84-426E-40DD-AFC4-6F175D3DCCD1}">
                <a14:hiddenFill xmlns:a14="http://schemas.microsoft.com/office/drawing/2010/main">
                  <a:noFill/>
                </a14:hiddenFill>
              </a:ext>
            </a:extLst>
          </xdr:spPr>
        </xdr:sp>
        <xdr:sp macro="" textlink="">
          <xdr:nvSpPr>
            <xdr:cNvPr id="12" name="Line 1377">
              <a:extLst>
                <a:ext uri="{FF2B5EF4-FFF2-40B4-BE49-F238E27FC236}">
                  <a16:creationId xmlns:a16="http://schemas.microsoft.com/office/drawing/2014/main" id="{2BC094E2-4925-4691-B394-DC40FE94F93C}"/>
                </a:ext>
              </a:extLst>
            </xdr:cNvPr>
            <xdr:cNvSpPr>
              <a:spLocks noChangeShapeType="1"/>
            </xdr:cNvSpPr>
          </xdr:nvSpPr>
          <xdr:spPr bwMode="auto">
            <a:xfrm>
              <a:off x="489" y="280"/>
              <a:ext cx="0" cy="5"/>
            </a:xfrm>
            <a:prstGeom prst="line">
              <a:avLst/>
            </a:prstGeom>
            <a:noFill/>
            <a:ln w="6350" cap="rnd">
              <a:solidFill>
                <a:srgbClr val="0000FF"/>
              </a:solidFill>
              <a:prstDash val="sysDot"/>
              <a:round/>
              <a:headEnd/>
              <a:tailEnd/>
            </a:ln>
            <a:extLst>
              <a:ext uri="{909E8E84-426E-40DD-AFC4-6F175D3DCCD1}">
                <a14:hiddenFill xmlns:a14="http://schemas.microsoft.com/office/drawing/2010/main">
                  <a:noFill/>
                </a14:hiddenFill>
              </a:ext>
            </a:extLst>
          </xdr:spPr>
        </xdr:sp>
        <xdr:sp macro="" textlink="">
          <xdr:nvSpPr>
            <xdr:cNvPr id="13" name="Line 1378">
              <a:extLst>
                <a:ext uri="{FF2B5EF4-FFF2-40B4-BE49-F238E27FC236}">
                  <a16:creationId xmlns:a16="http://schemas.microsoft.com/office/drawing/2014/main" id="{2FEC8DC4-5AA0-4A37-ACAF-A3896EE9D5CF}"/>
                </a:ext>
              </a:extLst>
            </xdr:cNvPr>
            <xdr:cNvSpPr>
              <a:spLocks noChangeShapeType="1"/>
            </xdr:cNvSpPr>
          </xdr:nvSpPr>
          <xdr:spPr bwMode="auto">
            <a:xfrm>
              <a:off x="501" y="280"/>
              <a:ext cx="0" cy="5"/>
            </a:xfrm>
            <a:prstGeom prst="line">
              <a:avLst/>
            </a:prstGeom>
            <a:noFill/>
            <a:ln w="6350" cap="rnd">
              <a:solidFill>
                <a:srgbClr val="0000FF"/>
              </a:solidFill>
              <a:prstDash val="sysDot"/>
              <a:round/>
              <a:headEnd/>
              <a:tailEnd/>
            </a:ln>
            <a:extLst>
              <a:ext uri="{909E8E84-426E-40DD-AFC4-6F175D3DCCD1}">
                <a14:hiddenFill xmlns:a14="http://schemas.microsoft.com/office/drawing/2010/main">
                  <a:noFill/>
                </a14:hiddenFill>
              </a:ext>
            </a:extLst>
          </xdr:spPr>
        </xdr:sp>
        <xdr:sp macro="" textlink="">
          <xdr:nvSpPr>
            <xdr:cNvPr id="14" name="Line 1379">
              <a:extLst>
                <a:ext uri="{FF2B5EF4-FFF2-40B4-BE49-F238E27FC236}">
                  <a16:creationId xmlns:a16="http://schemas.microsoft.com/office/drawing/2014/main" id="{EC540E37-D4FF-4C11-9348-BA2D4971D9B6}"/>
                </a:ext>
              </a:extLst>
            </xdr:cNvPr>
            <xdr:cNvSpPr>
              <a:spLocks noChangeShapeType="1"/>
            </xdr:cNvSpPr>
          </xdr:nvSpPr>
          <xdr:spPr bwMode="auto">
            <a:xfrm>
              <a:off x="526" y="280"/>
              <a:ext cx="0" cy="5"/>
            </a:xfrm>
            <a:prstGeom prst="line">
              <a:avLst/>
            </a:prstGeom>
            <a:noFill/>
            <a:ln w="6350" cap="rnd">
              <a:solidFill>
                <a:srgbClr val="0000FF"/>
              </a:solidFill>
              <a:prstDash val="sysDot"/>
              <a:round/>
              <a:headEnd/>
              <a:tailEnd/>
            </a:ln>
            <a:extLst>
              <a:ext uri="{909E8E84-426E-40DD-AFC4-6F175D3DCCD1}">
                <a14:hiddenFill xmlns:a14="http://schemas.microsoft.com/office/drawing/2010/main">
                  <a:noFill/>
                </a14:hiddenFill>
              </a:ext>
            </a:extLst>
          </xdr:spPr>
        </xdr:sp>
        <xdr:sp macro="" textlink="">
          <xdr:nvSpPr>
            <xdr:cNvPr id="15" name="Line 1380">
              <a:extLst>
                <a:ext uri="{FF2B5EF4-FFF2-40B4-BE49-F238E27FC236}">
                  <a16:creationId xmlns:a16="http://schemas.microsoft.com/office/drawing/2014/main" id="{0E85A4DE-4486-4B63-A6BE-B97D82159401}"/>
                </a:ext>
              </a:extLst>
            </xdr:cNvPr>
            <xdr:cNvSpPr>
              <a:spLocks noChangeShapeType="1"/>
            </xdr:cNvSpPr>
          </xdr:nvSpPr>
          <xdr:spPr bwMode="auto">
            <a:xfrm>
              <a:off x="539" y="280"/>
              <a:ext cx="0" cy="5"/>
            </a:xfrm>
            <a:prstGeom prst="line">
              <a:avLst/>
            </a:prstGeom>
            <a:noFill/>
            <a:ln w="6350" cap="rnd">
              <a:solidFill>
                <a:srgbClr val="0000FF"/>
              </a:solidFill>
              <a:prstDash val="sysDot"/>
              <a:round/>
              <a:headEnd/>
              <a:tailEnd/>
            </a:ln>
            <a:extLst>
              <a:ext uri="{909E8E84-426E-40DD-AFC4-6F175D3DCCD1}">
                <a14:hiddenFill xmlns:a14="http://schemas.microsoft.com/office/drawing/2010/main">
                  <a:noFill/>
                </a14:hiddenFill>
              </a:ext>
            </a:extLst>
          </xdr:spPr>
        </xdr:sp>
        <xdr:sp macro="" textlink="">
          <xdr:nvSpPr>
            <xdr:cNvPr id="16" name="Line 1381">
              <a:extLst>
                <a:ext uri="{FF2B5EF4-FFF2-40B4-BE49-F238E27FC236}">
                  <a16:creationId xmlns:a16="http://schemas.microsoft.com/office/drawing/2014/main" id="{9D73C151-C876-479D-8E54-B5E082DBFDFE}"/>
                </a:ext>
              </a:extLst>
            </xdr:cNvPr>
            <xdr:cNvSpPr>
              <a:spLocks noChangeShapeType="1"/>
            </xdr:cNvSpPr>
          </xdr:nvSpPr>
          <xdr:spPr bwMode="auto">
            <a:xfrm>
              <a:off x="561" y="280"/>
              <a:ext cx="0" cy="5"/>
            </a:xfrm>
            <a:prstGeom prst="line">
              <a:avLst/>
            </a:prstGeom>
            <a:noFill/>
            <a:ln w="6350" cap="rnd">
              <a:solidFill>
                <a:srgbClr val="0000FF"/>
              </a:solidFill>
              <a:prstDash val="sysDot"/>
              <a:round/>
              <a:headEnd/>
              <a:tailEnd/>
            </a:ln>
            <a:extLst>
              <a:ext uri="{909E8E84-426E-40DD-AFC4-6F175D3DCCD1}">
                <a14:hiddenFill xmlns:a14="http://schemas.microsoft.com/office/drawing/2010/main">
                  <a:noFill/>
                </a14:hiddenFill>
              </a:ext>
            </a:extLst>
          </xdr:spPr>
        </xdr:sp>
        <xdr:sp macro="" textlink="">
          <xdr:nvSpPr>
            <xdr:cNvPr id="17" name="Line 1382">
              <a:extLst>
                <a:ext uri="{FF2B5EF4-FFF2-40B4-BE49-F238E27FC236}">
                  <a16:creationId xmlns:a16="http://schemas.microsoft.com/office/drawing/2014/main" id="{4ACEF0A9-1952-4DD8-93E8-E0EAD293361F}"/>
                </a:ext>
              </a:extLst>
            </xdr:cNvPr>
            <xdr:cNvSpPr>
              <a:spLocks noChangeShapeType="1"/>
            </xdr:cNvSpPr>
          </xdr:nvSpPr>
          <xdr:spPr bwMode="auto">
            <a:xfrm>
              <a:off x="573" y="280"/>
              <a:ext cx="0" cy="5"/>
            </a:xfrm>
            <a:prstGeom prst="line">
              <a:avLst/>
            </a:prstGeom>
            <a:noFill/>
            <a:ln w="6350" cap="rnd">
              <a:solidFill>
                <a:srgbClr val="0000FF"/>
              </a:solidFill>
              <a:prstDash val="sysDot"/>
              <a:round/>
              <a:headEnd/>
              <a:tailEnd/>
            </a:ln>
            <a:extLst>
              <a:ext uri="{909E8E84-426E-40DD-AFC4-6F175D3DCCD1}">
                <a14:hiddenFill xmlns:a14="http://schemas.microsoft.com/office/drawing/2010/main">
                  <a:noFill/>
                </a14:hiddenFill>
              </a:ext>
            </a:extLst>
          </xdr:spPr>
        </xdr:sp>
        <xdr:sp macro="" textlink="">
          <xdr:nvSpPr>
            <xdr:cNvPr id="18" name="Line 1383">
              <a:extLst>
                <a:ext uri="{FF2B5EF4-FFF2-40B4-BE49-F238E27FC236}">
                  <a16:creationId xmlns:a16="http://schemas.microsoft.com/office/drawing/2014/main" id="{E85ABA64-3239-4255-AD5D-6D1FC342C794}"/>
                </a:ext>
              </a:extLst>
            </xdr:cNvPr>
            <xdr:cNvSpPr>
              <a:spLocks noChangeShapeType="1"/>
            </xdr:cNvSpPr>
          </xdr:nvSpPr>
          <xdr:spPr bwMode="auto">
            <a:xfrm>
              <a:off x="477" y="272"/>
              <a:ext cx="0" cy="14"/>
            </a:xfrm>
            <a:prstGeom prst="line">
              <a:avLst/>
            </a:prstGeom>
            <a:noFill/>
            <a:ln w="9525" cap="rnd">
              <a:solidFill>
                <a:srgbClr val="0000FF"/>
              </a:solidFill>
              <a:prstDash val="sysDot"/>
              <a:round/>
              <a:headEnd/>
              <a:tailEnd/>
            </a:ln>
            <a:extLst>
              <a:ext uri="{909E8E84-426E-40DD-AFC4-6F175D3DCCD1}">
                <a14:hiddenFill xmlns:a14="http://schemas.microsoft.com/office/drawing/2010/main">
                  <a:noFill/>
                </a14:hiddenFill>
              </a:ext>
            </a:extLst>
          </xdr:spPr>
        </xdr:sp>
        <xdr:sp macro="" textlink="">
          <xdr:nvSpPr>
            <xdr:cNvPr id="19" name="Line 1384">
              <a:extLst>
                <a:ext uri="{FF2B5EF4-FFF2-40B4-BE49-F238E27FC236}">
                  <a16:creationId xmlns:a16="http://schemas.microsoft.com/office/drawing/2014/main" id="{6EA8BC08-87BB-47B2-B04F-D27BCB6525F4}"/>
                </a:ext>
              </a:extLst>
            </xdr:cNvPr>
            <xdr:cNvSpPr>
              <a:spLocks noChangeShapeType="1"/>
            </xdr:cNvSpPr>
          </xdr:nvSpPr>
          <xdr:spPr bwMode="auto">
            <a:xfrm>
              <a:off x="514" y="272"/>
              <a:ext cx="0" cy="14"/>
            </a:xfrm>
            <a:prstGeom prst="line">
              <a:avLst/>
            </a:prstGeom>
            <a:noFill/>
            <a:ln w="9525" cap="rnd">
              <a:solidFill>
                <a:srgbClr val="0000FF"/>
              </a:solidFill>
              <a:prstDash val="sysDot"/>
              <a:round/>
              <a:headEnd/>
              <a:tailEnd/>
            </a:ln>
            <a:extLst>
              <a:ext uri="{909E8E84-426E-40DD-AFC4-6F175D3DCCD1}">
                <a14:hiddenFill xmlns:a14="http://schemas.microsoft.com/office/drawing/2010/main">
                  <a:noFill/>
                </a14:hiddenFill>
              </a:ext>
            </a:extLst>
          </xdr:spPr>
        </xdr:sp>
        <xdr:sp macro="" textlink="">
          <xdr:nvSpPr>
            <xdr:cNvPr id="20" name="Line 1385">
              <a:extLst>
                <a:ext uri="{FF2B5EF4-FFF2-40B4-BE49-F238E27FC236}">
                  <a16:creationId xmlns:a16="http://schemas.microsoft.com/office/drawing/2014/main" id="{BB130B4C-634B-4E63-A9C8-F76B45D99423}"/>
                </a:ext>
              </a:extLst>
            </xdr:cNvPr>
            <xdr:cNvSpPr>
              <a:spLocks noChangeShapeType="1"/>
            </xdr:cNvSpPr>
          </xdr:nvSpPr>
          <xdr:spPr bwMode="auto">
            <a:xfrm>
              <a:off x="550" y="272"/>
              <a:ext cx="0" cy="14"/>
            </a:xfrm>
            <a:prstGeom prst="line">
              <a:avLst/>
            </a:prstGeom>
            <a:noFill/>
            <a:ln w="9525" cap="rnd">
              <a:solidFill>
                <a:srgbClr val="0000FF"/>
              </a:solidFill>
              <a:prstDash val="sysDot"/>
              <a:round/>
              <a:headEnd/>
              <a:tailEnd/>
            </a:ln>
            <a:extLst>
              <a:ext uri="{909E8E84-426E-40DD-AFC4-6F175D3DCCD1}">
                <a14:hiddenFill xmlns:a14="http://schemas.microsoft.com/office/drawing/2010/main">
                  <a:noFill/>
                </a14:hiddenFill>
              </a:ext>
            </a:extLst>
          </xdr:spPr>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94385</xdr:colOff>
      <xdr:row>0</xdr:row>
      <xdr:rowOff>88971</xdr:rowOff>
    </xdr:from>
    <xdr:to>
      <xdr:col>12</xdr:col>
      <xdr:colOff>1476374</xdr:colOff>
      <xdr:row>4</xdr:row>
      <xdr:rowOff>59531</xdr:rowOff>
    </xdr:to>
    <xdr:sp macro="" textlink="">
      <xdr:nvSpPr>
        <xdr:cNvPr id="3" name="下矢印吹き出し 1">
          <a:extLst>
            <a:ext uri="{FF2B5EF4-FFF2-40B4-BE49-F238E27FC236}">
              <a16:creationId xmlns:a16="http://schemas.microsoft.com/office/drawing/2014/main" id="{00000000-0008-0000-0400-000003000000}"/>
            </a:ext>
          </a:extLst>
        </xdr:cNvPr>
        <xdr:cNvSpPr/>
      </xdr:nvSpPr>
      <xdr:spPr bwMode="auto">
        <a:xfrm>
          <a:off x="94385" y="88971"/>
          <a:ext cx="13395395" cy="1280248"/>
        </a:xfrm>
        <a:prstGeom prst="downArrowCallout">
          <a:avLst>
            <a:gd name="adj1" fmla="val 148978"/>
            <a:gd name="adj2" fmla="val 103000"/>
            <a:gd name="adj3" fmla="val 10559"/>
            <a:gd name="adj4" fmla="val 78627"/>
          </a:avLst>
        </a:prstGeom>
        <a:solidFill>
          <a:srgbClr val="0000FF"/>
        </a:solidFill>
        <a:ln w="101600">
          <a:solidFill>
            <a:srgbClr val="33CCFF"/>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wrap="none" lIns="18288" tIns="0" rIns="0" bIns="0" rtlCol="0" anchor="t" upright="1">
          <a:noAutofit/>
        </a:bodyPr>
        <a:lstStyle/>
        <a:p>
          <a:pPr algn="l"/>
          <a:r>
            <a:rPr kumimoji="1" lang="ja-JP" altLang="en-US" sz="1400">
              <a:solidFill>
                <a:schemeClr val="bg1"/>
              </a:solidFill>
            </a:rPr>
            <a:t>　　</a:t>
          </a:r>
          <a:r>
            <a:rPr kumimoji="1" lang="ja-JP" altLang="en-US" sz="3200">
              <a:solidFill>
                <a:schemeClr val="bg1"/>
              </a:solidFill>
              <a:latin typeface="BIZ UDゴシック" panose="020B0400000000000000" pitchFamily="49" charset="-128"/>
              <a:ea typeface="BIZ UDゴシック" panose="020B0400000000000000" pitchFamily="49" charset="-128"/>
            </a:rPr>
            <a:t>作業４</a:t>
          </a:r>
          <a:r>
            <a:rPr kumimoji="1" lang="en-US" altLang="ja-JP" sz="3200" baseline="0">
              <a:solidFill>
                <a:schemeClr val="bg1"/>
              </a:solidFill>
              <a:latin typeface="BIZ UDゴシック" panose="020B0400000000000000" pitchFamily="49" charset="-128"/>
              <a:ea typeface="BIZ UDゴシック" panose="020B0400000000000000" pitchFamily="49" charset="-128"/>
            </a:rPr>
            <a:t> </a:t>
          </a:r>
          <a:r>
            <a:rPr kumimoji="1" lang="ja-JP" altLang="en-US" sz="2400">
              <a:solidFill>
                <a:srgbClr val="FFFF00"/>
              </a:solidFill>
              <a:latin typeface="BIZ UDゴシック" panose="020B0400000000000000" pitchFamily="49" charset="-128"/>
              <a:ea typeface="BIZ UDゴシック" panose="020B0400000000000000" pitchFamily="49" charset="-128"/>
            </a:rPr>
            <a:t>矢印の下の黄色欄に</a:t>
          </a:r>
          <a:r>
            <a:rPr kumimoji="1" lang="ja-JP" altLang="en-US" sz="1800">
              <a:solidFill>
                <a:schemeClr val="bg1"/>
              </a:solidFill>
              <a:latin typeface="BIZ UDゴシック" panose="020B0400000000000000" pitchFamily="49" charset="-128"/>
              <a:ea typeface="BIZ UDゴシック" panose="020B0400000000000000" pitchFamily="49" charset="-128"/>
            </a:rPr>
            <a:t>、法人の貸借対照表を転記してください　</a:t>
          </a:r>
          <a:r>
            <a:rPr kumimoji="1" lang="ja-JP" altLang="en-US" sz="2000">
              <a:solidFill>
                <a:schemeClr val="bg1"/>
              </a:solidFill>
              <a:latin typeface="BIZ UDゴシック" panose="020B0400000000000000" pitchFamily="49" charset="-128"/>
              <a:ea typeface="BIZ UDゴシック" panose="020B0400000000000000" pitchFamily="49" charset="-128"/>
            </a:rPr>
            <a:t>　</a:t>
          </a:r>
          <a:endParaRPr kumimoji="1" lang="en-US" altLang="ja-JP" sz="2000">
            <a:solidFill>
              <a:schemeClr val="bg1"/>
            </a:solidFill>
            <a:latin typeface="BIZ UDゴシック" panose="020B0400000000000000" pitchFamily="49" charset="-128"/>
            <a:ea typeface="BIZ UDゴシック" panose="020B0400000000000000" pitchFamily="49" charset="-128"/>
          </a:endParaRPr>
        </a:p>
        <a:p>
          <a:pPr algn="l"/>
          <a:r>
            <a:rPr kumimoji="1" lang="ja-JP" altLang="en-US" sz="2000">
              <a:solidFill>
                <a:schemeClr val="bg1"/>
              </a:solidFill>
              <a:latin typeface="BIZ UDゴシック" panose="020B0400000000000000" pitchFamily="49" charset="-128"/>
              <a:ea typeface="BIZ UDゴシック" panose="020B0400000000000000" pitchFamily="49" charset="-128"/>
            </a:rPr>
            <a:t>　　         </a:t>
          </a:r>
          <a:r>
            <a:rPr kumimoji="1" lang="ja-JP" altLang="en-US" sz="2000">
              <a:solidFill>
                <a:srgbClr val="FFCCCC"/>
              </a:solidFill>
              <a:latin typeface="BIZ UDゴシック" panose="020B0400000000000000" pitchFamily="49" charset="-128"/>
              <a:ea typeface="BIZ UDゴシック" panose="020B0400000000000000" pitchFamily="49" charset="-128"/>
            </a:rPr>
            <a:t>灰色部分、該当しない費目は、入力不要です</a:t>
          </a:r>
          <a:endParaRPr kumimoji="1" lang="en-US" altLang="ja-JP" sz="2000">
            <a:solidFill>
              <a:srgbClr val="FFCCCC"/>
            </a:solidFill>
            <a:latin typeface="BIZ UDゴシック" panose="020B0400000000000000" pitchFamily="49" charset="-128"/>
            <a:ea typeface="BIZ UDゴシック" panose="020B0400000000000000" pitchFamily="49" charset="-128"/>
          </a:endParaRPr>
        </a:p>
        <a:p>
          <a:pPr algn="l"/>
          <a:endParaRPr kumimoji="1" lang="en-US" altLang="ja-JP" sz="2400">
            <a:solidFill>
              <a:schemeClr val="bg1"/>
            </a:solidFill>
            <a:latin typeface="BIZ UDゴシック" panose="020B0400000000000000" pitchFamily="49" charset="-128"/>
            <a:ea typeface="BIZ UDゴシック" panose="020B0400000000000000" pitchFamily="49" charset="-128"/>
          </a:endParaRPr>
        </a:p>
      </xdr:txBody>
    </xdr:sp>
    <xdr:clientData/>
  </xdr:twoCellAnchor>
  <xdr:twoCellAnchor>
    <xdr:from>
      <xdr:col>9</xdr:col>
      <xdr:colOff>89766</xdr:colOff>
      <xdr:row>1</xdr:row>
      <xdr:rowOff>519112</xdr:rowOff>
    </xdr:from>
    <xdr:to>
      <xdr:col>12</xdr:col>
      <xdr:colOff>1416843</xdr:colOff>
      <xdr:row>1</xdr:row>
      <xdr:rowOff>988219</xdr:rowOff>
    </xdr:to>
    <xdr:sp macro="" textlink="">
      <xdr:nvSpPr>
        <xdr:cNvPr id="4" name="テキスト ボックス 3">
          <a:extLst>
            <a:ext uri="{FF2B5EF4-FFF2-40B4-BE49-F238E27FC236}">
              <a16:creationId xmlns:a16="http://schemas.microsoft.com/office/drawing/2014/main" id="{00000000-0008-0000-0400-000004000000}"/>
            </a:ext>
          </a:extLst>
        </xdr:cNvPr>
        <xdr:cNvSpPr txBox="1"/>
      </xdr:nvSpPr>
      <xdr:spPr bwMode="auto">
        <a:xfrm>
          <a:off x="7388297" y="614362"/>
          <a:ext cx="6041952" cy="469107"/>
        </a:xfrm>
        <a:prstGeom prst="rect">
          <a:avLst/>
        </a:prstGeom>
        <a:solidFill>
          <a:schemeClr val="bg1"/>
        </a:solidFill>
        <a:ln w="25400" algn="ctr">
          <a:solidFill>
            <a:srgbClr val="FF0000"/>
          </a:solidFill>
          <a:miter lim="800000"/>
          <a:headEnd/>
          <a:tailEnd/>
        </a:ln>
        <a:effectLst/>
      </xdr:spPr>
      <xdr:txBody>
        <a:bodyPr vertOverflow="clip" horzOverflow="clip" wrap="square" rtlCol="0" anchor="t"/>
        <a:lstStyle/>
        <a:p>
          <a:r>
            <a:rPr kumimoji="1" lang="ja-JP" altLang="en-US" sz="1100" b="1">
              <a:solidFill>
                <a:srgbClr val="7030A0"/>
              </a:solidFill>
            </a:rPr>
            <a:t>注）　同じ内容を複写して、複数個所に入れる際は「コピー＆値貼り付け」でお願いします。</a:t>
          </a:r>
          <a:endParaRPr kumimoji="1" lang="en-US" altLang="ja-JP" sz="1100" b="1">
            <a:solidFill>
              <a:srgbClr val="7030A0"/>
            </a:solidFill>
          </a:endParaRPr>
        </a:p>
        <a:p>
          <a:r>
            <a:rPr kumimoji="1" lang="ja-JP" altLang="en-US" sz="1100" b="1">
              <a:solidFill>
                <a:srgbClr val="7030A0"/>
              </a:solidFill>
            </a:rPr>
            <a:t>　　　（「切り取り＆貼り付け」を行うと、正しい数値を反映できません）</a:t>
          </a:r>
          <a:endParaRPr kumimoji="1" lang="en-US" altLang="ja-JP" sz="1100" b="1">
            <a:solidFill>
              <a:srgbClr val="7030A0"/>
            </a:solidFill>
          </a:endParaRPr>
        </a:p>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ln>
          <a:headEnd type="none" w="med" len="med"/>
          <a:tailEnd type="none" w="med" len="med"/>
        </a:ln>
      </a:spPr>
      <a:bodyPr vertOverflow="clip" horzOverflow="clip" wrap="none" lIns="18288" tIns="0" rIns="0" bIns="0" rtlCol="0" anchor="ctr" upright="1">
        <a:noAutofit/>
      </a:bodyPr>
      <a:lstStyle>
        <a:defPPr algn="l">
          <a:defRPr kumimoji="1" sz="1400"/>
        </a:defPPr>
      </a:lstStyle>
      <a:style>
        <a:lnRef idx="2">
          <a:schemeClr val="accent2"/>
        </a:lnRef>
        <a:fillRef idx="1">
          <a:schemeClr val="lt1"/>
        </a:fillRef>
        <a:effectRef idx="0">
          <a:schemeClr val="accent2"/>
        </a:effectRef>
        <a:fontRef idx="minor">
          <a:schemeClr val="dk1"/>
        </a:fontRef>
      </a:style>
    </a:spDef>
    <a:lnDef>
      <a:spPr bwMode="auto">
        <a:xfrm>
          <a:off x="0" y="0"/>
          <a:ext cx="1" cy="1"/>
        </a:xfrm>
        <a:custGeom>
          <a:avLst/>
          <a:gdLst/>
          <a:ahLst/>
          <a:cxnLst/>
          <a:rect l="0" t="0" r="0" b="0"/>
          <a:pathLst/>
        </a:custGeom>
        <a:solidFill>
          <a:srgbClr val="410000"/>
        </a:solidFill>
        <a:ln w="12700" cap="flat" cmpd="sng" algn="ctr">
          <a:solidFill>
            <a:srgbClr val="400000"/>
          </a:solidFill>
          <a:prstDash val="sysDot"/>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wrap="none" lIns="18288" tIns="0" rIns="0" bIns="0" upright="1">
        <a:spAutoFit/>
      </a:bodyPr>
      <a:lstStyle/>
    </a:lnDef>
    <a:txDef>
      <a:spPr bwMode="auto">
        <a:solidFill>
          <a:srgbClr val="C0C0C0"/>
        </a:solidFill>
        <a:ln w="25400" algn="ctr">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a:lstStyle/>
    </a:tx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higaku.go.jp/s_shinseiyoushitou.htm" TargetMode="External"/><Relationship Id="rId1" Type="http://schemas.openxmlformats.org/officeDocument/2006/relationships/hyperlink" Target="https://www/shigaku.go.jp/s_shinseiyoushitou.ht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rgb="FFFF0000"/>
  </sheetPr>
  <dimension ref="A1:AT71"/>
  <sheetViews>
    <sheetView tabSelected="1" zoomScale="75" zoomScaleNormal="75" workbookViewId="0">
      <selection activeCell="B51" sqref="B51"/>
    </sheetView>
  </sheetViews>
  <sheetFormatPr defaultColWidth="9" defaultRowHeight="13.5"/>
  <cols>
    <col min="1" max="2" width="9" style="131" customWidth="1"/>
    <col min="3" max="16384" width="9" style="131"/>
  </cols>
  <sheetData>
    <row r="1" spans="1:46">
      <c r="A1" s="82"/>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row>
    <row r="2" spans="1:46">
      <c r="A2" s="82"/>
      <c r="B2" s="82"/>
      <c r="C2" s="82"/>
      <c r="D2" s="82"/>
      <c r="E2" s="82"/>
      <c r="F2" s="82"/>
      <c r="G2" s="82"/>
      <c r="H2" s="82"/>
      <c r="I2" s="82"/>
      <c r="J2" s="82"/>
      <c r="K2" s="82"/>
      <c r="L2" s="82"/>
      <c r="M2" s="82"/>
      <c r="N2" s="82"/>
      <c r="O2" s="82"/>
      <c r="P2" s="82"/>
      <c r="Q2" s="82"/>
      <c r="R2" s="82"/>
      <c r="S2" s="82"/>
      <c r="T2" s="82"/>
      <c r="U2" s="82"/>
      <c r="V2" s="82"/>
      <c r="W2" s="82"/>
      <c r="X2" s="82"/>
      <c r="Y2" s="82"/>
      <c r="Z2" s="82"/>
      <c r="AA2" s="82"/>
      <c r="AB2" s="82"/>
      <c r="AC2" s="82"/>
      <c r="AD2" s="82"/>
      <c r="AE2" s="82"/>
      <c r="AF2" s="82"/>
      <c r="AG2" s="82"/>
      <c r="AH2" s="82"/>
      <c r="AI2" s="82"/>
      <c r="AJ2" s="82"/>
      <c r="AK2" s="82"/>
      <c r="AL2" s="82"/>
      <c r="AM2" s="82"/>
      <c r="AN2" s="82"/>
      <c r="AO2" s="82"/>
      <c r="AP2" s="82"/>
      <c r="AQ2" s="82"/>
      <c r="AR2" s="82"/>
      <c r="AS2" s="82"/>
      <c r="AT2" s="82"/>
    </row>
    <row r="3" spans="1:46">
      <c r="A3" s="82"/>
      <c r="B3" s="82"/>
      <c r="C3" s="82"/>
      <c r="D3" s="82"/>
      <c r="E3" s="82"/>
      <c r="F3" s="82"/>
      <c r="G3" s="82"/>
      <c r="H3" s="82"/>
      <c r="I3" s="82"/>
      <c r="J3" s="82"/>
      <c r="K3" s="82"/>
      <c r="L3" s="82"/>
      <c r="M3" s="82"/>
      <c r="N3" s="82"/>
      <c r="O3" s="82"/>
      <c r="P3" s="82"/>
      <c r="Q3" s="82"/>
      <c r="R3" s="82"/>
      <c r="S3" s="82"/>
      <c r="T3" s="82"/>
      <c r="U3" s="82"/>
      <c r="V3" s="82"/>
      <c r="W3" s="82"/>
      <c r="X3" s="82"/>
      <c r="Y3" s="82"/>
      <c r="Z3" s="82"/>
      <c r="AA3" s="82"/>
      <c r="AB3" s="82"/>
      <c r="AC3" s="82"/>
      <c r="AD3" s="82"/>
      <c r="AE3" s="82"/>
      <c r="AF3" s="82"/>
      <c r="AG3" s="82"/>
      <c r="AH3" s="82"/>
      <c r="AI3" s="82"/>
      <c r="AJ3" s="82"/>
      <c r="AK3" s="82"/>
      <c r="AL3" s="82"/>
      <c r="AM3" s="82"/>
      <c r="AN3" s="82"/>
      <c r="AO3" s="82"/>
      <c r="AP3" s="82"/>
      <c r="AQ3" s="82"/>
      <c r="AR3" s="82"/>
      <c r="AS3" s="82"/>
      <c r="AT3" s="82"/>
    </row>
    <row r="4" spans="1:46">
      <c r="A4" s="82"/>
      <c r="B4" s="82"/>
      <c r="C4" s="82"/>
      <c r="D4" s="82"/>
      <c r="E4" s="82"/>
      <c r="F4" s="82"/>
      <c r="G4" s="82"/>
      <c r="H4" s="82"/>
      <c r="I4" s="82"/>
      <c r="J4" s="82"/>
      <c r="K4" s="82"/>
      <c r="L4" s="82"/>
      <c r="M4" s="82"/>
      <c r="N4" s="82"/>
      <c r="O4" s="82"/>
      <c r="P4" s="82"/>
      <c r="Q4" s="82"/>
      <c r="R4" s="82"/>
      <c r="S4" s="82"/>
      <c r="T4" s="82"/>
      <c r="U4" s="82"/>
      <c r="V4" s="82"/>
      <c r="W4" s="82"/>
      <c r="X4" s="82"/>
      <c r="Y4" s="82"/>
      <c r="Z4" s="82"/>
      <c r="AA4" s="82"/>
      <c r="AB4" s="82"/>
      <c r="AC4" s="82"/>
      <c r="AD4" s="82"/>
      <c r="AE4" s="82"/>
      <c r="AF4" s="82"/>
      <c r="AG4" s="82"/>
      <c r="AH4" s="82"/>
      <c r="AI4" s="82"/>
      <c r="AJ4" s="82"/>
      <c r="AK4" s="82"/>
      <c r="AL4" s="82"/>
      <c r="AM4" s="82"/>
      <c r="AN4" s="82"/>
      <c r="AO4" s="82"/>
      <c r="AP4" s="82"/>
      <c r="AQ4" s="82"/>
      <c r="AR4" s="82"/>
      <c r="AS4" s="82"/>
      <c r="AT4" s="82"/>
    </row>
    <row r="5" spans="1:46">
      <c r="A5" s="82"/>
      <c r="B5" s="82"/>
      <c r="C5" s="82"/>
      <c r="D5" s="82"/>
      <c r="E5" s="82"/>
      <c r="F5" s="82"/>
      <c r="G5" s="82"/>
      <c r="H5" s="82"/>
      <c r="I5" s="82"/>
      <c r="J5" s="82"/>
      <c r="K5" s="82"/>
      <c r="L5" s="82"/>
      <c r="M5" s="82"/>
      <c r="N5" s="82"/>
      <c r="O5" s="82"/>
      <c r="P5" s="82"/>
      <c r="Q5" s="82"/>
      <c r="R5" s="82"/>
      <c r="S5" s="82"/>
      <c r="T5" s="82"/>
      <c r="U5" s="82"/>
      <c r="V5" s="82"/>
      <c r="W5" s="82"/>
      <c r="X5" s="82"/>
      <c r="Y5" s="82"/>
      <c r="Z5" s="82"/>
      <c r="AA5" s="82"/>
      <c r="AB5" s="82"/>
      <c r="AC5" s="82"/>
      <c r="AD5" s="82"/>
      <c r="AE5" s="82"/>
      <c r="AF5" s="82"/>
      <c r="AG5" s="82"/>
      <c r="AH5" s="82"/>
      <c r="AI5" s="82"/>
      <c r="AJ5" s="82"/>
      <c r="AK5" s="82"/>
      <c r="AL5" s="82"/>
      <c r="AM5" s="82"/>
      <c r="AN5" s="82"/>
      <c r="AO5" s="82"/>
      <c r="AP5" s="82"/>
      <c r="AQ5" s="82"/>
      <c r="AR5" s="82"/>
      <c r="AS5" s="82"/>
      <c r="AT5" s="82"/>
    </row>
    <row r="6" spans="1:46">
      <c r="A6" s="82"/>
      <c r="B6" s="82"/>
      <c r="C6" s="82"/>
      <c r="D6" s="82"/>
      <c r="E6" s="82"/>
      <c r="F6" s="82"/>
      <c r="G6" s="82"/>
      <c r="H6" s="82"/>
      <c r="I6" s="82"/>
      <c r="J6" s="82"/>
      <c r="K6" s="82"/>
      <c r="L6" s="82"/>
      <c r="M6" s="82"/>
      <c r="N6" s="82"/>
      <c r="O6" s="82"/>
      <c r="P6" s="82"/>
      <c r="Q6" s="82"/>
      <c r="R6" s="82"/>
      <c r="S6" s="82"/>
      <c r="T6" s="82"/>
      <c r="U6" s="82"/>
      <c r="V6" s="82"/>
      <c r="W6" s="82"/>
      <c r="X6" s="82"/>
      <c r="Y6" s="82"/>
      <c r="Z6" s="82"/>
      <c r="AA6" s="82"/>
      <c r="AB6" s="82"/>
      <c r="AC6" s="82"/>
      <c r="AD6" s="82"/>
      <c r="AE6" s="82"/>
      <c r="AF6" s="82"/>
      <c r="AG6" s="82"/>
      <c r="AH6" s="82"/>
      <c r="AI6" s="82"/>
      <c r="AJ6" s="82"/>
      <c r="AK6" s="82"/>
      <c r="AL6" s="82"/>
      <c r="AM6" s="82"/>
      <c r="AN6" s="82"/>
      <c r="AO6" s="82"/>
      <c r="AP6" s="82"/>
      <c r="AQ6" s="82"/>
      <c r="AR6" s="82"/>
      <c r="AS6" s="82"/>
      <c r="AT6" s="82"/>
    </row>
    <row r="7" spans="1:46">
      <c r="A7" s="82"/>
      <c r="B7" s="82"/>
      <c r="C7" s="82"/>
      <c r="D7" s="82"/>
      <c r="E7" s="82"/>
      <c r="F7" s="82"/>
      <c r="G7" s="82"/>
      <c r="H7" s="82"/>
      <c r="I7" s="82"/>
      <c r="J7" s="82"/>
      <c r="K7" s="82"/>
      <c r="L7" s="82"/>
      <c r="M7" s="82"/>
      <c r="N7" s="82"/>
      <c r="O7" s="82"/>
      <c r="P7" s="82"/>
      <c r="Q7" s="82"/>
      <c r="R7" s="82"/>
      <c r="S7" s="82"/>
      <c r="T7" s="82"/>
      <c r="U7" s="82"/>
      <c r="V7" s="82"/>
      <c r="W7" s="82"/>
      <c r="X7" s="82"/>
      <c r="Y7" s="82"/>
      <c r="Z7" s="82"/>
      <c r="AA7" s="82"/>
      <c r="AB7" s="82"/>
      <c r="AC7" s="82"/>
      <c r="AD7" s="82"/>
      <c r="AE7" s="82"/>
      <c r="AF7" s="82"/>
      <c r="AG7" s="82"/>
      <c r="AH7" s="82"/>
      <c r="AI7" s="82"/>
      <c r="AJ7" s="82"/>
      <c r="AK7" s="82"/>
      <c r="AL7" s="82"/>
      <c r="AM7" s="82"/>
      <c r="AN7" s="82"/>
      <c r="AO7" s="82"/>
      <c r="AP7" s="82"/>
      <c r="AQ7" s="82"/>
      <c r="AR7" s="82"/>
      <c r="AS7" s="82"/>
      <c r="AT7" s="82"/>
    </row>
    <row r="8" spans="1:46">
      <c r="A8" s="82"/>
      <c r="B8" s="82"/>
      <c r="C8" s="82"/>
      <c r="D8" s="82"/>
      <c r="E8" s="82"/>
      <c r="F8" s="82"/>
      <c r="G8" s="82"/>
      <c r="H8" s="82"/>
      <c r="I8" s="82"/>
      <c r="J8" s="82"/>
      <c r="K8" s="82"/>
      <c r="L8" s="82"/>
      <c r="M8" s="82"/>
      <c r="N8" s="82"/>
      <c r="O8" s="82"/>
      <c r="P8" s="82"/>
      <c r="Q8" s="82"/>
      <c r="R8" s="82"/>
      <c r="S8" s="82"/>
      <c r="T8" s="82"/>
      <c r="U8" s="82"/>
      <c r="V8" s="82"/>
      <c r="W8" s="82"/>
      <c r="X8" s="82"/>
      <c r="Y8" s="82"/>
      <c r="Z8" s="82"/>
      <c r="AA8" s="82"/>
      <c r="AB8" s="82"/>
      <c r="AC8" s="82"/>
      <c r="AD8" s="82"/>
      <c r="AE8" s="82"/>
      <c r="AF8" s="82"/>
      <c r="AG8" s="82"/>
      <c r="AH8" s="82"/>
      <c r="AI8" s="82"/>
      <c r="AJ8" s="82"/>
      <c r="AK8" s="82"/>
      <c r="AL8" s="82"/>
      <c r="AM8" s="82"/>
      <c r="AN8" s="82"/>
      <c r="AO8" s="82"/>
      <c r="AP8" s="82"/>
      <c r="AQ8" s="82"/>
      <c r="AR8" s="82"/>
      <c r="AS8" s="82"/>
      <c r="AT8" s="82"/>
    </row>
    <row r="9" spans="1:46">
      <c r="A9" s="82"/>
      <c r="B9" s="82"/>
      <c r="C9" s="82"/>
      <c r="D9" s="82"/>
      <c r="E9" s="82"/>
      <c r="F9" s="82"/>
      <c r="G9" s="82"/>
      <c r="H9" s="82"/>
      <c r="I9" s="82"/>
      <c r="J9" s="82"/>
      <c r="K9" s="82"/>
      <c r="L9" s="82"/>
      <c r="M9" s="82"/>
      <c r="N9" s="82"/>
      <c r="O9" s="82"/>
      <c r="P9" s="82"/>
      <c r="Q9" s="82"/>
      <c r="R9" s="82"/>
      <c r="S9" s="82"/>
      <c r="T9" s="82"/>
      <c r="U9" s="82"/>
      <c r="V9" s="82"/>
      <c r="W9" s="82"/>
      <c r="X9" s="82"/>
      <c r="Y9" s="82"/>
      <c r="Z9" s="82"/>
      <c r="AA9" s="82"/>
      <c r="AB9" s="82"/>
      <c r="AC9" s="82"/>
      <c r="AD9" s="82"/>
      <c r="AE9" s="82"/>
      <c r="AF9" s="82"/>
      <c r="AG9" s="82"/>
      <c r="AH9" s="82"/>
      <c r="AI9" s="82"/>
      <c r="AJ9" s="82"/>
      <c r="AK9" s="82"/>
      <c r="AL9" s="82"/>
      <c r="AM9" s="82"/>
      <c r="AN9" s="82"/>
      <c r="AO9" s="82"/>
      <c r="AP9" s="82"/>
      <c r="AQ9" s="82"/>
      <c r="AR9" s="82"/>
      <c r="AS9" s="82"/>
      <c r="AT9" s="82"/>
    </row>
    <row r="10" spans="1:46">
      <c r="A10" s="82"/>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A10" s="82"/>
      <c r="AB10" s="82"/>
      <c r="AC10" s="82"/>
      <c r="AD10" s="82"/>
      <c r="AE10" s="82"/>
      <c r="AF10" s="82"/>
      <c r="AG10" s="82"/>
      <c r="AH10" s="82"/>
      <c r="AI10" s="82"/>
      <c r="AJ10" s="82"/>
      <c r="AK10" s="82"/>
      <c r="AL10" s="82"/>
      <c r="AM10" s="82"/>
      <c r="AN10" s="82"/>
      <c r="AO10" s="82"/>
      <c r="AP10" s="82"/>
      <c r="AQ10" s="82"/>
      <c r="AR10" s="82"/>
      <c r="AS10" s="82"/>
      <c r="AT10" s="82"/>
    </row>
    <row r="11" spans="1:46">
      <c r="A11" s="82"/>
      <c r="B11" s="82"/>
      <c r="C11" s="82"/>
      <c r="D11" s="82"/>
      <c r="E11" s="82"/>
      <c r="F11" s="82"/>
      <c r="G11" s="82"/>
      <c r="H11" s="82"/>
      <c r="I11" s="82"/>
      <c r="J11" s="82"/>
      <c r="K11" s="82"/>
      <c r="L11" s="82"/>
      <c r="M11" s="82"/>
      <c r="N11" s="82"/>
      <c r="O11" s="82"/>
      <c r="P11" s="82"/>
      <c r="Q11" s="82"/>
      <c r="R11" s="82"/>
      <c r="S11" s="82"/>
      <c r="T11" s="82"/>
      <c r="U11" s="82"/>
      <c r="V11" s="82"/>
      <c r="W11" s="82"/>
      <c r="X11" s="82"/>
      <c r="Y11" s="82"/>
      <c r="Z11" s="82"/>
      <c r="AA11" s="82"/>
      <c r="AB11" s="82"/>
      <c r="AC11" s="82"/>
      <c r="AD11" s="82"/>
      <c r="AE11" s="82"/>
      <c r="AF11" s="82"/>
      <c r="AG11" s="82"/>
      <c r="AH11" s="82"/>
      <c r="AI11" s="82"/>
      <c r="AJ11" s="82"/>
      <c r="AK11" s="82"/>
      <c r="AL11" s="82"/>
      <c r="AM11" s="82"/>
      <c r="AN11" s="82"/>
      <c r="AO11" s="82"/>
      <c r="AP11" s="82"/>
      <c r="AQ11" s="82"/>
      <c r="AR11" s="82"/>
      <c r="AS11" s="82"/>
      <c r="AT11" s="82"/>
    </row>
    <row r="12" spans="1:46">
      <c r="A12" s="82"/>
      <c r="B12" s="82"/>
      <c r="C12" s="82"/>
      <c r="D12" s="82"/>
      <c r="E12" s="82"/>
      <c r="F12" s="82"/>
      <c r="G12" s="82"/>
      <c r="H12" s="82"/>
      <c r="I12" s="82"/>
      <c r="J12" s="82"/>
      <c r="K12" s="82"/>
      <c r="L12" s="82"/>
      <c r="M12" s="82"/>
      <c r="N12" s="82"/>
      <c r="O12" s="82"/>
      <c r="P12" s="82"/>
      <c r="Q12" s="82"/>
      <c r="R12" s="82"/>
      <c r="S12" s="82"/>
      <c r="T12" s="82"/>
      <c r="U12" s="82"/>
      <c r="V12" s="82"/>
      <c r="W12" s="82"/>
      <c r="X12" s="82"/>
      <c r="Y12" s="82"/>
      <c r="Z12" s="82"/>
      <c r="AA12" s="82"/>
      <c r="AB12" s="82"/>
      <c r="AC12" s="82"/>
      <c r="AD12" s="82"/>
      <c r="AE12" s="82"/>
      <c r="AF12" s="82"/>
      <c r="AG12" s="82"/>
      <c r="AH12" s="82"/>
      <c r="AI12" s="82"/>
      <c r="AJ12" s="82"/>
      <c r="AK12" s="82"/>
      <c r="AL12" s="82"/>
      <c r="AM12" s="82"/>
      <c r="AN12" s="82"/>
      <c r="AO12" s="82"/>
      <c r="AP12" s="82"/>
      <c r="AQ12" s="82"/>
      <c r="AR12" s="82"/>
      <c r="AS12" s="82"/>
      <c r="AT12" s="82"/>
    </row>
    <row r="13" spans="1:46">
      <c r="A13" s="82"/>
      <c r="B13" s="82"/>
      <c r="C13" s="82"/>
      <c r="D13" s="82"/>
      <c r="E13" s="82"/>
      <c r="F13" s="82"/>
      <c r="G13" s="82"/>
      <c r="H13" s="82"/>
      <c r="I13" s="82"/>
      <c r="J13" s="82"/>
      <c r="K13" s="82"/>
      <c r="L13" s="82"/>
      <c r="M13" s="82"/>
      <c r="N13" s="82"/>
      <c r="O13" s="82"/>
      <c r="P13" s="82"/>
      <c r="Q13" s="82"/>
      <c r="R13" s="82"/>
      <c r="S13" s="82"/>
      <c r="T13" s="82"/>
      <c r="U13" s="82"/>
      <c r="V13" s="82"/>
      <c r="W13" s="82"/>
      <c r="X13" s="82"/>
      <c r="Y13" s="82"/>
      <c r="Z13" s="82"/>
      <c r="AA13" s="82"/>
      <c r="AB13" s="82"/>
      <c r="AC13" s="82"/>
      <c r="AD13" s="82"/>
      <c r="AE13" s="82"/>
      <c r="AF13" s="82"/>
      <c r="AG13" s="82"/>
      <c r="AH13" s="82"/>
      <c r="AI13" s="82"/>
      <c r="AJ13" s="82"/>
      <c r="AK13" s="82"/>
      <c r="AL13" s="82"/>
      <c r="AM13" s="82"/>
      <c r="AN13" s="82"/>
      <c r="AO13" s="82"/>
      <c r="AP13" s="82"/>
      <c r="AQ13" s="82"/>
      <c r="AR13" s="82"/>
      <c r="AS13" s="82"/>
      <c r="AT13" s="82"/>
    </row>
    <row r="14" spans="1:46">
      <c r="A14" s="82"/>
      <c r="B14" s="82"/>
      <c r="C14" s="82"/>
      <c r="D14" s="82"/>
      <c r="E14" s="82"/>
      <c r="F14" s="82"/>
      <c r="G14" s="82"/>
      <c r="H14" s="82"/>
      <c r="I14" s="82"/>
      <c r="J14" s="82"/>
      <c r="K14" s="82"/>
      <c r="L14" s="82"/>
      <c r="M14" s="82"/>
      <c r="N14" s="82"/>
      <c r="O14" s="82"/>
      <c r="P14" s="82"/>
      <c r="Q14" s="82"/>
      <c r="R14" s="82"/>
      <c r="S14" s="82"/>
      <c r="T14" s="82"/>
      <c r="U14" s="82"/>
      <c r="V14" s="82"/>
      <c r="W14" s="82"/>
      <c r="X14" s="82"/>
      <c r="Y14" s="82"/>
      <c r="Z14" s="82"/>
      <c r="AA14" s="82"/>
      <c r="AB14" s="82"/>
      <c r="AC14" s="82"/>
      <c r="AD14" s="82"/>
      <c r="AE14" s="82"/>
      <c r="AF14" s="82"/>
      <c r="AG14" s="82"/>
      <c r="AH14" s="82"/>
      <c r="AI14" s="82"/>
      <c r="AJ14" s="82"/>
      <c r="AK14" s="82"/>
      <c r="AL14" s="82"/>
      <c r="AM14" s="82"/>
      <c r="AN14" s="82"/>
      <c r="AO14" s="82"/>
      <c r="AP14" s="82"/>
      <c r="AQ14" s="82"/>
      <c r="AR14" s="82"/>
      <c r="AS14" s="82"/>
      <c r="AT14" s="82"/>
    </row>
    <row r="15" spans="1:46">
      <c r="A15" s="82"/>
      <c r="B15" s="82"/>
      <c r="C15" s="82"/>
      <c r="D15" s="82"/>
      <c r="E15" s="82"/>
      <c r="F15" s="82"/>
      <c r="G15" s="82"/>
      <c r="H15" s="82"/>
      <c r="I15" s="82"/>
      <c r="J15" s="82"/>
      <c r="K15" s="82"/>
      <c r="L15" s="82"/>
      <c r="M15" s="82"/>
      <c r="N15" s="82"/>
      <c r="O15" s="82"/>
      <c r="P15" s="82"/>
      <c r="Q15" s="82"/>
      <c r="R15" s="82"/>
      <c r="S15" s="82"/>
      <c r="T15" s="82"/>
      <c r="U15" s="82"/>
      <c r="V15" s="82"/>
      <c r="W15" s="82"/>
      <c r="X15" s="82"/>
      <c r="Y15" s="82"/>
      <c r="Z15" s="82"/>
      <c r="AA15" s="82"/>
      <c r="AB15" s="82"/>
      <c r="AC15" s="82"/>
      <c r="AD15" s="82"/>
      <c r="AE15" s="82"/>
      <c r="AF15" s="82"/>
      <c r="AG15" s="82"/>
      <c r="AH15" s="82"/>
      <c r="AI15" s="82"/>
      <c r="AJ15" s="82"/>
      <c r="AK15" s="82"/>
      <c r="AL15" s="82"/>
      <c r="AM15" s="82"/>
      <c r="AN15" s="82"/>
      <c r="AO15" s="82"/>
      <c r="AP15" s="82"/>
      <c r="AQ15" s="82"/>
      <c r="AR15" s="82"/>
      <c r="AS15" s="82"/>
      <c r="AT15" s="82"/>
    </row>
    <row r="16" spans="1:46">
      <c r="A16" s="82"/>
      <c r="B16" s="82"/>
      <c r="C16" s="82"/>
      <c r="D16" s="82"/>
      <c r="E16" s="82"/>
      <c r="F16" s="82"/>
      <c r="G16" s="82"/>
      <c r="H16" s="82"/>
      <c r="I16" s="82"/>
      <c r="J16" s="82"/>
      <c r="K16" s="82"/>
      <c r="L16" s="82"/>
      <c r="M16" s="82"/>
      <c r="N16" s="82"/>
      <c r="O16" s="82"/>
      <c r="P16" s="82"/>
      <c r="Q16" s="82"/>
      <c r="R16" s="82"/>
      <c r="S16" s="82"/>
      <c r="T16" s="82"/>
      <c r="U16" s="82"/>
      <c r="V16" s="82"/>
      <c r="W16" s="82"/>
      <c r="X16" s="82"/>
      <c r="Y16" s="82"/>
      <c r="Z16" s="82"/>
      <c r="AA16" s="82"/>
      <c r="AB16" s="82"/>
      <c r="AC16" s="82"/>
      <c r="AD16" s="82"/>
      <c r="AE16" s="82"/>
      <c r="AF16" s="82"/>
      <c r="AG16" s="82"/>
      <c r="AH16" s="82"/>
      <c r="AI16" s="82"/>
      <c r="AJ16" s="82"/>
      <c r="AK16" s="82"/>
      <c r="AL16" s="82"/>
      <c r="AM16" s="82"/>
      <c r="AN16" s="82"/>
      <c r="AO16" s="82"/>
      <c r="AP16" s="82"/>
      <c r="AQ16" s="82"/>
      <c r="AR16" s="82"/>
      <c r="AS16" s="82"/>
      <c r="AT16" s="82"/>
    </row>
    <row r="17" spans="1:46">
      <c r="A17" s="82"/>
      <c r="B17" s="82"/>
      <c r="C17" s="82"/>
      <c r="D17" s="82"/>
      <c r="E17" s="82"/>
      <c r="F17" s="82"/>
      <c r="G17" s="82"/>
      <c r="H17" s="82"/>
      <c r="I17" s="82"/>
      <c r="J17" s="82"/>
      <c r="K17" s="82"/>
      <c r="L17" s="82"/>
      <c r="M17" s="82"/>
      <c r="N17" s="82"/>
      <c r="O17" s="82"/>
      <c r="P17" s="82"/>
      <c r="Q17" s="82"/>
      <c r="R17" s="82"/>
      <c r="S17" s="82"/>
      <c r="T17" s="82"/>
      <c r="U17" s="82"/>
      <c r="V17" s="82"/>
      <c r="W17" s="82"/>
      <c r="X17" s="82"/>
      <c r="Y17" s="82"/>
      <c r="Z17" s="82"/>
      <c r="AA17" s="82"/>
      <c r="AB17" s="82"/>
      <c r="AC17" s="82"/>
      <c r="AD17" s="82"/>
      <c r="AE17" s="82"/>
      <c r="AF17" s="82"/>
      <c r="AG17" s="82"/>
      <c r="AH17" s="82"/>
      <c r="AI17" s="82"/>
      <c r="AJ17" s="82"/>
      <c r="AK17" s="82"/>
      <c r="AL17" s="82"/>
      <c r="AM17" s="82"/>
      <c r="AN17" s="82"/>
      <c r="AO17" s="82"/>
      <c r="AP17" s="82"/>
      <c r="AQ17" s="82"/>
      <c r="AR17" s="82"/>
      <c r="AS17" s="82"/>
      <c r="AT17" s="82"/>
    </row>
    <row r="18" spans="1:46">
      <c r="A18" s="82"/>
      <c r="B18" s="82"/>
      <c r="C18" s="82"/>
      <c r="D18" s="82"/>
      <c r="E18" s="82"/>
      <c r="F18" s="82"/>
      <c r="G18" s="82"/>
      <c r="H18" s="82"/>
      <c r="I18" s="82"/>
      <c r="J18" s="82"/>
      <c r="K18" s="82"/>
      <c r="L18" s="82"/>
      <c r="M18" s="82"/>
      <c r="N18" s="82"/>
      <c r="O18" s="82"/>
      <c r="P18" s="82"/>
      <c r="Q18" s="82"/>
      <c r="R18" s="82"/>
      <c r="S18" s="82"/>
      <c r="T18" s="82"/>
      <c r="U18" s="82"/>
      <c r="V18" s="82"/>
      <c r="W18" s="82"/>
      <c r="X18" s="82"/>
      <c r="Y18" s="82"/>
      <c r="Z18" s="82"/>
      <c r="AA18" s="82"/>
      <c r="AB18" s="82"/>
      <c r="AC18" s="82"/>
      <c r="AD18" s="82"/>
      <c r="AE18" s="82"/>
      <c r="AF18" s="82"/>
      <c r="AG18" s="82"/>
      <c r="AH18" s="82"/>
      <c r="AI18" s="82"/>
      <c r="AJ18" s="82"/>
      <c r="AK18" s="82"/>
      <c r="AL18" s="82"/>
      <c r="AM18" s="82"/>
      <c r="AN18" s="82"/>
      <c r="AO18" s="82"/>
      <c r="AP18" s="82"/>
      <c r="AQ18" s="82"/>
      <c r="AR18" s="82"/>
      <c r="AS18" s="82"/>
      <c r="AT18" s="82"/>
    </row>
    <row r="19" spans="1:46">
      <c r="A19" s="82"/>
      <c r="B19" s="82"/>
      <c r="C19" s="82"/>
      <c r="D19" s="82"/>
      <c r="E19" s="82"/>
      <c r="F19" s="82"/>
      <c r="G19" s="82"/>
      <c r="H19" s="82"/>
      <c r="I19" s="82"/>
      <c r="J19" s="82"/>
      <c r="K19" s="82"/>
      <c r="L19" s="82"/>
      <c r="M19" s="82"/>
      <c r="N19" s="82"/>
      <c r="O19" s="82"/>
      <c r="P19" s="82"/>
      <c r="Q19" s="82"/>
      <c r="R19" s="82"/>
      <c r="S19" s="82"/>
      <c r="T19" s="82"/>
      <c r="U19" s="82"/>
      <c r="V19" s="82"/>
      <c r="W19" s="82"/>
      <c r="X19" s="82"/>
      <c r="Y19" s="82"/>
      <c r="Z19" s="82"/>
      <c r="AA19" s="82"/>
      <c r="AB19" s="82"/>
      <c r="AC19" s="82"/>
      <c r="AD19" s="82"/>
      <c r="AE19" s="82"/>
      <c r="AF19" s="82"/>
      <c r="AG19" s="82"/>
      <c r="AH19" s="82"/>
      <c r="AI19" s="82"/>
      <c r="AJ19" s="82"/>
      <c r="AK19" s="82"/>
      <c r="AL19" s="82"/>
      <c r="AM19" s="82"/>
      <c r="AN19" s="82"/>
      <c r="AO19" s="82"/>
      <c r="AP19" s="82"/>
      <c r="AQ19" s="82"/>
      <c r="AR19" s="82"/>
      <c r="AS19" s="82"/>
      <c r="AT19" s="82"/>
    </row>
    <row r="20" spans="1:46">
      <c r="A20" s="82"/>
      <c r="B20" s="82"/>
      <c r="C20" s="82"/>
      <c r="D20" s="82"/>
      <c r="E20" s="82"/>
      <c r="F20" s="82"/>
      <c r="G20" s="82"/>
      <c r="H20" s="82"/>
      <c r="I20" s="82"/>
      <c r="J20" s="82"/>
      <c r="K20" s="82"/>
      <c r="L20" s="82"/>
      <c r="M20" s="82"/>
      <c r="N20" s="82"/>
      <c r="O20" s="82"/>
      <c r="P20" s="82"/>
      <c r="Q20" s="82"/>
      <c r="R20" s="82"/>
      <c r="S20" s="82"/>
      <c r="T20" s="82"/>
      <c r="U20" s="82"/>
      <c r="V20" s="82"/>
      <c r="W20" s="82"/>
      <c r="X20" s="82"/>
      <c r="Y20" s="82"/>
      <c r="Z20" s="82"/>
      <c r="AA20" s="82"/>
      <c r="AB20" s="82"/>
      <c r="AC20" s="82"/>
      <c r="AD20" s="82"/>
      <c r="AE20" s="82"/>
      <c r="AF20" s="82"/>
      <c r="AG20" s="82"/>
      <c r="AH20" s="82"/>
      <c r="AI20" s="82"/>
      <c r="AJ20" s="82"/>
      <c r="AK20" s="82"/>
      <c r="AL20" s="82"/>
      <c r="AM20" s="82"/>
      <c r="AN20" s="82"/>
      <c r="AO20" s="82"/>
      <c r="AP20" s="82"/>
      <c r="AQ20" s="82"/>
      <c r="AR20" s="82"/>
      <c r="AS20" s="82"/>
      <c r="AT20" s="82"/>
    </row>
    <row r="21" spans="1:46">
      <c r="A21" s="82"/>
      <c r="B21" s="82"/>
      <c r="C21" s="82"/>
      <c r="D21" s="82"/>
      <c r="E21" s="82"/>
      <c r="F21" s="82"/>
      <c r="G21" s="82"/>
      <c r="H21" s="82"/>
      <c r="I21" s="82"/>
      <c r="J21" s="82"/>
      <c r="K21" s="82"/>
      <c r="L21" s="82"/>
      <c r="M21" s="82"/>
      <c r="N21" s="82"/>
      <c r="O21" s="82"/>
      <c r="P21" s="82"/>
      <c r="Q21" s="82"/>
      <c r="R21" s="82"/>
      <c r="S21" s="82"/>
      <c r="T21" s="82"/>
      <c r="U21" s="82"/>
      <c r="V21" s="82"/>
      <c r="W21" s="82"/>
      <c r="X21" s="82"/>
      <c r="Y21" s="82"/>
      <c r="Z21" s="82"/>
      <c r="AA21" s="82"/>
      <c r="AB21" s="82"/>
      <c r="AC21" s="82"/>
      <c r="AD21" s="82"/>
      <c r="AE21" s="82"/>
      <c r="AF21" s="82"/>
      <c r="AG21" s="82"/>
      <c r="AH21" s="82"/>
      <c r="AI21" s="82"/>
      <c r="AJ21" s="82"/>
      <c r="AK21" s="82"/>
      <c r="AL21" s="82"/>
      <c r="AM21" s="82"/>
      <c r="AN21" s="82"/>
      <c r="AO21" s="82"/>
      <c r="AP21" s="82"/>
      <c r="AQ21" s="82"/>
      <c r="AR21" s="82"/>
      <c r="AS21" s="82"/>
      <c r="AT21" s="82"/>
    </row>
    <row r="22" spans="1:46">
      <c r="A22" s="82"/>
      <c r="B22" s="82"/>
      <c r="C22" s="82"/>
      <c r="D22" s="82"/>
      <c r="E22" s="82"/>
      <c r="F22" s="82"/>
      <c r="G22" s="82"/>
      <c r="H22" s="82"/>
      <c r="I22" s="82"/>
      <c r="J22" s="82"/>
      <c r="K22" s="82"/>
      <c r="L22" s="82"/>
      <c r="M22" s="82"/>
      <c r="N22" s="82"/>
      <c r="O22" s="82"/>
      <c r="P22" s="82"/>
      <c r="Q22" s="82"/>
      <c r="R22" s="82"/>
      <c r="S22" s="82"/>
      <c r="T22" s="82"/>
      <c r="U22" s="82"/>
      <c r="V22" s="82"/>
      <c r="W22" s="82"/>
      <c r="X22" s="82"/>
      <c r="Y22" s="82"/>
      <c r="Z22" s="82"/>
      <c r="AA22" s="82"/>
      <c r="AB22" s="82"/>
      <c r="AC22" s="82"/>
      <c r="AD22" s="82"/>
      <c r="AE22" s="82"/>
      <c r="AF22" s="82"/>
      <c r="AG22" s="82"/>
      <c r="AH22" s="82"/>
      <c r="AI22" s="82"/>
      <c r="AJ22" s="82"/>
      <c r="AK22" s="82"/>
      <c r="AL22" s="82"/>
      <c r="AM22" s="82"/>
      <c r="AN22" s="82"/>
      <c r="AO22" s="82"/>
      <c r="AP22" s="82"/>
      <c r="AQ22" s="82"/>
      <c r="AR22" s="82"/>
      <c r="AS22" s="82"/>
      <c r="AT22" s="82"/>
    </row>
    <row r="23" spans="1:46">
      <c r="A23" s="82"/>
      <c r="B23" s="82"/>
      <c r="C23" s="82"/>
      <c r="D23" s="82"/>
      <c r="E23" s="82"/>
      <c r="F23" s="82"/>
      <c r="G23" s="82"/>
      <c r="H23" s="82"/>
      <c r="I23" s="82"/>
      <c r="J23" s="82"/>
      <c r="K23" s="82"/>
      <c r="L23" s="82"/>
      <c r="M23" s="82"/>
      <c r="N23" s="82"/>
      <c r="O23" s="82"/>
      <c r="P23" s="82"/>
      <c r="Q23" s="82"/>
      <c r="R23" s="82"/>
      <c r="S23" s="82"/>
      <c r="T23" s="82"/>
      <c r="U23" s="82"/>
      <c r="V23" s="82"/>
      <c r="W23" s="82"/>
      <c r="X23" s="82"/>
      <c r="Y23" s="82"/>
      <c r="Z23" s="82"/>
      <c r="AA23" s="82"/>
      <c r="AB23" s="82"/>
      <c r="AC23" s="82"/>
      <c r="AD23" s="82"/>
      <c r="AE23" s="82"/>
      <c r="AF23" s="82"/>
      <c r="AG23" s="82"/>
      <c r="AH23" s="82"/>
      <c r="AI23" s="82"/>
      <c r="AJ23" s="82"/>
      <c r="AK23" s="82"/>
      <c r="AL23" s="82"/>
      <c r="AM23" s="82"/>
      <c r="AN23" s="82"/>
      <c r="AO23" s="82"/>
      <c r="AP23" s="82"/>
      <c r="AQ23" s="82"/>
      <c r="AR23" s="82"/>
      <c r="AS23" s="82"/>
      <c r="AT23" s="82"/>
    </row>
    <row r="24" spans="1:46">
      <c r="A24" s="82"/>
      <c r="B24" s="82"/>
      <c r="C24" s="82"/>
      <c r="D24" s="82"/>
      <c r="E24" s="82"/>
      <c r="F24" s="82"/>
      <c r="G24" s="82"/>
      <c r="H24" s="82"/>
      <c r="I24" s="82"/>
      <c r="J24" s="82"/>
      <c r="K24" s="82"/>
      <c r="L24" s="82"/>
      <c r="M24" s="82"/>
      <c r="N24" s="82"/>
      <c r="O24" s="82"/>
      <c r="P24" s="82"/>
      <c r="Q24" s="82"/>
      <c r="R24" s="82"/>
      <c r="S24" s="82"/>
      <c r="T24" s="82"/>
      <c r="U24" s="82"/>
      <c r="V24" s="82"/>
      <c r="W24" s="82"/>
      <c r="X24" s="82"/>
      <c r="Y24" s="82"/>
      <c r="Z24" s="82"/>
      <c r="AA24" s="82"/>
      <c r="AB24" s="82"/>
      <c r="AC24" s="82"/>
      <c r="AD24" s="82"/>
      <c r="AE24" s="82"/>
      <c r="AF24" s="82"/>
      <c r="AG24" s="82"/>
      <c r="AH24" s="82"/>
      <c r="AI24" s="82"/>
      <c r="AJ24" s="82"/>
      <c r="AK24" s="82"/>
      <c r="AL24" s="82"/>
      <c r="AM24" s="82"/>
      <c r="AN24" s="82"/>
      <c r="AO24" s="82"/>
      <c r="AP24" s="82"/>
      <c r="AQ24" s="82"/>
      <c r="AR24" s="82"/>
      <c r="AS24" s="82"/>
      <c r="AT24" s="82"/>
    </row>
    <row r="25" spans="1:46">
      <c r="A25" s="82"/>
      <c r="B25" s="82"/>
      <c r="C25" s="82"/>
      <c r="D25" s="82"/>
      <c r="E25" s="82"/>
      <c r="F25" s="82"/>
      <c r="G25" s="82"/>
      <c r="H25" s="82"/>
      <c r="I25" s="82"/>
      <c r="J25" s="82"/>
      <c r="K25" s="82"/>
      <c r="L25" s="82"/>
      <c r="M25" s="82"/>
      <c r="N25" s="82"/>
      <c r="O25" s="82"/>
      <c r="P25" s="82"/>
      <c r="Q25" s="82"/>
      <c r="R25" s="82"/>
      <c r="S25" s="82"/>
      <c r="T25" s="82"/>
      <c r="U25" s="82"/>
      <c r="V25" s="82"/>
      <c r="W25" s="82"/>
      <c r="X25" s="82"/>
      <c r="Y25" s="82"/>
      <c r="Z25" s="82"/>
      <c r="AA25" s="82"/>
      <c r="AB25" s="82"/>
      <c r="AC25" s="82"/>
      <c r="AD25" s="82"/>
      <c r="AE25" s="82"/>
      <c r="AF25" s="82"/>
      <c r="AG25" s="82"/>
      <c r="AH25" s="82"/>
      <c r="AI25" s="82"/>
      <c r="AJ25" s="82"/>
      <c r="AK25" s="82"/>
      <c r="AL25" s="82"/>
      <c r="AM25" s="82"/>
      <c r="AN25" s="82"/>
      <c r="AO25" s="82"/>
      <c r="AP25" s="82"/>
      <c r="AQ25" s="82"/>
      <c r="AR25" s="82"/>
      <c r="AS25" s="82"/>
      <c r="AT25" s="82"/>
    </row>
    <row r="26" spans="1:46">
      <c r="A26" s="82"/>
      <c r="B26" s="82"/>
      <c r="C26" s="82"/>
      <c r="D26" s="82"/>
      <c r="E26" s="82"/>
      <c r="F26" s="82"/>
      <c r="G26" s="82"/>
      <c r="H26" s="82"/>
      <c r="I26" s="82"/>
      <c r="J26" s="82"/>
      <c r="K26" s="82"/>
      <c r="L26" s="82"/>
      <c r="M26" s="82"/>
      <c r="N26" s="82"/>
      <c r="O26" s="82"/>
      <c r="P26" s="82"/>
      <c r="Q26" s="82"/>
      <c r="R26" s="82"/>
      <c r="S26" s="82"/>
      <c r="T26" s="82"/>
      <c r="U26" s="82"/>
      <c r="V26" s="82"/>
      <c r="W26" s="82"/>
      <c r="X26" s="82"/>
      <c r="Y26" s="82"/>
      <c r="Z26" s="82"/>
      <c r="AA26" s="82"/>
      <c r="AB26" s="82"/>
      <c r="AC26" s="82"/>
      <c r="AD26" s="82"/>
      <c r="AE26" s="82"/>
      <c r="AF26" s="82"/>
      <c r="AG26" s="82"/>
      <c r="AH26" s="82"/>
      <c r="AI26" s="82"/>
      <c r="AJ26" s="82"/>
      <c r="AK26" s="82"/>
      <c r="AL26" s="82"/>
      <c r="AM26" s="82"/>
      <c r="AN26" s="82"/>
      <c r="AO26" s="82"/>
      <c r="AP26" s="82"/>
      <c r="AQ26" s="82"/>
      <c r="AR26" s="82"/>
      <c r="AS26" s="82"/>
      <c r="AT26" s="82"/>
    </row>
    <row r="27" spans="1:46">
      <c r="A27" s="82"/>
      <c r="B27" s="82"/>
      <c r="C27" s="82"/>
      <c r="D27" s="82"/>
      <c r="E27" s="82"/>
      <c r="F27" s="82"/>
      <c r="G27" s="82"/>
      <c r="H27" s="82"/>
      <c r="I27" s="82"/>
      <c r="J27" s="82"/>
      <c r="K27" s="82"/>
      <c r="L27" s="82"/>
      <c r="M27" s="82"/>
      <c r="N27" s="82"/>
      <c r="O27" s="82"/>
      <c r="P27" s="82"/>
      <c r="Q27" s="82"/>
      <c r="R27" s="82"/>
      <c r="S27" s="82"/>
      <c r="T27" s="82"/>
      <c r="U27" s="82"/>
      <c r="V27" s="82"/>
      <c r="W27" s="82"/>
      <c r="X27" s="82"/>
      <c r="Y27" s="82"/>
      <c r="Z27" s="82"/>
      <c r="AA27" s="82"/>
      <c r="AB27" s="82"/>
      <c r="AC27" s="82"/>
      <c r="AD27" s="82"/>
      <c r="AE27" s="82"/>
      <c r="AF27" s="82"/>
      <c r="AG27" s="82"/>
      <c r="AH27" s="82"/>
      <c r="AI27" s="82"/>
      <c r="AJ27" s="82"/>
      <c r="AK27" s="82"/>
      <c r="AL27" s="82"/>
      <c r="AM27" s="82"/>
      <c r="AN27" s="82"/>
      <c r="AO27" s="82"/>
      <c r="AP27" s="82"/>
      <c r="AQ27" s="82"/>
      <c r="AR27" s="82"/>
      <c r="AS27" s="82"/>
      <c r="AT27" s="82"/>
    </row>
    <row r="28" spans="1:46">
      <c r="A28" s="82"/>
      <c r="B28" s="82"/>
      <c r="C28" s="82"/>
      <c r="D28" s="82"/>
      <c r="E28" s="82"/>
      <c r="F28" s="82"/>
      <c r="G28" s="82"/>
      <c r="H28" s="82"/>
      <c r="I28" s="82"/>
      <c r="J28" s="82"/>
      <c r="K28" s="82"/>
      <c r="L28" s="82"/>
      <c r="M28" s="82"/>
      <c r="N28" s="82"/>
      <c r="O28" s="82"/>
      <c r="P28" s="82"/>
      <c r="Q28" s="82"/>
      <c r="R28" s="82"/>
      <c r="S28" s="82"/>
      <c r="T28" s="82"/>
      <c r="U28" s="82"/>
      <c r="V28" s="82"/>
      <c r="W28" s="82"/>
      <c r="X28" s="82"/>
      <c r="Y28" s="82"/>
      <c r="Z28" s="82"/>
      <c r="AA28" s="82"/>
      <c r="AB28" s="82"/>
      <c r="AC28" s="82"/>
      <c r="AD28" s="82"/>
      <c r="AE28" s="82"/>
      <c r="AF28" s="82"/>
      <c r="AG28" s="82"/>
      <c r="AH28" s="82"/>
      <c r="AI28" s="82"/>
      <c r="AJ28" s="82"/>
      <c r="AK28" s="82"/>
      <c r="AL28" s="82"/>
      <c r="AM28" s="82"/>
      <c r="AN28" s="82"/>
      <c r="AO28" s="82"/>
      <c r="AP28" s="82"/>
      <c r="AQ28" s="82"/>
      <c r="AR28" s="82"/>
      <c r="AS28" s="82"/>
      <c r="AT28" s="82"/>
    </row>
    <row r="29" spans="1:46">
      <c r="A29" s="82"/>
      <c r="B29" s="82"/>
      <c r="C29" s="82"/>
      <c r="D29" s="82"/>
      <c r="E29" s="82"/>
      <c r="F29" s="82"/>
      <c r="G29" s="82"/>
      <c r="H29" s="82"/>
      <c r="I29" s="82"/>
      <c r="J29" s="82"/>
      <c r="K29" s="82"/>
      <c r="L29" s="82"/>
      <c r="M29" s="82"/>
      <c r="N29" s="82"/>
      <c r="O29" s="82"/>
      <c r="P29" s="82"/>
      <c r="Q29" s="82"/>
      <c r="R29" s="82"/>
      <c r="S29" s="82"/>
      <c r="T29" s="82"/>
      <c r="U29" s="82"/>
      <c r="V29" s="82"/>
      <c r="W29" s="82"/>
      <c r="X29" s="82"/>
      <c r="Y29" s="82"/>
      <c r="Z29" s="82"/>
      <c r="AA29" s="82"/>
      <c r="AB29" s="82"/>
      <c r="AC29" s="82"/>
      <c r="AD29" s="82"/>
      <c r="AE29" s="82"/>
      <c r="AF29" s="82"/>
      <c r="AG29" s="82"/>
      <c r="AH29" s="82"/>
      <c r="AI29" s="82"/>
      <c r="AJ29" s="82"/>
      <c r="AK29" s="82"/>
      <c r="AL29" s="82"/>
      <c r="AM29" s="82"/>
      <c r="AN29" s="82"/>
      <c r="AO29" s="82"/>
      <c r="AP29" s="82"/>
      <c r="AQ29" s="82"/>
      <c r="AR29" s="82"/>
      <c r="AS29" s="82"/>
      <c r="AT29" s="82"/>
    </row>
    <row r="30" spans="1:46">
      <c r="A30" s="82"/>
      <c r="B30" s="82"/>
      <c r="C30" s="82"/>
      <c r="D30" s="82"/>
      <c r="E30" s="82"/>
      <c r="F30" s="82"/>
      <c r="G30" s="82"/>
      <c r="H30" s="82"/>
      <c r="I30" s="82"/>
      <c r="J30" s="82"/>
      <c r="K30" s="82"/>
      <c r="L30" s="82"/>
      <c r="M30" s="82"/>
      <c r="N30" s="82"/>
      <c r="O30" s="82"/>
      <c r="P30" s="82"/>
      <c r="Q30" s="82"/>
      <c r="R30" s="82"/>
      <c r="S30" s="82"/>
      <c r="T30" s="82"/>
      <c r="U30" s="82"/>
      <c r="V30" s="82"/>
      <c r="W30" s="82"/>
      <c r="X30" s="82"/>
      <c r="Y30" s="82"/>
      <c r="Z30" s="82"/>
      <c r="AA30" s="82"/>
      <c r="AB30" s="82"/>
      <c r="AC30" s="82"/>
      <c r="AD30" s="82"/>
      <c r="AE30" s="82"/>
      <c r="AF30" s="82"/>
      <c r="AG30" s="82"/>
      <c r="AH30" s="82"/>
      <c r="AI30" s="82"/>
      <c r="AJ30" s="82"/>
      <c r="AK30" s="82"/>
      <c r="AL30" s="82"/>
      <c r="AM30" s="82"/>
      <c r="AN30" s="82"/>
      <c r="AO30" s="82"/>
      <c r="AP30" s="82"/>
      <c r="AQ30" s="82"/>
      <c r="AR30" s="82"/>
      <c r="AS30" s="82"/>
      <c r="AT30" s="82"/>
    </row>
    <row r="31" spans="1:46">
      <c r="A31" s="82"/>
      <c r="B31" s="82"/>
      <c r="C31" s="82"/>
      <c r="D31" s="82"/>
      <c r="E31" s="82"/>
      <c r="F31" s="82"/>
      <c r="G31" s="82"/>
      <c r="H31" s="82"/>
      <c r="I31" s="82"/>
      <c r="J31" s="82"/>
      <c r="K31" s="82"/>
      <c r="L31" s="82"/>
      <c r="M31" s="82"/>
      <c r="N31" s="82"/>
      <c r="O31" s="82"/>
      <c r="P31" s="82"/>
      <c r="Q31" s="82"/>
      <c r="R31" s="82"/>
      <c r="S31" s="82"/>
      <c r="T31" s="82"/>
      <c r="U31" s="82"/>
      <c r="V31" s="82"/>
      <c r="W31" s="82"/>
      <c r="X31" s="82"/>
      <c r="Y31" s="82"/>
      <c r="Z31" s="82"/>
      <c r="AA31" s="82"/>
      <c r="AB31" s="82"/>
      <c r="AC31" s="82"/>
      <c r="AD31" s="82"/>
      <c r="AE31" s="82"/>
      <c r="AF31" s="82"/>
      <c r="AG31" s="82"/>
      <c r="AH31" s="82"/>
      <c r="AI31" s="82"/>
      <c r="AJ31" s="82"/>
      <c r="AK31" s="82"/>
      <c r="AL31" s="82"/>
      <c r="AM31" s="82"/>
      <c r="AN31" s="82"/>
      <c r="AO31" s="82"/>
      <c r="AP31" s="82"/>
      <c r="AQ31" s="82"/>
      <c r="AR31" s="82"/>
      <c r="AS31" s="82"/>
      <c r="AT31" s="82"/>
    </row>
    <row r="32" spans="1:46">
      <c r="A32" s="82"/>
      <c r="B32" s="82"/>
      <c r="C32" s="82"/>
      <c r="D32" s="82"/>
      <c r="E32" s="82"/>
      <c r="F32" s="82"/>
      <c r="G32" s="82"/>
      <c r="H32" s="82"/>
      <c r="I32" s="82"/>
      <c r="J32" s="82"/>
      <c r="K32" s="82"/>
      <c r="L32" s="82"/>
      <c r="M32" s="82"/>
      <c r="N32" s="82"/>
      <c r="O32" s="82"/>
      <c r="P32" s="82"/>
      <c r="Q32" s="82"/>
      <c r="R32" s="82"/>
      <c r="S32" s="82"/>
      <c r="T32" s="82"/>
      <c r="U32" s="82"/>
      <c r="V32" s="82"/>
      <c r="W32" s="82"/>
      <c r="X32" s="82"/>
      <c r="Y32" s="82"/>
      <c r="Z32" s="82"/>
      <c r="AA32" s="82"/>
      <c r="AB32" s="82"/>
      <c r="AC32" s="82"/>
      <c r="AD32" s="82"/>
      <c r="AE32" s="82"/>
      <c r="AF32" s="82"/>
      <c r="AG32" s="82"/>
      <c r="AH32" s="82"/>
      <c r="AI32" s="82"/>
      <c r="AJ32" s="82"/>
      <c r="AK32" s="82"/>
      <c r="AL32" s="82"/>
      <c r="AM32" s="82"/>
      <c r="AN32" s="82"/>
      <c r="AO32" s="82"/>
      <c r="AP32" s="82"/>
      <c r="AQ32" s="82"/>
      <c r="AR32" s="82"/>
      <c r="AS32" s="82"/>
      <c r="AT32" s="82"/>
    </row>
    <row r="33" spans="1:46">
      <c r="A33" s="82"/>
      <c r="B33" s="82"/>
      <c r="C33" s="82"/>
      <c r="D33" s="82"/>
      <c r="E33" s="82"/>
      <c r="F33" s="82"/>
      <c r="G33" s="82"/>
      <c r="H33" s="82"/>
      <c r="I33" s="82"/>
      <c r="J33" s="82"/>
      <c r="K33" s="82"/>
      <c r="L33" s="82"/>
      <c r="M33" s="82"/>
      <c r="N33" s="82"/>
      <c r="O33" s="82"/>
      <c r="P33" s="82"/>
      <c r="Q33" s="82"/>
      <c r="R33" s="82"/>
      <c r="S33" s="82"/>
      <c r="T33" s="82"/>
      <c r="U33" s="82"/>
      <c r="V33" s="82"/>
      <c r="W33" s="82"/>
      <c r="X33" s="82"/>
      <c r="Y33" s="82"/>
      <c r="Z33" s="82"/>
      <c r="AA33" s="82"/>
      <c r="AB33" s="82"/>
      <c r="AC33" s="82"/>
      <c r="AD33" s="82"/>
      <c r="AE33" s="82"/>
      <c r="AF33" s="82"/>
      <c r="AG33" s="82"/>
      <c r="AH33" s="82"/>
      <c r="AI33" s="82"/>
      <c r="AJ33" s="82"/>
      <c r="AK33" s="82"/>
      <c r="AL33" s="82"/>
      <c r="AM33" s="82"/>
      <c r="AN33" s="82"/>
      <c r="AO33" s="82"/>
      <c r="AP33" s="82"/>
      <c r="AQ33" s="82"/>
      <c r="AR33" s="82"/>
      <c r="AS33" s="82"/>
      <c r="AT33" s="82"/>
    </row>
    <row r="34" spans="1:46">
      <c r="A34" s="82"/>
      <c r="B34" s="82"/>
      <c r="C34" s="82"/>
      <c r="D34" s="82"/>
      <c r="E34" s="82"/>
      <c r="F34" s="82"/>
      <c r="G34" s="82"/>
      <c r="H34" s="82"/>
      <c r="I34" s="82"/>
      <c r="J34" s="82"/>
      <c r="K34" s="82"/>
      <c r="L34" s="82"/>
      <c r="M34" s="82"/>
      <c r="N34" s="82"/>
      <c r="O34" s="82"/>
      <c r="P34" s="82"/>
      <c r="Q34" s="82"/>
      <c r="R34" s="82"/>
      <c r="S34" s="82"/>
      <c r="T34" s="82"/>
      <c r="U34" s="82"/>
      <c r="V34" s="82"/>
      <c r="W34" s="82"/>
      <c r="X34" s="82"/>
      <c r="Y34" s="82"/>
      <c r="Z34" s="82"/>
      <c r="AA34" s="82"/>
      <c r="AB34" s="82"/>
      <c r="AC34" s="82"/>
      <c r="AD34" s="82"/>
      <c r="AE34" s="82"/>
      <c r="AF34" s="82"/>
      <c r="AG34" s="82"/>
      <c r="AH34" s="82"/>
      <c r="AI34" s="82"/>
      <c r="AJ34" s="82"/>
      <c r="AK34" s="82"/>
      <c r="AL34" s="82"/>
      <c r="AM34" s="82"/>
      <c r="AN34" s="82"/>
      <c r="AO34" s="82"/>
      <c r="AP34" s="82"/>
      <c r="AQ34" s="82"/>
      <c r="AR34" s="82"/>
      <c r="AS34" s="82"/>
      <c r="AT34" s="82"/>
    </row>
    <row r="35" spans="1:46">
      <c r="A35" s="82"/>
      <c r="B35" s="82"/>
      <c r="C35" s="82"/>
      <c r="D35" s="82"/>
      <c r="E35" s="82"/>
      <c r="F35" s="82"/>
      <c r="G35" s="82"/>
      <c r="H35" s="82"/>
      <c r="I35" s="82"/>
      <c r="J35" s="82"/>
      <c r="K35" s="82"/>
      <c r="L35" s="82"/>
      <c r="M35" s="82"/>
      <c r="N35" s="82"/>
      <c r="O35" s="82"/>
      <c r="P35" s="82"/>
      <c r="Q35" s="82"/>
      <c r="R35" s="82"/>
      <c r="S35" s="82"/>
      <c r="T35" s="82"/>
      <c r="U35" s="82"/>
      <c r="V35" s="82"/>
      <c r="W35" s="82"/>
      <c r="X35" s="82"/>
      <c r="Y35" s="82"/>
      <c r="Z35" s="82"/>
      <c r="AA35" s="82"/>
      <c r="AB35" s="82"/>
      <c r="AC35" s="82"/>
      <c r="AD35" s="82"/>
      <c r="AE35" s="82"/>
      <c r="AF35" s="82"/>
      <c r="AG35" s="82"/>
      <c r="AH35" s="82"/>
      <c r="AI35" s="82"/>
      <c r="AJ35" s="82"/>
      <c r="AK35" s="82"/>
      <c r="AL35" s="82"/>
      <c r="AM35" s="82"/>
      <c r="AN35" s="82"/>
      <c r="AO35" s="82"/>
      <c r="AP35" s="82"/>
      <c r="AQ35" s="82"/>
      <c r="AR35" s="82"/>
      <c r="AS35" s="82"/>
      <c r="AT35" s="82"/>
    </row>
    <row r="36" spans="1:46">
      <c r="A36" s="82"/>
      <c r="B36" s="82"/>
      <c r="C36" s="82"/>
      <c r="D36" s="82"/>
      <c r="E36" s="82"/>
      <c r="F36" s="82"/>
      <c r="G36" s="82"/>
      <c r="H36" s="82"/>
      <c r="I36" s="82"/>
      <c r="J36" s="82"/>
      <c r="K36" s="82"/>
      <c r="L36" s="82"/>
      <c r="M36" s="82"/>
      <c r="N36" s="82"/>
      <c r="O36" s="82"/>
      <c r="P36" s="82"/>
      <c r="Q36" s="82"/>
      <c r="R36" s="82"/>
      <c r="S36" s="82"/>
      <c r="T36" s="82"/>
      <c r="U36" s="82"/>
      <c r="V36" s="82"/>
      <c r="W36" s="82"/>
      <c r="X36" s="82"/>
      <c r="Y36" s="82"/>
      <c r="Z36" s="82"/>
      <c r="AA36" s="82"/>
      <c r="AB36" s="82"/>
      <c r="AC36" s="82"/>
      <c r="AD36" s="82"/>
      <c r="AE36" s="82"/>
      <c r="AF36" s="82"/>
      <c r="AG36" s="82"/>
      <c r="AH36" s="82"/>
      <c r="AI36" s="82"/>
      <c r="AJ36" s="82"/>
      <c r="AK36" s="82"/>
      <c r="AL36" s="82"/>
      <c r="AM36" s="82"/>
      <c r="AN36" s="82"/>
      <c r="AO36" s="82"/>
      <c r="AP36" s="82"/>
      <c r="AQ36" s="82"/>
      <c r="AR36" s="82"/>
      <c r="AS36" s="82"/>
      <c r="AT36" s="82"/>
    </row>
    <row r="37" spans="1:46">
      <c r="A37" s="82"/>
      <c r="B37" s="82"/>
      <c r="C37" s="82"/>
      <c r="D37" s="82"/>
      <c r="E37" s="82"/>
      <c r="F37" s="82"/>
      <c r="G37" s="82"/>
      <c r="H37" s="82"/>
      <c r="I37" s="82"/>
      <c r="J37" s="82"/>
      <c r="K37" s="82"/>
      <c r="L37" s="82"/>
      <c r="M37" s="82"/>
      <c r="N37" s="82"/>
      <c r="O37" s="82"/>
      <c r="P37" s="82"/>
      <c r="Q37" s="82"/>
      <c r="R37" s="82"/>
      <c r="S37" s="82"/>
      <c r="T37" s="82"/>
      <c r="U37" s="82"/>
      <c r="V37" s="82"/>
      <c r="W37" s="82"/>
      <c r="X37" s="82"/>
      <c r="Y37" s="82"/>
      <c r="Z37" s="82"/>
      <c r="AA37" s="82"/>
      <c r="AB37" s="82"/>
      <c r="AC37" s="82"/>
      <c r="AD37" s="82"/>
      <c r="AE37" s="82"/>
      <c r="AF37" s="82"/>
      <c r="AG37" s="82"/>
      <c r="AH37" s="82"/>
      <c r="AI37" s="82"/>
      <c r="AJ37" s="82"/>
      <c r="AK37" s="82"/>
      <c r="AL37" s="82"/>
      <c r="AM37" s="82"/>
      <c r="AN37" s="82"/>
      <c r="AO37" s="82"/>
      <c r="AP37" s="82"/>
      <c r="AQ37" s="82"/>
      <c r="AR37" s="82"/>
      <c r="AS37" s="82"/>
      <c r="AT37" s="82"/>
    </row>
    <row r="38" spans="1:46">
      <c r="A38" s="82"/>
      <c r="B38" s="82"/>
      <c r="C38" s="82"/>
      <c r="D38" s="82"/>
      <c r="E38" s="82"/>
      <c r="F38" s="82"/>
      <c r="G38" s="82"/>
      <c r="H38" s="82"/>
      <c r="I38" s="82"/>
      <c r="J38" s="82"/>
      <c r="K38" s="82"/>
      <c r="L38" s="82"/>
      <c r="M38" s="82"/>
      <c r="N38" s="82"/>
      <c r="O38" s="82"/>
      <c r="P38" s="82"/>
      <c r="Q38" s="82"/>
      <c r="R38" s="82"/>
      <c r="S38" s="82"/>
      <c r="T38" s="82"/>
      <c r="U38" s="82"/>
      <c r="V38" s="82"/>
      <c r="W38" s="82"/>
      <c r="X38" s="82"/>
      <c r="Y38" s="82"/>
      <c r="Z38" s="82"/>
      <c r="AA38" s="82"/>
      <c r="AB38" s="82"/>
      <c r="AC38" s="82"/>
      <c r="AD38" s="82"/>
      <c r="AE38" s="82"/>
      <c r="AF38" s="82"/>
      <c r="AG38" s="82"/>
      <c r="AH38" s="82"/>
      <c r="AI38" s="82"/>
      <c r="AJ38" s="82"/>
      <c r="AK38" s="82"/>
      <c r="AL38" s="82"/>
      <c r="AM38" s="82"/>
      <c r="AN38" s="82"/>
      <c r="AO38" s="82"/>
      <c r="AP38" s="82"/>
      <c r="AQ38" s="82"/>
      <c r="AR38" s="82"/>
      <c r="AS38" s="82"/>
      <c r="AT38" s="82"/>
    </row>
    <row r="39" spans="1:46">
      <c r="A39" s="82"/>
      <c r="B39" s="82"/>
      <c r="C39" s="82"/>
      <c r="D39" s="82"/>
      <c r="E39" s="82"/>
      <c r="F39" s="82"/>
      <c r="G39" s="82"/>
      <c r="H39" s="82"/>
      <c r="I39" s="82"/>
      <c r="J39" s="82"/>
      <c r="K39" s="82"/>
      <c r="L39" s="82"/>
      <c r="M39" s="82"/>
      <c r="N39" s="82"/>
      <c r="O39" s="82"/>
      <c r="P39" s="1148"/>
      <c r="Q39" s="1148"/>
      <c r="R39" s="1148"/>
      <c r="S39" s="1148"/>
      <c r="T39" s="82"/>
      <c r="U39" s="82"/>
      <c r="V39" s="82"/>
      <c r="W39" s="82"/>
      <c r="X39" s="82"/>
      <c r="Y39" s="82"/>
      <c r="Z39" s="82"/>
      <c r="AA39" s="82"/>
      <c r="AB39" s="82"/>
      <c r="AC39" s="82"/>
      <c r="AD39" s="82"/>
      <c r="AE39" s="82"/>
      <c r="AF39" s="82"/>
      <c r="AG39" s="82"/>
      <c r="AH39" s="82"/>
      <c r="AI39" s="82"/>
      <c r="AJ39" s="82"/>
      <c r="AK39" s="82"/>
      <c r="AL39" s="82"/>
      <c r="AM39" s="82"/>
      <c r="AN39" s="82"/>
      <c r="AO39" s="82"/>
      <c r="AP39" s="82"/>
      <c r="AQ39" s="82"/>
      <c r="AR39" s="82"/>
      <c r="AS39" s="82"/>
      <c r="AT39" s="82"/>
    </row>
    <row r="40" spans="1:46">
      <c r="A40" s="82"/>
      <c r="B40" s="82"/>
      <c r="C40" s="82"/>
      <c r="D40" s="82"/>
      <c r="E40" s="82"/>
      <c r="F40" s="82"/>
      <c r="G40" s="82"/>
      <c r="H40" s="82"/>
      <c r="I40" s="82"/>
      <c r="J40" s="82"/>
      <c r="K40" s="82"/>
      <c r="L40" s="82"/>
      <c r="M40" s="82"/>
      <c r="N40" s="82"/>
      <c r="O40" s="82"/>
      <c r="P40" s="1148"/>
      <c r="Q40" s="1148"/>
      <c r="R40" s="1148"/>
      <c r="S40" s="1148"/>
      <c r="T40" s="82"/>
      <c r="U40" s="82"/>
      <c r="V40" s="82"/>
      <c r="W40" s="82"/>
      <c r="X40" s="82"/>
      <c r="Y40" s="82"/>
      <c r="Z40" s="82"/>
      <c r="AA40" s="82"/>
      <c r="AB40" s="82"/>
      <c r="AC40" s="82"/>
      <c r="AD40" s="82"/>
      <c r="AE40" s="82"/>
      <c r="AF40" s="82"/>
      <c r="AG40" s="82"/>
      <c r="AH40" s="82"/>
      <c r="AI40" s="82"/>
      <c r="AJ40" s="82"/>
      <c r="AK40" s="82"/>
      <c r="AL40" s="82"/>
      <c r="AM40" s="82"/>
      <c r="AN40" s="82"/>
      <c r="AO40" s="82"/>
      <c r="AP40" s="82"/>
      <c r="AQ40" s="82"/>
      <c r="AR40" s="82"/>
      <c r="AS40" s="82"/>
      <c r="AT40" s="82"/>
    </row>
    <row r="41" spans="1:46">
      <c r="A41" s="82"/>
      <c r="B41" s="82"/>
      <c r="C41" s="82"/>
      <c r="D41" s="82"/>
      <c r="E41" s="82"/>
      <c r="F41" s="82"/>
      <c r="G41" s="82"/>
      <c r="H41" s="82"/>
      <c r="I41" s="82"/>
      <c r="J41" s="82"/>
      <c r="K41" s="82"/>
      <c r="L41" s="82"/>
      <c r="M41" s="82"/>
      <c r="N41" s="82"/>
      <c r="O41" s="82"/>
      <c r="P41" s="1148"/>
      <c r="Q41" s="1148"/>
      <c r="R41" s="1148"/>
      <c r="S41" s="1148"/>
      <c r="T41" s="82"/>
      <c r="U41" s="82"/>
      <c r="V41" s="82"/>
      <c r="W41" s="82"/>
      <c r="X41" s="82"/>
      <c r="Y41" s="82"/>
      <c r="Z41" s="82"/>
      <c r="AA41" s="82"/>
      <c r="AB41" s="82"/>
      <c r="AC41" s="82"/>
      <c r="AD41" s="82"/>
      <c r="AE41" s="82"/>
      <c r="AF41" s="82"/>
      <c r="AG41" s="82"/>
      <c r="AH41" s="82"/>
      <c r="AI41" s="82"/>
      <c r="AJ41" s="82"/>
      <c r="AK41" s="82"/>
      <c r="AL41" s="82"/>
      <c r="AM41" s="82"/>
      <c r="AN41" s="82"/>
      <c r="AO41" s="82"/>
      <c r="AP41" s="82"/>
      <c r="AQ41" s="82"/>
      <c r="AR41" s="82"/>
      <c r="AS41" s="82"/>
      <c r="AT41" s="82"/>
    </row>
    <row r="42" spans="1:46">
      <c r="A42" s="82"/>
      <c r="B42" s="82"/>
      <c r="C42" s="82"/>
      <c r="D42" s="82"/>
      <c r="E42" s="82"/>
      <c r="F42" s="82"/>
      <c r="G42" s="82"/>
      <c r="H42" s="82"/>
      <c r="I42" s="82"/>
      <c r="J42" s="82"/>
      <c r="K42" s="82"/>
      <c r="L42" s="82"/>
      <c r="M42" s="82"/>
      <c r="N42" s="82"/>
      <c r="O42" s="82"/>
      <c r="P42" s="82"/>
      <c r="Q42" s="82"/>
      <c r="R42" s="82"/>
      <c r="S42" s="82"/>
      <c r="T42" s="82"/>
      <c r="U42" s="82"/>
      <c r="V42" s="82"/>
      <c r="W42" s="82"/>
      <c r="X42" s="82"/>
      <c r="Y42" s="82"/>
      <c r="Z42" s="82"/>
      <c r="AA42" s="82"/>
      <c r="AB42" s="82"/>
      <c r="AC42" s="82"/>
      <c r="AD42" s="82"/>
      <c r="AE42" s="82"/>
      <c r="AF42" s="82"/>
      <c r="AG42" s="82"/>
      <c r="AH42" s="82"/>
      <c r="AI42" s="82"/>
      <c r="AJ42" s="82"/>
      <c r="AK42" s="82"/>
      <c r="AL42" s="82"/>
      <c r="AM42" s="82"/>
      <c r="AN42" s="82"/>
      <c r="AO42" s="82"/>
      <c r="AP42" s="82"/>
      <c r="AQ42" s="82"/>
      <c r="AR42" s="82"/>
      <c r="AS42" s="82"/>
      <c r="AT42" s="82"/>
    </row>
    <row r="43" spans="1:46">
      <c r="A43" s="82"/>
      <c r="B43" s="82"/>
      <c r="C43" s="82"/>
      <c r="D43" s="82"/>
      <c r="E43" s="82"/>
      <c r="F43" s="82"/>
      <c r="G43" s="82"/>
      <c r="H43" s="82"/>
      <c r="I43" s="82"/>
      <c r="J43" s="82"/>
      <c r="K43" s="82"/>
      <c r="L43" s="82"/>
      <c r="M43" s="82"/>
      <c r="N43" s="82"/>
      <c r="O43" s="82"/>
      <c r="P43" s="82"/>
      <c r="Q43" s="82"/>
      <c r="R43" s="82"/>
      <c r="S43" s="82"/>
      <c r="T43" s="82"/>
      <c r="U43" s="82"/>
      <c r="V43" s="82"/>
      <c r="W43" s="82"/>
      <c r="X43" s="82"/>
      <c r="Y43" s="82"/>
      <c r="Z43" s="82"/>
      <c r="AA43" s="82"/>
      <c r="AB43" s="82"/>
      <c r="AC43" s="82"/>
      <c r="AD43" s="82"/>
      <c r="AE43" s="82"/>
      <c r="AF43" s="82"/>
      <c r="AG43" s="82"/>
      <c r="AH43" s="82"/>
      <c r="AI43" s="82"/>
      <c r="AJ43" s="82"/>
      <c r="AK43" s="82"/>
      <c r="AL43" s="82"/>
      <c r="AM43" s="82"/>
      <c r="AN43" s="82"/>
      <c r="AO43" s="82"/>
      <c r="AP43" s="82"/>
      <c r="AQ43" s="82"/>
      <c r="AR43" s="82"/>
      <c r="AS43" s="82"/>
      <c r="AT43" s="82"/>
    </row>
    <row r="44" spans="1:46">
      <c r="A44" s="82"/>
      <c r="B44" s="82"/>
      <c r="C44" s="82"/>
      <c r="D44" s="82"/>
      <c r="E44" s="82"/>
      <c r="F44" s="82"/>
      <c r="G44" s="82"/>
      <c r="H44" s="82"/>
      <c r="I44" s="82"/>
      <c r="J44" s="82"/>
      <c r="K44" s="82"/>
      <c r="L44" s="82"/>
      <c r="M44" s="82"/>
      <c r="N44" s="82"/>
      <c r="O44" s="82"/>
      <c r="P44" s="82"/>
      <c r="Q44" s="82"/>
      <c r="R44" s="82"/>
      <c r="S44" s="82"/>
      <c r="T44" s="82"/>
      <c r="U44" s="82"/>
      <c r="V44" s="82"/>
      <c r="W44" s="82"/>
      <c r="X44" s="82"/>
      <c r="Y44" s="82"/>
      <c r="Z44" s="82"/>
      <c r="AA44" s="82"/>
      <c r="AB44" s="82"/>
      <c r="AC44" s="82"/>
      <c r="AD44" s="82"/>
      <c r="AE44" s="82"/>
      <c r="AF44" s="82"/>
      <c r="AG44" s="82"/>
      <c r="AH44" s="82"/>
      <c r="AI44" s="82"/>
      <c r="AJ44" s="82"/>
      <c r="AK44" s="82"/>
      <c r="AL44" s="82"/>
      <c r="AM44" s="82"/>
      <c r="AN44" s="82"/>
      <c r="AO44" s="82"/>
      <c r="AP44" s="82"/>
      <c r="AQ44" s="82"/>
      <c r="AR44" s="82"/>
      <c r="AS44" s="82"/>
      <c r="AT44" s="82"/>
    </row>
    <row r="45" spans="1:46">
      <c r="A45" s="82"/>
      <c r="B45" s="82"/>
      <c r="C45" s="82"/>
      <c r="D45" s="82"/>
      <c r="E45" s="82"/>
      <c r="F45" s="82"/>
      <c r="G45" s="82"/>
      <c r="H45" s="82"/>
      <c r="I45" s="82"/>
      <c r="J45" s="82"/>
      <c r="K45" s="82"/>
      <c r="L45" s="82"/>
      <c r="M45" s="82"/>
      <c r="N45" s="82"/>
      <c r="O45" s="82"/>
      <c r="P45" s="82"/>
      <c r="Q45" s="82"/>
      <c r="R45" s="82"/>
      <c r="S45" s="82"/>
      <c r="T45" s="82"/>
      <c r="U45" s="82"/>
      <c r="V45" s="82"/>
      <c r="W45" s="82"/>
      <c r="X45" s="82"/>
      <c r="Y45" s="82"/>
      <c r="Z45" s="82"/>
      <c r="AA45" s="82"/>
      <c r="AB45" s="82"/>
      <c r="AC45" s="82"/>
      <c r="AD45" s="82"/>
      <c r="AE45" s="82"/>
      <c r="AF45" s="82"/>
      <c r="AG45" s="82"/>
      <c r="AH45" s="82"/>
      <c r="AI45" s="82"/>
      <c r="AJ45" s="82"/>
      <c r="AK45" s="82"/>
      <c r="AL45" s="82"/>
      <c r="AM45" s="82"/>
      <c r="AN45" s="82"/>
      <c r="AO45" s="82"/>
      <c r="AP45" s="82"/>
      <c r="AQ45" s="82"/>
      <c r="AR45" s="82"/>
      <c r="AS45" s="82"/>
      <c r="AT45" s="82"/>
    </row>
    <row r="46" spans="1:46">
      <c r="A46" s="82"/>
      <c r="B46" s="82"/>
      <c r="C46" s="82"/>
      <c r="D46" s="82"/>
      <c r="E46" s="82"/>
      <c r="F46" s="82"/>
      <c r="G46" s="82"/>
      <c r="H46" s="82"/>
      <c r="I46" s="82"/>
      <c r="J46" s="82"/>
      <c r="K46" s="82"/>
      <c r="L46" s="82"/>
      <c r="M46" s="82"/>
      <c r="N46" s="82"/>
      <c r="O46" s="82"/>
      <c r="P46" s="82"/>
      <c r="Q46" s="82"/>
      <c r="R46" s="82"/>
      <c r="S46" s="82"/>
      <c r="T46" s="82"/>
      <c r="U46" s="82"/>
      <c r="V46" s="82"/>
      <c r="W46" s="82"/>
      <c r="X46" s="82"/>
      <c r="Y46" s="82"/>
      <c r="Z46" s="82"/>
      <c r="AA46" s="82"/>
      <c r="AB46" s="82"/>
      <c r="AC46" s="82"/>
      <c r="AD46" s="82"/>
      <c r="AE46" s="82"/>
      <c r="AF46" s="82"/>
      <c r="AG46" s="82"/>
      <c r="AH46" s="82"/>
      <c r="AI46" s="82"/>
      <c r="AJ46" s="82"/>
      <c r="AK46" s="82"/>
      <c r="AL46" s="82"/>
      <c r="AM46" s="82"/>
      <c r="AN46" s="82"/>
      <c r="AO46" s="82"/>
      <c r="AP46" s="82"/>
      <c r="AQ46" s="82"/>
      <c r="AR46" s="82"/>
      <c r="AS46" s="82"/>
      <c r="AT46" s="82"/>
    </row>
    <row r="47" spans="1:46">
      <c r="A47" s="82"/>
      <c r="B47" s="82"/>
      <c r="C47" s="82"/>
      <c r="D47" s="82"/>
      <c r="E47" s="82"/>
      <c r="F47" s="82"/>
      <c r="G47" s="82"/>
      <c r="H47" s="82"/>
      <c r="I47" s="82"/>
      <c r="J47" s="82"/>
      <c r="K47" s="82"/>
      <c r="L47" s="82"/>
      <c r="M47" s="82"/>
      <c r="N47" s="82"/>
      <c r="O47" s="82"/>
      <c r="P47" s="82"/>
      <c r="Q47" s="82"/>
      <c r="R47" s="82"/>
      <c r="S47" s="82"/>
      <c r="T47" s="82"/>
      <c r="U47" s="82"/>
      <c r="V47" s="82"/>
      <c r="W47" s="82"/>
      <c r="X47" s="82"/>
      <c r="Y47" s="82"/>
      <c r="Z47" s="82"/>
      <c r="AA47" s="82"/>
      <c r="AB47" s="82"/>
      <c r="AC47" s="82"/>
      <c r="AD47" s="82"/>
      <c r="AE47" s="82"/>
      <c r="AF47" s="82"/>
      <c r="AG47" s="82"/>
      <c r="AH47" s="82"/>
      <c r="AI47" s="82"/>
      <c r="AJ47" s="82"/>
      <c r="AK47" s="82"/>
      <c r="AL47" s="82"/>
      <c r="AM47" s="82"/>
      <c r="AN47" s="82"/>
      <c r="AO47" s="82"/>
      <c r="AP47" s="82"/>
      <c r="AQ47" s="82"/>
      <c r="AR47" s="82"/>
      <c r="AS47" s="82"/>
      <c r="AT47" s="82"/>
    </row>
    <row r="48" spans="1:46">
      <c r="A48" s="82"/>
      <c r="B48" s="82"/>
      <c r="C48" s="82"/>
      <c r="D48" s="82"/>
      <c r="E48" s="82"/>
      <c r="F48" s="82"/>
      <c r="G48" s="82"/>
      <c r="H48" s="82"/>
      <c r="I48" s="82"/>
      <c r="J48" s="82"/>
      <c r="K48" s="82"/>
      <c r="L48" s="82"/>
      <c r="M48" s="82"/>
      <c r="N48" s="82"/>
      <c r="O48" s="82"/>
      <c r="P48" s="82"/>
      <c r="Q48" s="82"/>
      <c r="R48" s="82"/>
      <c r="S48" s="82"/>
      <c r="T48" s="82"/>
      <c r="U48" s="82"/>
      <c r="V48" s="82"/>
      <c r="W48" s="82"/>
      <c r="X48" s="82"/>
      <c r="Y48" s="82"/>
      <c r="Z48" s="82"/>
      <c r="AA48" s="82"/>
      <c r="AB48" s="82"/>
      <c r="AC48" s="82"/>
      <c r="AD48" s="82"/>
      <c r="AE48" s="82"/>
      <c r="AF48" s="82"/>
      <c r="AG48" s="82"/>
      <c r="AH48" s="82"/>
      <c r="AI48" s="82"/>
      <c r="AJ48" s="82"/>
      <c r="AK48" s="82"/>
      <c r="AL48" s="82"/>
      <c r="AM48" s="82"/>
      <c r="AN48" s="82"/>
      <c r="AO48" s="82"/>
      <c r="AP48" s="82"/>
      <c r="AQ48" s="82"/>
      <c r="AR48" s="82"/>
      <c r="AS48" s="82"/>
      <c r="AT48" s="82"/>
    </row>
    <row r="49" spans="1:46">
      <c r="A49" s="82"/>
      <c r="B49" s="82"/>
      <c r="C49" s="82"/>
      <c r="D49" s="82"/>
      <c r="E49" s="82"/>
      <c r="F49" s="82"/>
      <c r="G49" s="82"/>
      <c r="H49" s="82"/>
      <c r="I49" s="82"/>
      <c r="J49" s="82"/>
      <c r="K49" s="82"/>
      <c r="L49" s="82"/>
      <c r="M49" s="82"/>
      <c r="N49" s="82"/>
      <c r="O49" s="82"/>
      <c r="P49" s="82"/>
      <c r="Q49" s="82"/>
      <c r="R49" s="82"/>
      <c r="S49" s="82"/>
      <c r="T49" s="82"/>
      <c r="U49" s="82"/>
      <c r="V49" s="82"/>
      <c r="W49" s="82"/>
      <c r="X49" s="82"/>
      <c r="Y49" s="82"/>
      <c r="Z49" s="82"/>
      <c r="AA49" s="82"/>
      <c r="AB49" s="82"/>
      <c r="AC49" s="82"/>
      <c r="AD49" s="82"/>
      <c r="AE49" s="82"/>
      <c r="AF49" s="82"/>
      <c r="AG49" s="82"/>
      <c r="AH49" s="82"/>
      <c r="AI49" s="82"/>
      <c r="AJ49" s="82"/>
      <c r="AK49" s="82"/>
      <c r="AL49" s="82"/>
      <c r="AM49" s="82"/>
      <c r="AN49" s="82"/>
      <c r="AO49" s="82"/>
      <c r="AP49" s="82"/>
      <c r="AQ49" s="82"/>
      <c r="AR49" s="82"/>
      <c r="AS49" s="82"/>
      <c r="AT49" s="82"/>
    </row>
    <row r="50" spans="1:46">
      <c r="A50" s="82"/>
      <c r="B50" s="82"/>
      <c r="C50" s="82"/>
      <c r="D50" s="82"/>
      <c r="E50" s="82"/>
      <c r="F50" s="82"/>
      <c r="G50" s="82"/>
      <c r="H50" s="82"/>
      <c r="I50" s="82"/>
      <c r="J50" s="82"/>
      <c r="K50" s="82"/>
      <c r="L50" s="82"/>
      <c r="M50" s="82"/>
      <c r="N50" s="82"/>
      <c r="O50" s="82"/>
      <c r="P50" s="82"/>
      <c r="Q50" s="82"/>
      <c r="R50" s="82"/>
      <c r="S50" s="82"/>
      <c r="T50" s="82"/>
      <c r="U50" s="82"/>
      <c r="V50" s="82"/>
      <c r="W50" s="82"/>
      <c r="X50" s="82"/>
      <c r="Y50" s="82"/>
      <c r="Z50" s="82"/>
      <c r="AA50" s="82"/>
      <c r="AB50" s="82"/>
      <c r="AC50" s="82"/>
      <c r="AD50" s="82"/>
      <c r="AE50" s="82"/>
      <c r="AF50" s="82"/>
      <c r="AG50" s="82"/>
      <c r="AH50" s="82"/>
      <c r="AI50" s="82"/>
      <c r="AJ50" s="82"/>
      <c r="AK50" s="82"/>
      <c r="AL50" s="82"/>
      <c r="AM50" s="82"/>
      <c r="AN50" s="82"/>
      <c r="AO50" s="82"/>
      <c r="AP50" s="82"/>
      <c r="AQ50" s="82"/>
      <c r="AR50" s="82"/>
      <c r="AS50" s="82"/>
      <c r="AT50" s="82"/>
    </row>
    <row r="51" spans="1:46">
      <c r="A51" s="82"/>
      <c r="B51" s="82"/>
      <c r="C51" s="82"/>
      <c r="D51" s="82"/>
      <c r="E51" s="82"/>
      <c r="F51" s="82"/>
      <c r="G51" s="82"/>
      <c r="H51" s="82"/>
      <c r="I51" s="82"/>
      <c r="J51" s="82"/>
      <c r="K51" s="82"/>
      <c r="L51" s="82"/>
      <c r="M51" s="82"/>
      <c r="N51" s="82"/>
      <c r="O51" s="82"/>
      <c r="P51" s="82"/>
      <c r="Q51" s="82"/>
      <c r="R51" s="82"/>
      <c r="S51" s="82"/>
      <c r="T51" s="82"/>
      <c r="U51" s="82"/>
      <c r="V51" s="82"/>
      <c r="W51" s="82"/>
      <c r="X51" s="82"/>
      <c r="Y51" s="82"/>
      <c r="Z51" s="82"/>
      <c r="AA51" s="82"/>
      <c r="AB51" s="82"/>
      <c r="AC51" s="82"/>
      <c r="AD51" s="82"/>
      <c r="AE51" s="82"/>
      <c r="AF51" s="82"/>
      <c r="AG51" s="82"/>
      <c r="AH51" s="82"/>
      <c r="AI51" s="82"/>
      <c r="AJ51" s="82"/>
      <c r="AK51" s="82"/>
      <c r="AL51" s="82"/>
      <c r="AM51" s="82"/>
      <c r="AN51" s="82"/>
      <c r="AO51" s="82"/>
      <c r="AP51" s="82"/>
      <c r="AQ51" s="82"/>
      <c r="AR51" s="82"/>
      <c r="AS51" s="82"/>
      <c r="AT51" s="82"/>
    </row>
    <row r="52" spans="1:46">
      <c r="A52" s="82"/>
      <c r="B52" s="82"/>
      <c r="C52" s="82"/>
      <c r="D52" s="82"/>
      <c r="E52" s="82"/>
      <c r="F52" s="82"/>
      <c r="G52" s="82"/>
      <c r="H52" s="82"/>
      <c r="I52" s="82"/>
      <c r="J52" s="82"/>
      <c r="K52" s="82"/>
      <c r="L52" s="82"/>
      <c r="M52" s="82"/>
      <c r="N52" s="82"/>
      <c r="O52" s="82"/>
      <c r="P52" s="82"/>
      <c r="Q52" s="82"/>
      <c r="R52" s="82"/>
      <c r="S52" s="82"/>
      <c r="T52" s="82"/>
      <c r="U52" s="82"/>
      <c r="V52" s="82"/>
      <c r="W52" s="82"/>
      <c r="X52" s="82"/>
      <c r="Y52" s="82"/>
      <c r="Z52" s="82"/>
      <c r="AA52" s="82"/>
      <c r="AB52" s="82"/>
      <c r="AC52" s="82"/>
      <c r="AD52" s="82"/>
      <c r="AE52" s="82"/>
      <c r="AF52" s="82"/>
      <c r="AG52" s="82"/>
      <c r="AH52" s="82"/>
      <c r="AI52" s="82"/>
      <c r="AJ52" s="82"/>
      <c r="AK52" s="82"/>
      <c r="AL52" s="82"/>
      <c r="AM52" s="82"/>
      <c r="AN52" s="82"/>
      <c r="AO52" s="82"/>
      <c r="AP52" s="82"/>
      <c r="AQ52" s="82"/>
      <c r="AR52" s="82"/>
      <c r="AS52" s="82"/>
      <c r="AT52" s="82"/>
    </row>
    <row r="53" spans="1:46">
      <c r="A53" s="82"/>
      <c r="B53" s="82"/>
      <c r="C53" s="82"/>
      <c r="D53" s="82"/>
      <c r="E53" s="82"/>
      <c r="F53" s="82"/>
      <c r="G53" s="82"/>
      <c r="H53" s="82"/>
      <c r="I53" s="82"/>
      <c r="J53" s="82"/>
      <c r="K53" s="82"/>
      <c r="L53" s="82"/>
      <c r="M53" s="82"/>
      <c r="N53" s="82"/>
      <c r="O53" s="82"/>
      <c r="P53" s="82"/>
      <c r="Q53" s="82"/>
      <c r="R53" s="82"/>
      <c r="S53" s="82"/>
      <c r="T53" s="82"/>
      <c r="U53" s="82"/>
      <c r="V53" s="82"/>
      <c r="W53" s="82"/>
      <c r="X53" s="82"/>
      <c r="Y53" s="82"/>
      <c r="Z53" s="82"/>
      <c r="AA53" s="82"/>
      <c r="AB53" s="82"/>
      <c r="AC53" s="82"/>
      <c r="AD53" s="82"/>
      <c r="AE53" s="82"/>
      <c r="AF53" s="82"/>
      <c r="AG53" s="82"/>
      <c r="AH53" s="82"/>
      <c r="AI53" s="82"/>
      <c r="AJ53" s="82"/>
      <c r="AK53" s="82"/>
      <c r="AL53" s="82"/>
      <c r="AM53" s="82"/>
      <c r="AN53" s="82"/>
      <c r="AO53" s="82"/>
      <c r="AP53" s="82"/>
      <c r="AQ53" s="82"/>
      <c r="AR53" s="82"/>
      <c r="AS53" s="82"/>
      <c r="AT53" s="82"/>
    </row>
    <row r="54" spans="1:46">
      <c r="A54" s="82"/>
      <c r="B54" s="82"/>
      <c r="C54" s="82"/>
      <c r="D54" s="82"/>
      <c r="E54" s="82"/>
      <c r="F54" s="82"/>
      <c r="G54" s="82"/>
      <c r="H54" s="82"/>
      <c r="I54" s="82"/>
      <c r="J54" s="82"/>
      <c r="K54" s="82"/>
      <c r="L54" s="82"/>
      <c r="M54" s="82"/>
      <c r="N54" s="82"/>
      <c r="O54" s="82"/>
      <c r="P54" s="82"/>
      <c r="Q54" s="82"/>
      <c r="R54" s="82"/>
      <c r="S54" s="82"/>
      <c r="T54" s="82"/>
      <c r="U54" s="82"/>
      <c r="V54" s="82"/>
      <c r="W54" s="82"/>
      <c r="X54" s="82"/>
      <c r="Y54" s="82"/>
      <c r="Z54" s="82"/>
      <c r="AA54" s="82"/>
      <c r="AB54" s="82"/>
      <c r="AC54" s="82"/>
      <c r="AD54" s="82"/>
      <c r="AE54" s="82"/>
      <c r="AF54" s="82"/>
      <c r="AG54" s="82"/>
      <c r="AH54" s="82"/>
      <c r="AI54" s="82"/>
      <c r="AJ54" s="82"/>
      <c r="AK54" s="82"/>
      <c r="AL54" s="82"/>
      <c r="AM54" s="82"/>
      <c r="AN54" s="82"/>
      <c r="AO54" s="82"/>
      <c r="AP54" s="82"/>
      <c r="AQ54" s="82"/>
      <c r="AR54" s="82"/>
      <c r="AS54" s="82"/>
      <c r="AT54" s="82"/>
    </row>
    <row r="55" spans="1:46">
      <c r="A55" s="82"/>
      <c r="B55" s="82"/>
      <c r="C55" s="82"/>
      <c r="D55" s="82"/>
      <c r="E55" s="82"/>
      <c r="F55" s="82"/>
      <c r="G55" s="82"/>
      <c r="H55" s="82"/>
      <c r="I55" s="82"/>
      <c r="J55" s="82"/>
      <c r="K55" s="82"/>
      <c r="L55" s="82"/>
      <c r="M55" s="82"/>
      <c r="N55" s="82"/>
      <c r="O55" s="82"/>
      <c r="P55" s="82"/>
      <c r="Q55" s="82"/>
      <c r="R55" s="82"/>
      <c r="S55" s="82"/>
      <c r="T55" s="82"/>
      <c r="U55" s="82"/>
      <c r="V55" s="82"/>
      <c r="W55" s="82"/>
      <c r="X55" s="82"/>
      <c r="Y55" s="82"/>
      <c r="Z55" s="82"/>
      <c r="AA55" s="82"/>
      <c r="AB55" s="82"/>
      <c r="AC55" s="82"/>
      <c r="AD55" s="82"/>
      <c r="AE55" s="82"/>
      <c r="AF55" s="82"/>
      <c r="AG55" s="82"/>
      <c r="AH55" s="82"/>
      <c r="AI55" s="82"/>
      <c r="AJ55" s="82"/>
      <c r="AK55" s="82"/>
      <c r="AL55" s="82"/>
      <c r="AM55" s="82"/>
      <c r="AN55" s="82"/>
      <c r="AO55" s="82"/>
      <c r="AP55" s="82"/>
      <c r="AQ55" s="82"/>
      <c r="AR55" s="82"/>
      <c r="AS55" s="82"/>
      <c r="AT55" s="82"/>
    </row>
    <row r="56" spans="1:46">
      <c r="A56" s="82"/>
      <c r="B56" s="82"/>
      <c r="C56" s="82"/>
      <c r="D56" s="82"/>
      <c r="E56" s="82"/>
      <c r="F56" s="82"/>
      <c r="G56" s="82"/>
      <c r="H56" s="82"/>
      <c r="I56" s="82"/>
      <c r="J56" s="82"/>
      <c r="K56" s="82"/>
      <c r="L56" s="82"/>
      <c r="M56" s="82"/>
      <c r="N56" s="82"/>
      <c r="O56" s="82"/>
      <c r="P56" s="82"/>
      <c r="Q56" s="82"/>
      <c r="R56" s="82"/>
      <c r="S56" s="82"/>
      <c r="T56" s="82"/>
      <c r="U56" s="82"/>
      <c r="V56" s="82"/>
      <c r="W56" s="82"/>
      <c r="X56" s="82"/>
      <c r="Y56" s="82"/>
      <c r="Z56" s="82"/>
      <c r="AA56" s="82"/>
      <c r="AB56" s="82"/>
      <c r="AC56" s="82"/>
      <c r="AD56" s="82"/>
      <c r="AE56" s="82"/>
      <c r="AF56" s="82"/>
      <c r="AG56" s="82"/>
      <c r="AH56" s="82"/>
      <c r="AI56" s="82"/>
      <c r="AJ56" s="82"/>
      <c r="AK56" s="82"/>
      <c r="AL56" s="82"/>
      <c r="AM56" s="82"/>
      <c r="AN56" s="82"/>
      <c r="AO56" s="82"/>
      <c r="AP56" s="82"/>
      <c r="AQ56" s="82"/>
      <c r="AR56" s="82"/>
      <c r="AS56" s="82"/>
      <c r="AT56" s="82"/>
    </row>
    <row r="57" spans="1:46">
      <c r="A57" s="82"/>
      <c r="B57" s="82"/>
      <c r="C57" s="82"/>
      <c r="D57" s="82"/>
      <c r="E57" s="82"/>
      <c r="F57" s="82"/>
      <c r="G57" s="82"/>
      <c r="H57" s="82"/>
      <c r="I57" s="82"/>
      <c r="J57" s="82"/>
      <c r="K57" s="82"/>
      <c r="L57" s="82"/>
      <c r="M57" s="82"/>
      <c r="N57" s="82"/>
      <c r="O57" s="82"/>
      <c r="P57" s="82"/>
      <c r="Q57" s="82"/>
      <c r="R57" s="82"/>
      <c r="S57" s="82"/>
      <c r="T57" s="82"/>
      <c r="U57" s="82"/>
      <c r="V57" s="82"/>
      <c r="W57" s="82"/>
      <c r="X57" s="1149" t="s">
        <v>659</v>
      </c>
      <c r="Y57" s="1149"/>
      <c r="Z57" s="1149"/>
      <c r="AA57" s="1149"/>
      <c r="AB57" s="1149"/>
      <c r="AC57" s="1149"/>
      <c r="AD57" s="1149"/>
      <c r="AE57" s="1149"/>
      <c r="AF57" s="1149"/>
      <c r="AG57" s="82"/>
      <c r="AH57" s="82"/>
      <c r="AI57" s="82"/>
      <c r="AJ57" s="82"/>
      <c r="AK57" s="82"/>
      <c r="AL57" s="82"/>
      <c r="AM57" s="82"/>
      <c r="AN57" s="82"/>
      <c r="AO57" s="82"/>
      <c r="AP57" s="82"/>
      <c r="AQ57" s="82"/>
      <c r="AR57" s="82"/>
      <c r="AS57" s="82"/>
      <c r="AT57" s="82"/>
    </row>
    <row r="58" spans="1:46">
      <c r="A58" s="82"/>
      <c r="B58" s="82"/>
      <c r="C58" s="82"/>
      <c r="D58" s="82"/>
      <c r="E58" s="82"/>
      <c r="F58" s="82"/>
      <c r="G58" s="82"/>
      <c r="H58" s="82"/>
      <c r="I58" s="82"/>
      <c r="J58" s="82"/>
      <c r="K58" s="82"/>
      <c r="L58" s="82"/>
      <c r="M58" s="82"/>
      <c r="N58" s="82"/>
      <c r="O58" s="82"/>
      <c r="P58" s="82"/>
      <c r="Q58" s="82"/>
      <c r="R58" s="82"/>
      <c r="S58" s="82"/>
      <c r="T58" s="82"/>
      <c r="U58" s="82"/>
      <c r="V58" s="82"/>
      <c r="W58" s="82"/>
      <c r="X58" s="1149"/>
      <c r="Y58" s="1149"/>
      <c r="Z58" s="1149"/>
      <c r="AA58" s="1149"/>
      <c r="AB58" s="1149"/>
      <c r="AC58" s="1149"/>
      <c r="AD58" s="1149"/>
      <c r="AE58" s="1149"/>
      <c r="AF58" s="1149"/>
      <c r="AG58" s="82"/>
      <c r="AH58" s="82"/>
      <c r="AI58" s="82"/>
      <c r="AJ58" s="82"/>
      <c r="AK58" s="82"/>
      <c r="AL58" s="82"/>
      <c r="AM58" s="82"/>
      <c r="AN58" s="82"/>
      <c r="AO58" s="82"/>
      <c r="AP58" s="82"/>
      <c r="AQ58" s="82"/>
      <c r="AR58" s="82"/>
      <c r="AS58" s="82"/>
      <c r="AT58" s="82"/>
    </row>
    <row r="59" spans="1:46">
      <c r="A59" s="82"/>
      <c r="B59" s="82"/>
      <c r="C59" s="82"/>
      <c r="D59" s="82"/>
      <c r="E59" s="82"/>
      <c r="F59" s="82"/>
      <c r="G59" s="82"/>
      <c r="H59" s="82"/>
      <c r="I59" s="82"/>
      <c r="J59" s="82"/>
      <c r="K59" s="82"/>
      <c r="L59" s="82"/>
      <c r="M59" s="82"/>
      <c r="N59" s="82"/>
      <c r="O59" s="82"/>
      <c r="P59" s="82"/>
      <c r="Q59" s="82"/>
      <c r="R59" s="82"/>
      <c r="S59" s="82"/>
      <c r="T59" s="82"/>
      <c r="U59" s="82"/>
      <c r="V59" s="82"/>
      <c r="W59" s="82"/>
      <c r="X59" s="82"/>
      <c r="Y59" s="82"/>
      <c r="Z59" s="82"/>
      <c r="AA59" s="82"/>
      <c r="AB59" s="82"/>
      <c r="AC59" s="82"/>
      <c r="AD59" s="82"/>
      <c r="AE59" s="82"/>
      <c r="AF59" s="82"/>
      <c r="AG59" s="82"/>
      <c r="AH59" s="82"/>
      <c r="AI59" s="82"/>
      <c r="AJ59" s="82"/>
      <c r="AK59" s="82"/>
      <c r="AL59" s="82"/>
      <c r="AM59" s="82"/>
      <c r="AN59" s="82"/>
      <c r="AO59" s="82"/>
      <c r="AP59" s="82"/>
      <c r="AQ59" s="82"/>
      <c r="AR59" s="82"/>
      <c r="AS59" s="82"/>
      <c r="AT59" s="82"/>
    </row>
    <row r="60" spans="1:46">
      <c r="A60" s="82"/>
      <c r="B60" s="82"/>
      <c r="C60" s="82"/>
      <c r="D60" s="82"/>
      <c r="E60" s="82"/>
      <c r="F60" s="82"/>
      <c r="G60" s="82"/>
      <c r="H60" s="82"/>
      <c r="I60" s="82"/>
      <c r="J60" s="82"/>
      <c r="K60" s="82"/>
      <c r="L60" s="82"/>
      <c r="M60" s="82"/>
      <c r="N60" s="82"/>
      <c r="O60" s="82"/>
      <c r="P60" s="82"/>
      <c r="Q60" s="82"/>
      <c r="R60" s="82"/>
      <c r="S60" s="82"/>
      <c r="T60" s="82"/>
      <c r="U60" s="82"/>
      <c r="V60" s="82"/>
      <c r="W60" s="82"/>
      <c r="X60" s="82"/>
      <c r="Y60" s="82"/>
      <c r="Z60" s="82"/>
      <c r="AA60" s="82"/>
      <c r="AB60" s="82"/>
      <c r="AC60" s="82"/>
      <c r="AD60" s="82"/>
      <c r="AE60" s="82"/>
      <c r="AF60" s="82"/>
      <c r="AG60" s="82"/>
      <c r="AH60" s="82"/>
      <c r="AI60" s="82"/>
      <c r="AJ60" s="82"/>
      <c r="AK60" s="82"/>
      <c r="AL60" s="82"/>
      <c r="AM60" s="82"/>
      <c r="AN60" s="82"/>
      <c r="AO60" s="82"/>
      <c r="AP60" s="82"/>
      <c r="AQ60" s="82"/>
      <c r="AR60" s="82"/>
      <c r="AS60" s="82"/>
      <c r="AT60" s="82"/>
    </row>
    <row r="61" spans="1:46">
      <c r="A61" s="82"/>
      <c r="B61" s="82"/>
      <c r="C61" s="82"/>
      <c r="D61" s="82"/>
      <c r="E61" s="82"/>
      <c r="F61" s="82"/>
      <c r="G61" s="82"/>
      <c r="H61" s="82"/>
      <c r="I61" s="82"/>
      <c r="J61" s="82"/>
      <c r="K61" s="82"/>
      <c r="L61" s="82"/>
      <c r="M61" s="82"/>
      <c r="N61" s="82"/>
      <c r="O61" s="82"/>
      <c r="P61" s="82"/>
      <c r="Q61" s="82"/>
      <c r="R61" s="82"/>
      <c r="S61" s="82"/>
      <c r="T61" s="82"/>
      <c r="U61" s="82"/>
      <c r="V61" s="82"/>
      <c r="W61" s="82"/>
      <c r="X61" s="82"/>
      <c r="Y61" s="82"/>
      <c r="Z61" s="82"/>
      <c r="AA61" s="82"/>
      <c r="AB61" s="82"/>
      <c r="AC61" s="82"/>
      <c r="AD61" s="82"/>
      <c r="AE61" s="82"/>
      <c r="AF61" s="82"/>
      <c r="AG61" s="82"/>
      <c r="AH61" s="82"/>
      <c r="AI61" s="82"/>
      <c r="AJ61" s="82"/>
      <c r="AK61" s="82"/>
      <c r="AL61" s="82"/>
      <c r="AM61" s="82"/>
      <c r="AN61" s="82"/>
      <c r="AO61" s="82"/>
      <c r="AP61" s="82"/>
      <c r="AQ61" s="82"/>
      <c r="AR61" s="82"/>
      <c r="AS61" s="82"/>
      <c r="AT61" s="82"/>
    </row>
    <row r="62" spans="1:46">
      <c r="A62" s="82"/>
      <c r="B62" s="82"/>
      <c r="C62" s="82"/>
      <c r="D62" s="82"/>
      <c r="E62" s="82"/>
      <c r="F62" s="82"/>
      <c r="G62" s="82"/>
      <c r="H62" s="82"/>
      <c r="I62" s="82"/>
      <c r="J62" s="82"/>
      <c r="K62" s="82"/>
      <c r="L62" s="82"/>
      <c r="M62" s="82"/>
      <c r="N62" s="82"/>
      <c r="O62" s="82"/>
      <c r="P62" s="82"/>
      <c r="Q62" s="82"/>
      <c r="R62" s="82"/>
      <c r="S62" s="82"/>
      <c r="T62" s="82"/>
      <c r="U62" s="82"/>
      <c r="V62" s="82"/>
      <c r="W62" s="82"/>
      <c r="X62" s="82"/>
      <c r="Y62" s="82"/>
      <c r="Z62" s="82"/>
      <c r="AA62" s="82"/>
      <c r="AB62" s="82"/>
      <c r="AC62" s="82"/>
      <c r="AD62" s="82"/>
      <c r="AE62" s="82"/>
      <c r="AF62" s="82"/>
      <c r="AG62" s="82"/>
      <c r="AH62" s="82"/>
      <c r="AI62" s="82"/>
      <c r="AJ62" s="82"/>
      <c r="AK62" s="82"/>
      <c r="AL62" s="82"/>
      <c r="AM62" s="82"/>
      <c r="AN62" s="82"/>
      <c r="AO62" s="82"/>
      <c r="AP62" s="82"/>
      <c r="AQ62" s="82"/>
      <c r="AR62" s="82"/>
      <c r="AS62" s="82"/>
      <c r="AT62" s="82"/>
    </row>
    <row r="63" spans="1:46">
      <c r="A63" s="82"/>
      <c r="B63" s="82"/>
      <c r="C63" s="82"/>
      <c r="D63" s="82"/>
      <c r="E63" s="82"/>
      <c r="F63" s="82"/>
      <c r="G63" s="82"/>
      <c r="H63" s="82"/>
      <c r="I63" s="82"/>
      <c r="J63" s="82"/>
      <c r="K63" s="82"/>
      <c r="L63" s="82"/>
      <c r="M63" s="82"/>
      <c r="N63" s="82"/>
      <c r="O63" s="82"/>
      <c r="P63" s="82"/>
      <c r="Q63" s="82"/>
      <c r="R63" s="82"/>
      <c r="S63" s="82"/>
      <c r="T63" s="82"/>
      <c r="U63" s="82"/>
      <c r="V63" s="82"/>
      <c r="W63" s="82"/>
      <c r="X63" s="82"/>
      <c r="Y63" s="82"/>
      <c r="Z63" s="82"/>
      <c r="AA63" s="82"/>
      <c r="AB63" s="82"/>
      <c r="AC63" s="82"/>
      <c r="AD63" s="82"/>
      <c r="AE63" s="82"/>
      <c r="AF63" s="82"/>
      <c r="AG63" s="82"/>
      <c r="AH63" s="82"/>
      <c r="AI63" s="82"/>
      <c r="AJ63" s="82"/>
      <c r="AK63" s="82"/>
      <c r="AL63" s="82"/>
      <c r="AM63" s="82"/>
      <c r="AN63" s="82"/>
      <c r="AO63" s="82"/>
      <c r="AP63" s="82"/>
      <c r="AQ63" s="82"/>
      <c r="AR63" s="82"/>
      <c r="AS63" s="82"/>
      <c r="AT63" s="82"/>
    </row>
    <row r="64" spans="1:46">
      <c r="A64" s="82"/>
      <c r="B64" s="82"/>
      <c r="C64" s="82"/>
      <c r="D64" s="82"/>
      <c r="E64" s="82"/>
      <c r="F64" s="82"/>
      <c r="G64" s="82"/>
      <c r="H64" s="82"/>
      <c r="I64" s="82"/>
      <c r="J64" s="82"/>
      <c r="K64" s="82"/>
      <c r="L64" s="82"/>
      <c r="M64" s="82"/>
      <c r="N64" s="82"/>
      <c r="O64" s="82"/>
      <c r="P64" s="82"/>
      <c r="Q64" s="82"/>
      <c r="R64" s="82"/>
      <c r="S64" s="82"/>
      <c r="T64" s="82"/>
      <c r="U64" s="82"/>
      <c r="V64" s="82"/>
      <c r="W64" s="82"/>
      <c r="X64" s="82"/>
      <c r="Y64" s="82"/>
      <c r="Z64" s="82"/>
      <c r="AA64" s="82"/>
      <c r="AB64" s="82"/>
      <c r="AC64" s="82"/>
      <c r="AD64" s="82"/>
      <c r="AE64" s="82"/>
      <c r="AF64" s="82"/>
      <c r="AG64" s="82"/>
      <c r="AH64" s="82"/>
      <c r="AI64" s="82"/>
      <c r="AJ64" s="82"/>
      <c r="AK64" s="82"/>
      <c r="AL64" s="82"/>
      <c r="AM64" s="82"/>
      <c r="AN64" s="82"/>
      <c r="AO64" s="82"/>
      <c r="AP64" s="82"/>
      <c r="AQ64" s="82"/>
      <c r="AR64" s="82"/>
      <c r="AS64" s="82"/>
      <c r="AT64" s="82"/>
    </row>
    <row r="65" spans="1:46">
      <c r="A65" s="82"/>
      <c r="B65" s="82"/>
      <c r="C65" s="82"/>
      <c r="D65" s="82"/>
      <c r="E65" s="82"/>
      <c r="F65" s="82"/>
      <c r="G65" s="82"/>
      <c r="H65" s="82"/>
      <c r="I65" s="82"/>
      <c r="J65" s="82"/>
      <c r="K65" s="82"/>
      <c r="L65" s="82"/>
      <c r="M65" s="82"/>
      <c r="N65" s="82"/>
      <c r="O65" s="82"/>
      <c r="P65" s="82"/>
      <c r="Q65" s="82"/>
      <c r="R65" s="82"/>
      <c r="S65" s="82"/>
      <c r="T65" s="82"/>
      <c r="U65" s="82"/>
      <c r="V65" s="82"/>
      <c r="W65" s="82"/>
      <c r="X65" s="82"/>
      <c r="Y65" s="82"/>
      <c r="Z65" s="82"/>
      <c r="AA65" s="82"/>
      <c r="AB65" s="82"/>
      <c r="AC65" s="82"/>
      <c r="AD65" s="82"/>
      <c r="AE65" s="82"/>
      <c r="AF65" s="82"/>
      <c r="AG65" s="82"/>
      <c r="AH65" s="82"/>
      <c r="AI65" s="82"/>
      <c r="AJ65" s="82"/>
      <c r="AK65" s="82"/>
      <c r="AL65" s="82"/>
      <c r="AM65" s="82"/>
      <c r="AN65" s="82"/>
      <c r="AO65" s="82"/>
      <c r="AP65" s="82"/>
      <c r="AQ65" s="82"/>
      <c r="AR65" s="82"/>
      <c r="AS65" s="82"/>
      <c r="AT65" s="82"/>
    </row>
    <row r="66" spans="1:46">
      <c r="A66" s="82"/>
      <c r="B66" s="82"/>
      <c r="C66" s="82"/>
      <c r="D66" s="82"/>
      <c r="E66" s="82"/>
      <c r="F66" s="82"/>
      <c r="G66" s="82"/>
      <c r="H66" s="82"/>
      <c r="I66" s="82"/>
      <c r="J66" s="82"/>
      <c r="K66" s="82"/>
      <c r="L66" s="82"/>
      <c r="M66" s="82"/>
      <c r="N66" s="82"/>
      <c r="O66" s="82"/>
      <c r="P66" s="82"/>
      <c r="Q66" s="82"/>
      <c r="R66" s="82"/>
      <c r="S66" s="82"/>
      <c r="T66" s="82"/>
      <c r="U66" s="82"/>
      <c r="V66" s="82"/>
      <c r="W66" s="82"/>
      <c r="X66" s="82"/>
      <c r="Y66" s="82"/>
      <c r="Z66" s="82"/>
      <c r="AA66" s="82"/>
      <c r="AB66" s="82"/>
      <c r="AC66" s="82"/>
      <c r="AD66" s="82"/>
      <c r="AE66" s="82"/>
      <c r="AF66" s="82"/>
      <c r="AG66" s="82"/>
      <c r="AH66" s="82"/>
      <c r="AI66" s="82"/>
      <c r="AJ66" s="82"/>
      <c r="AK66" s="82"/>
      <c r="AL66" s="82"/>
      <c r="AM66" s="82"/>
      <c r="AN66" s="82"/>
      <c r="AO66" s="82"/>
      <c r="AP66" s="82"/>
      <c r="AQ66" s="82"/>
      <c r="AR66" s="82"/>
      <c r="AS66" s="82"/>
      <c r="AT66" s="82"/>
    </row>
    <row r="67" spans="1:46">
      <c r="A67" s="82"/>
      <c r="B67" s="82"/>
      <c r="C67" s="82"/>
      <c r="D67" s="82"/>
      <c r="E67" s="82"/>
      <c r="F67" s="82"/>
      <c r="G67" s="82"/>
      <c r="H67" s="82"/>
      <c r="I67" s="82"/>
      <c r="J67" s="82"/>
      <c r="K67" s="82"/>
      <c r="L67" s="82"/>
      <c r="M67" s="82"/>
      <c r="N67" s="82"/>
      <c r="O67" s="82"/>
      <c r="P67" s="82"/>
      <c r="Q67" s="82"/>
      <c r="R67" s="82"/>
      <c r="S67" s="82"/>
      <c r="T67" s="82"/>
      <c r="U67" s="82"/>
      <c r="V67" s="82"/>
      <c r="W67" s="82"/>
      <c r="X67" s="82"/>
      <c r="Y67" s="82"/>
      <c r="Z67" s="82"/>
      <c r="AA67" s="82"/>
      <c r="AB67" s="82"/>
      <c r="AC67" s="82"/>
      <c r="AD67" s="82"/>
      <c r="AE67" s="82"/>
      <c r="AF67" s="82"/>
      <c r="AG67" s="82"/>
      <c r="AH67" s="82"/>
      <c r="AI67" s="82"/>
      <c r="AJ67" s="82"/>
      <c r="AK67" s="82"/>
      <c r="AL67" s="82"/>
      <c r="AM67" s="82"/>
      <c r="AN67" s="82"/>
      <c r="AO67" s="82"/>
      <c r="AP67" s="82"/>
      <c r="AQ67" s="82"/>
      <c r="AR67" s="82"/>
      <c r="AS67" s="82"/>
      <c r="AT67" s="82"/>
    </row>
    <row r="68" spans="1:46">
      <c r="A68" s="82"/>
      <c r="B68" s="82"/>
      <c r="C68" s="82"/>
      <c r="D68" s="82"/>
      <c r="E68" s="82"/>
      <c r="F68" s="82"/>
      <c r="G68" s="82"/>
      <c r="H68" s="82"/>
      <c r="I68" s="82"/>
      <c r="J68" s="82"/>
      <c r="K68" s="82"/>
      <c r="L68" s="82"/>
      <c r="M68" s="82"/>
      <c r="N68" s="82"/>
      <c r="O68" s="82"/>
      <c r="P68" s="82"/>
      <c r="Q68" s="82"/>
      <c r="R68" s="82"/>
      <c r="S68" s="82"/>
      <c r="T68" s="82"/>
      <c r="U68" s="82"/>
      <c r="V68" s="82"/>
      <c r="W68" s="82"/>
      <c r="X68" s="82"/>
      <c r="Y68" s="82"/>
      <c r="Z68" s="82"/>
      <c r="AA68" s="82"/>
      <c r="AB68" s="82"/>
      <c r="AC68" s="82"/>
      <c r="AD68" s="82"/>
      <c r="AE68" s="82"/>
      <c r="AF68" s="82"/>
      <c r="AG68" s="82"/>
      <c r="AH68" s="82"/>
      <c r="AI68" s="82"/>
      <c r="AJ68" s="82"/>
      <c r="AK68" s="82"/>
      <c r="AL68" s="82"/>
      <c r="AM68" s="82"/>
      <c r="AN68" s="82"/>
      <c r="AO68" s="82"/>
      <c r="AP68" s="82"/>
      <c r="AQ68" s="82"/>
      <c r="AR68" s="82"/>
      <c r="AS68" s="82"/>
      <c r="AT68" s="82"/>
    </row>
    <row r="69" spans="1:46">
      <c r="A69" s="82"/>
      <c r="B69" s="82"/>
      <c r="C69" s="82"/>
      <c r="D69" s="82"/>
      <c r="E69" s="82"/>
      <c r="F69" s="82"/>
      <c r="G69" s="82"/>
      <c r="H69" s="82"/>
      <c r="I69" s="82"/>
      <c r="J69" s="82"/>
      <c r="K69" s="82"/>
      <c r="L69" s="82"/>
      <c r="M69" s="82"/>
      <c r="N69" s="82"/>
      <c r="O69" s="82"/>
      <c r="P69" s="82"/>
      <c r="Q69" s="82"/>
      <c r="R69" s="82"/>
      <c r="S69" s="82"/>
      <c r="T69" s="82"/>
      <c r="U69" s="82"/>
      <c r="V69" s="82"/>
      <c r="W69" s="82"/>
      <c r="X69" s="82"/>
      <c r="Y69" s="82"/>
      <c r="Z69" s="82"/>
      <c r="AA69" s="82"/>
      <c r="AB69" s="82"/>
      <c r="AC69" s="82"/>
      <c r="AD69" s="82"/>
      <c r="AE69" s="82"/>
      <c r="AF69" s="82"/>
      <c r="AG69" s="82"/>
      <c r="AH69" s="82"/>
      <c r="AI69" s="82"/>
      <c r="AJ69" s="82"/>
      <c r="AK69" s="82"/>
      <c r="AL69" s="82"/>
      <c r="AM69" s="82"/>
      <c r="AN69" s="82"/>
      <c r="AO69" s="82"/>
      <c r="AP69" s="82"/>
      <c r="AQ69" s="82"/>
      <c r="AR69" s="82"/>
      <c r="AS69" s="82"/>
      <c r="AT69" s="82"/>
    </row>
    <row r="70" spans="1:46">
      <c r="A70" s="82"/>
      <c r="B70" s="82"/>
      <c r="C70" s="82"/>
      <c r="D70" s="82"/>
      <c r="E70" s="82"/>
      <c r="F70" s="82"/>
      <c r="G70" s="82"/>
      <c r="H70" s="82"/>
      <c r="I70" s="82"/>
      <c r="J70" s="82"/>
      <c r="K70" s="82"/>
      <c r="L70" s="82"/>
      <c r="M70" s="82"/>
      <c r="N70" s="82"/>
      <c r="O70" s="82"/>
      <c r="P70" s="82"/>
      <c r="Q70" s="82"/>
      <c r="R70" s="82"/>
      <c r="S70" s="82"/>
      <c r="T70" s="82"/>
      <c r="U70" s="82"/>
      <c r="V70" s="82"/>
      <c r="W70" s="82"/>
      <c r="X70" s="82"/>
      <c r="Y70" s="82"/>
      <c r="Z70" s="82"/>
      <c r="AA70" s="82"/>
      <c r="AB70" s="82"/>
      <c r="AC70" s="82"/>
      <c r="AD70" s="82"/>
      <c r="AE70" s="82"/>
      <c r="AF70" s="82"/>
      <c r="AG70" s="82"/>
      <c r="AH70" s="82"/>
      <c r="AI70" s="82"/>
      <c r="AJ70" s="82"/>
      <c r="AK70" s="82"/>
      <c r="AL70" s="82"/>
      <c r="AM70" s="82"/>
      <c r="AN70" s="82"/>
      <c r="AO70" s="82"/>
      <c r="AP70" s="82"/>
      <c r="AQ70" s="82"/>
      <c r="AR70" s="82"/>
      <c r="AS70" s="82"/>
      <c r="AT70" s="82"/>
    </row>
    <row r="71" spans="1:46">
      <c r="A71" s="82"/>
      <c r="B71" s="82"/>
      <c r="C71" s="82"/>
      <c r="D71" s="82"/>
      <c r="E71" s="82"/>
      <c r="F71" s="82"/>
      <c r="G71" s="82"/>
      <c r="H71" s="82"/>
      <c r="I71" s="82"/>
      <c r="J71" s="82"/>
      <c r="K71" s="82"/>
      <c r="L71" s="82"/>
      <c r="M71" s="82"/>
      <c r="N71" s="82"/>
      <c r="O71" s="82"/>
      <c r="P71" s="82"/>
      <c r="Q71" s="82"/>
      <c r="R71" s="82"/>
      <c r="S71" s="82"/>
      <c r="T71" s="82"/>
      <c r="U71" s="82"/>
      <c r="V71" s="82"/>
      <c r="W71" s="82"/>
      <c r="X71" s="82"/>
      <c r="Y71" s="82"/>
      <c r="Z71" s="82"/>
      <c r="AA71" s="82"/>
      <c r="AB71" s="82"/>
      <c r="AC71" s="82"/>
      <c r="AD71" s="82"/>
      <c r="AE71" s="82"/>
      <c r="AF71" s="82"/>
      <c r="AG71" s="82"/>
      <c r="AH71" s="82"/>
      <c r="AI71" s="82"/>
      <c r="AJ71" s="82"/>
      <c r="AK71" s="82"/>
      <c r="AL71" s="82"/>
      <c r="AM71" s="82"/>
      <c r="AN71" s="82"/>
      <c r="AO71" s="82"/>
      <c r="AP71" s="82"/>
      <c r="AQ71" s="82"/>
      <c r="AR71" s="82"/>
      <c r="AS71" s="82"/>
      <c r="AT71" s="82"/>
    </row>
  </sheetData>
  <sheetProtection algorithmName="SHA-512" hashValue="NCx6aU02HA6SflAo+U/MPEh/o6vpn6vEUkxwM80vXaGHI6TLeJUJzemqx2MkJAwMjSEf1Q67MVv7bVPY7CAAjA==" saltValue="njDpqJQxlPTi95tWFisiUw==" spinCount="100000" sheet="1" objects="1" scenarios="1" selectLockedCells="1" selectUnlockedCells="1"/>
  <mergeCells count="2">
    <mergeCell ref="P39:S41"/>
    <mergeCell ref="X57:AF58"/>
  </mergeCells>
  <phoneticPr fontId="7"/>
  <hyperlinks>
    <hyperlink ref="X57" r:id="rId1" display="https://www/shigaku.go.jp/s_shinseiyoushitou.htm" xr:uid="{DEB9BC9D-49F5-4AB2-B662-E3ADD56E78CB}"/>
    <hyperlink ref="X57:AF58" r:id="rId2" display="https://www.shigaku.go.jp/s_shinseiyoushitou.htm" xr:uid="{D8670AB9-16D1-4A26-AC65-7A592BE90211}"/>
  </hyperlinks>
  <pageMargins left="0.7" right="0.7" top="0.75" bottom="0.75" header="0.3" footer="0.3"/>
  <pageSetup paperSize="9" orientation="portrait" horizontalDpi="1200" verticalDpi="12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FF0000"/>
    <pageSetUpPr fitToPage="1"/>
  </sheetPr>
  <dimension ref="A1:AH110"/>
  <sheetViews>
    <sheetView workbookViewId="0">
      <selection activeCell="H7" sqref="H7:K7"/>
    </sheetView>
  </sheetViews>
  <sheetFormatPr defaultColWidth="9" defaultRowHeight="13.5"/>
  <cols>
    <col min="1" max="1" width="4" style="1" customWidth="1"/>
    <col min="2" max="2" width="9" style="456"/>
    <col min="3" max="3" width="12.375" style="456" customWidth="1"/>
    <col min="4" max="4" width="5.5" style="456" customWidth="1"/>
    <col min="5" max="5" width="5.75" style="1" customWidth="1"/>
    <col min="6" max="9" width="9.625" style="1" customWidth="1"/>
    <col min="10" max="10" width="17.875" style="1" customWidth="1"/>
    <col min="11" max="11" width="28.875" style="1" customWidth="1"/>
    <col min="12" max="12" width="31.625" style="1" hidden="1" customWidth="1"/>
    <col min="13" max="13" width="21.625" style="1" hidden="1" customWidth="1"/>
    <col min="14" max="14" width="41" style="1" hidden="1" customWidth="1"/>
    <col min="15" max="15" width="11.25" style="1" customWidth="1"/>
    <col min="16" max="19" width="10.625" style="1" customWidth="1"/>
    <col min="20" max="16384" width="9" style="1"/>
  </cols>
  <sheetData>
    <row r="1" spans="1:27" ht="39.950000000000003" customHeight="1">
      <c r="A1" s="80"/>
      <c r="B1" s="450"/>
      <c r="C1" s="450"/>
      <c r="D1" s="450"/>
      <c r="E1" s="80"/>
      <c r="F1" s="80"/>
      <c r="G1" s="80"/>
      <c r="H1" s="80"/>
      <c r="I1" s="80"/>
      <c r="J1" s="80"/>
      <c r="K1" s="80"/>
      <c r="L1" s="80"/>
      <c r="M1" s="80"/>
      <c r="N1" s="80"/>
      <c r="O1" s="80"/>
      <c r="P1" s="80"/>
      <c r="Q1" s="80"/>
      <c r="R1" s="80"/>
      <c r="S1" s="80"/>
      <c r="T1" s="80"/>
      <c r="U1" s="84" t="s">
        <v>304</v>
      </c>
      <c r="V1" s="80"/>
      <c r="W1" s="80"/>
      <c r="X1" s="80"/>
      <c r="Y1" s="80"/>
      <c r="Z1" s="80"/>
      <c r="AA1" s="80"/>
    </row>
    <row r="2" spans="1:27" ht="23.25" customHeight="1">
      <c r="A2" s="80"/>
      <c r="B2" s="450"/>
      <c r="C2" s="450"/>
      <c r="D2" s="450"/>
      <c r="E2" s="80"/>
      <c r="F2" s="80"/>
      <c r="G2" s="80"/>
      <c r="H2" s="80"/>
      <c r="I2" s="80"/>
      <c r="J2" s="80"/>
      <c r="K2" s="80"/>
      <c r="L2" s="80"/>
      <c r="M2" s="80"/>
      <c r="N2" s="80"/>
      <c r="O2" s="80" t="s">
        <v>490</v>
      </c>
      <c r="P2" s="80"/>
      <c r="Q2" s="80"/>
      <c r="R2" s="80"/>
      <c r="S2" s="80"/>
      <c r="T2" s="80"/>
      <c r="U2" s="80"/>
      <c r="V2" s="80"/>
      <c r="W2" s="80"/>
      <c r="X2" s="80"/>
      <c r="Y2" s="80"/>
      <c r="Z2" s="80"/>
      <c r="AA2" s="80"/>
    </row>
    <row r="3" spans="1:27" ht="20.100000000000001" customHeight="1">
      <c r="A3" s="80"/>
      <c r="B3" s="450"/>
      <c r="C3" s="450"/>
      <c r="D3" s="450"/>
      <c r="E3" s="80"/>
      <c r="F3" s="80"/>
      <c r="G3" s="80"/>
      <c r="H3" s="80"/>
      <c r="I3" s="80"/>
      <c r="J3" s="80"/>
      <c r="K3" s="80"/>
      <c r="L3" s="80"/>
      <c r="M3" s="80"/>
      <c r="N3" s="1263" t="s">
        <v>314</v>
      </c>
      <c r="O3" s="1263"/>
      <c r="P3" s="1263"/>
      <c r="Q3" s="1263"/>
      <c r="R3" s="1263"/>
      <c r="S3" s="1263"/>
      <c r="T3" s="1263"/>
      <c r="U3" s="1263"/>
      <c r="V3" s="80"/>
      <c r="W3" s="80"/>
      <c r="X3" s="80"/>
      <c r="Y3" s="80"/>
      <c r="Z3" s="80"/>
      <c r="AA3" s="80"/>
    </row>
    <row r="4" spans="1:27" ht="50.1" customHeight="1" thickBot="1">
      <c r="A4" s="80"/>
      <c r="B4" s="451" t="s">
        <v>515</v>
      </c>
      <c r="C4" s="475"/>
      <c r="D4" s="450"/>
      <c r="E4" s="80"/>
      <c r="F4" s="80"/>
      <c r="G4" s="80"/>
      <c r="H4" s="80"/>
      <c r="I4" s="80"/>
      <c r="J4" s="80"/>
      <c r="K4" s="80" t="str" cm="1">
        <f t="array" ref="K4">IF(H11="","",IF(MOD(MIN(FIND({1,2,3,4,5,6,7,8,9},H11&amp;"123456789")),LEN(H11)+1)=0,IF((MOD(MIN(FIND({1,2,3,4,5,6,7,8,9},H12&amp;"123456789")),LEN(H12)+1))&gt;0,"入力例のとおり地番等を入力してください",""),""))</f>
        <v/>
      </c>
      <c r="L4" s="80"/>
      <c r="M4" s="80"/>
      <c r="N4" s="1263"/>
      <c r="O4" s="1263"/>
      <c r="P4" s="1263"/>
      <c r="Q4" s="1263"/>
      <c r="R4" s="1263"/>
      <c r="S4" s="1263"/>
      <c r="T4" s="1263"/>
      <c r="U4" s="1263"/>
      <c r="V4" s="80"/>
      <c r="W4" s="80"/>
      <c r="X4" s="80"/>
      <c r="Y4" s="80"/>
      <c r="Z4" s="80"/>
      <c r="AA4" s="80"/>
    </row>
    <row r="5" spans="1:27" ht="12.95" customHeight="1" thickBot="1">
      <c r="A5" s="80"/>
      <c r="B5" s="1157" t="s">
        <v>513</v>
      </c>
      <c r="C5" s="1158"/>
      <c r="D5" s="452"/>
      <c r="E5" s="449"/>
      <c r="F5" s="1215" t="s">
        <v>514</v>
      </c>
      <c r="G5" s="1216"/>
      <c r="H5" s="1202" t="s">
        <v>306</v>
      </c>
      <c r="I5" s="1203"/>
      <c r="J5" s="1204"/>
      <c r="K5" s="1205"/>
      <c r="L5" s="355" t="s">
        <v>494</v>
      </c>
      <c r="M5" s="80"/>
      <c r="N5" s="479"/>
      <c r="O5" s="479"/>
      <c r="P5" s="479"/>
      <c r="Q5" s="479"/>
      <c r="R5" s="479"/>
      <c r="S5" s="479"/>
      <c r="T5" s="480"/>
      <c r="U5" s="480"/>
      <c r="V5" s="80"/>
      <c r="W5" s="80"/>
      <c r="X5" s="80"/>
      <c r="Y5" s="80"/>
      <c r="Z5" s="80"/>
      <c r="AA5" s="80"/>
    </row>
    <row r="6" spans="1:27" ht="18" customHeight="1">
      <c r="A6" s="80"/>
      <c r="B6" s="1159"/>
      <c r="C6" s="1160"/>
      <c r="D6" s="1201" t="s">
        <v>0</v>
      </c>
      <c r="E6" s="1201"/>
      <c r="F6" s="1208" t="s">
        <v>479</v>
      </c>
      <c r="G6" s="1209"/>
      <c r="H6" s="1169"/>
      <c r="I6" s="1170"/>
      <c r="J6" s="1171"/>
      <c r="K6" s="1172"/>
      <c r="L6" s="346" t="s">
        <v>480</v>
      </c>
      <c r="M6" s="80"/>
      <c r="N6" s="591"/>
      <c r="O6" s="591"/>
      <c r="P6" s="1191"/>
      <c r="Q6" s="1192"/>
      <c r="R6" s="1195" t="s">
        <v>462</v>
      </c>
      <c r="S6" s="1196"/>
      <c r="T6" s="1197"/>
      <c r="U6" s="480"/>
      <c r="V6" s="80"/>
      <c r="W6" s="80"/>
      <c r="X6" s="80"/>
      <c r="Y6" s="80"/>
      <c r="Z6" s="80"/>
      <c r="AA6" s="80"/>
    </row>
    <row r="7" spans="1:27" ht="39.950000000000003" customHeight="1" thickBot="1">
      <c r="A7" s="80"/>
      <c r="B7" s="1161"/>
      <c r="C7" s="1162"/>
      <c r="D7" s="1154" t="s">
        <v>307</v>
      </c>
      <c r="E7" s="1154"/>
      <c r="F7" s="1206" t="s">
        <v>240</v>
      </c>
      <c r="G7" s="1207"/>
      <c r="H7" s="1155"/>
      <c r="I7" s="1155"/>
      <c r="J7" s="1155"/>
      <c r="K7" s="1156"/>
      <c r="L7" s="476" t="str">
        <f>IF(H7="","",1)</f>
        <v/>
      </c>
      <c r="M7" s="566" t="s">
        <v>620</v>
      </c>
      <c r="N7" s="591"/>
      <c r="O7" s="591"/>
      <c r="P7" s="1193" t="s">
        <v>240</v>
      </c>
      <c r="Q7" s="1194"/>
      <c r="R7" s="1198" t="s">
        <v>461</v>
      </c>
      <c r="S7" s="1199"/>
      <c r="T7" s="1200"/>
      <c r="U7" s="480"/>
      <c r="V7" s="80"/>
      <c r="W7" s="80"/>
      <c r="X7" s="80"/>
      <c r="Y7" s="80"/>
      <c r="Z7" s="80"/>
      <c r="AA7" s="80"/>
    </row>
    <row r="8" spans="1:27" ht="31.5" customHeight="1" thickBot="1">
      <c r="A8" s="80"/>
      <c r="B8" s="1210" t="str">
        <f ca="1">CONCATENATE("昨年度(",作業２!E82,作業２!E75,"年度）の法人種別")</f>
        <v>昨年度(令和7年度）の法人種別</v>
      </c>
      <c r="C8" s="1211"/>
      <c r="D8" s="1211"/>
      <c r="E8" s="1211"/>
      <c r="F8" s="1189"/>
      <c r="G8" s="1190"/>
      <c r="H8" s="1212" t="str">
        <f>IF((IFERROR(SEARCH("学校法人",H7,1),0))&gt;0,"     ↑　名称欄に「学校法人」は不要です。
 （「学校法人学校法人A学園」となってしまいます。）",IF(AND(I18&gt;0,F8=""),IF(L19&gt;600,"←「昨年度の法人種別」を選択してください（空欄のままだと作業を進めることができません）",""),""))</f>
        <v/>
      </c>
      <c r="I8" s="1213"/>
      <c r="J8" s="1213"/>
      <c r="K8" s="1214"/>
      <c r="L8" s="477" t="str">
        <f>IF(F8="","",IF(RIGHT(F8,5)="新設法人)","",IF(F8="学校法人",1,IF(F8="個人立",3,2))))</f>
        <v/>
      </c>
      <c r="M8" s="566" t="s">
        <v>621</v>
      </c>
      <c r="N8" s="591"/>
      <c r="O8" s="591"/>
      <c r="P8" s="1221" t="s">
        <v>652</v>
      </c>
      <c r="Q8" s="1222"/>
      <c r="R8" s="481"/>
      <c r="S8" s="481"/>
      <c r="T8" s="480"/>
      <c r="U8" s="480"/>
      <c r="V8" s="80"/>
      <c r="W8" s="80"/>
      <c r="X8" s="80"/>
      <c r="Y8" s="80"/>
      <c r="Z8" s="80"/>
      <c r="AA8" s="80"/>
    </row>
    <row r="9" spans="1:27" ht="39.950000000000003" customHeight="1" thickBot="1">
      <c r="A9" s="80"/>
      <c r="B9" s="1258" t="str">
        <f>IF(OR(AND(F12="",H12="",F9=""),AND(F12&lt;&gt;"",H12&lt;&gt;"",F9&lt;&gt;""),AND(F12="",H12="",F9&lt;&gt;""),AND(F12&lt;&gt;"",H12="",F9&lt;&gt;""),AND(F12="",H12&lt;&gt;"",F9&lt;&gt;"")),"郵便番号","郵便番号要入力⇒")</f>
        <v>郵便番号</v>
      </c>
      <c r="C9" s="1259"/>
      <c r="D9" s="1259"/>
      <c r="E9" s="1260"/>
      <c r="F9" s="1235"/>
      <c r="G9" s="1236"/>
      <c r="H9" s="1186" t="str" cm="1">
        <f t="array" ref="H9">IF(H11="","",IF(MOD(MIN(FIND({1,2,3,4,5,6,7,8,9},H11&amp;"123456789")),LEN(H11)+1)=0,IF((MOD(MIN(FIND({1,2,3,4,5,6,7,8,9},H12&amp;"123456789")),LEN(H12)+1))&gt;0,"　　↓入力例のとおり地番等を入力してください",""),""))</f>
        <v/>
      </c>
      <c r="I9" s="1187"/>
      <c r="J9" s="1187"/>
      <c r="K9" s="1188"/>
      <c r="L9" s="477" t="str">
        <f>IF(F9="","",SUBSTITUTE(SUBSTITUTE(SUBSTITUTE(SUBSTITUTE(SUBSTITUTE(SUBSTITUTE(DBCS(F9),"-","－"),"−","－"),"‐","－"),"ー","－"),"―","－"),"－",""))</f>
        <v/>
      </c>
      <c r="M9" s="566" t="s">
        <v>628</v>
      </c>
      <c r="N9" s="480" t="s">
        <v>662</v>
      </c>
      <c r="O9" s="480"/>
      <c r="P9" s="1223" t="s">
        <v>485</v>
      </c>
      <c r="Q9" s="1224"/>
      <c r="R9" s="480"/>
      <c r="S9" s="480"/>
      <c r="T9" s="480"/>
      <c r="U9" s="480"/>
      <c r="V9" s="80"/>
      <c r="W9" s="80"/>
      <c r="X9" s="80"/>
      <c r="Y9" s="80"/>
      <c r="Z9" s="80"/>
      <c r="AA9" s="80"/>
    </row>
    <row r="10" spans="1:27" ht="12.95" customHeight="1" thickBot="1">
      <c r="A10" s="80"/>
      <c r="B10" s="1150" t="s">
        <v>516</v>
      </c>
      <c r="C10" s="1151"/>
      <c r="D10" s="1178" t="s">
        <v>481</v>
      </c>
      <c r="E10" s="1179"/>
      <c r="F10" s="1237" t="s">
        <v>483</v>
      </c>
      <c r="G10" s="1238"/>
      <c r="H10" s="1165" t="str">
        <f>IF(AND(F13&lt;&gt;"",H12&lt;&gt;"",H11="",LEN(H12)&gt;10),"↓↓↓住所のカナを入力してください↓↓↓↓","市区町村以下")</f>
        <v>市区町村以下</v>
      </c>
      <c r="I10" s="1165"/>
      <c r="J10" s="1165"/>
      <c r="K10" s="1166"/>
      <c r="L10" s="571" t="s">
        <v>8</v>
      </c>
      <c r="M10" s="567"/>
      <c r="N10" s="480"/>
      <c r="O10" s="480"/>
      <c r="P10" s="480"/>
      <c r="Q10" s="480"/>
      <c r="R10" s="480"/>
      <c r="S10" s="480"/>
      <c r="T10" s="480"/>
      <c r="U10" s="480"/>
      <c r="V10" s="80"/>
      <c r="W10" s="80"/>
      <c r="X10" s="80"/>
      <c r="Y10" s="80"/>
      <c r="Z10" s="80"/>
      <c r="AA10" s="80"/>
    </row>
    <row r="11" spans="1:27" ht="18" customHeight="1">
      <c r="A11" s="80"/>
      <c r="B11" s="1150"/>
      <c r="C11" s="1151"/>
      <c r="D11" s="1167" t="s">
        <v>0</v>
      </c>
      <c r="E11" s="1168"/>
      <c r="F11" s="1239" t="str">
        <f>IFERROR(VLOOKUP(F12,作業２!G162:H209,2,FALSE),"")</f>
        <v/>
      </c>
      <c r="G11" s="1240"/>
      <c r="H11" s="1169"/>
      <c r="I11" s="1170"/>
      <c r="J11" s="1171"/>
      <c r="K11" s="1172"/>
      <c r="L11" s="476" t="str">
        <f>IF(H11="","",CLEAN(SUBSTITUTE(SUBSTITUTE(SUBSTITUTE(SUBSTITUTE(SUBSTITUTE(SUBSTITUTE(SUBSTITUTE(DBCS(CONCATENATE(F11,H11)),"　",""),"-","－"),"−","－"),"‐","－"),"ー","－"),"―","－"),"－","－")))</f>
        <v/>
      </c>
      <c r="M11" s="570" t="s">
        <v>636</v>
      </c>
      <c r="N11" s="595" t="str">
        <f>IF(IFERROR(SEARCH("１",L11,1),0)+IFERROR(SEARCH("２",L11,1),0)+IFERROR(SEARCH("３",L11,1),0)+IFERROR(SEARCH("４",L11,1),0)+IFERROR(SEARCH("５",L11,1),0)+IFERROR(SEARCH("６",L11,1),0)+IFERROR(SEARCH("７",L11,1),0)+IFERROR(SEARCH("８",L11,1),0)+IFERROR(SEARCH("９",L11,1),0)=0,CONCATENATE(L11,N12),L11)</f>
        <v/>
      </c>
      <c r="O11" s="480"/>
      <c r="P11" s="1243"/>
      <c r="Q11" s="1244"/>
      <c r="R11" s="1230" t="s">
        <v>635</v>
      </c>
      <c r="S11" s="1231"/>
      <c r="T11" s="1232"/>
      <c r="U11" s="480"/>
      <c r="V11" s="80"/>
      <c r="W11" s="80"/>
      <c r="X11" s="80"/>
      <c r="Y11" s="80"/>
      <c r="Z11" s="80"/>
      <c r="AA11" s="80"/>
    </row>
    <row r="12" spans="1:27" ht="39.950000000000003" customHeight="1" thickBot="1">
      <c r="A12" s="80"/>
      <c r="B12" s="1067"/>
      <c r="C12" s="1068"/>
      <c r="D12" s="1173" t="s">
        <v>307</v>
      </c>
      <c r="E12" s="1174"/>
      <c r="F12" s="1241"/>
      <c r="G12" s="1242"/>
      <c r="H12" s="1175"/>
      <c r="I12" s="1176"/>
      <c r="J12" s="1176"/>
      <c r="K12" s="1177"/>
      <c r="L12" s="478" t="str">
        <f>IF(H12="","",CLEAN(SUBSTITUTE(SUBSTITUTE(SUBSTITUTE(SUBSTITUTE(SUBSTITUTE(SUBSTITUTE(SUBSTITUTE(DBCS(CONCATENATE(F12,H12)),"　",""),"-","－"),"−","－"),"‐","－"),"ー","－"),"―","－"),"－","－")))</f>
        <v/>
      </c>
      <c r="M12" s="570" t="s">
        <v>637</v>
      </c>
      <c r="N12" s="596" t="str" cm="1">
        <f t="array" ref="N12">IF(OR(IFERROR(SEARCH("丁",L12,4),0)&gt;0,IFERROR(SEARCH("番",L12,4),0)&gt;0,IFERROR(SEARCH("号",L12,4),0)&gt;0),"",MID(L12,MIN(FIND({"０","１","２","３","４","５","６","７","８","９"},L12&amp;"０１２３４５６７８９")),LEN(L12)-MIN(FIND({"０","１","２","３","４","５","６","７","８","９"},L12&amp;"０１２３４５６７８９"))+1))</f>
        <v/>
      </c>
      <c r="O12" s="480"/>
      <c r="P12" s="1217" t="s">
        <v>25</v>
      </c>
      <c r="Q12" s="1218"/>
      <c r="R12" s="1225" t="s">
        <v>634</v>
      </c>
      <c r="S12" s="1226"/>
      <c r="T12" s="1227"/>
      <c r="U12" s="480"/>
      <c r="V12" s="80"/>
      <c r="W12" s="80"/>
      <c r="X12" s="80"/>
      <c r="Y12" s="80"/>
      <c r="Z12" s="80"/>
      <c r="AA12" s="80"/>
    </row>
    <row r="13" spans="1:27" ht="44.25" customHeight="1" thickBot="1">
      <c r="A13" s="80"/>
      <c r="B13" s="1180" t="str">
        <f>IF(OR(AND(F16="",H16="",F13=""),AND(F16&lt;&gt;"",H16&lt;&gt;"",F13&lt;&gt;""),AND(F16="",H16="",F13&lt;&gt;""),AND(F16&lt;&gt;"",H16="",F13&lt;&gt;""),AND(F16="",H16&lt;&gt;"",F13&lt;&gt;"")),"　　学校法人電話番号","　　学校法人電話番号　要入力⇒")</f>
        <v>　　学校法人電話番号</v>
      </c>
      <c r="C13" s="1181"/>
      <c r="D13" s="1181"/>
      <c r="E13" s="1181"/>
      <c r="F13" s="1233"/>
      <c r="G13" s="1234"/>
      <c r="H13" s="1247" t="str">
        <f>IF(J13="電話番号の右４桁はすべて数字としてください","←←←←←←←←←←","")</f>
        <v/>
      </c>
      <c r="I13" s="1248"/>
      <c r="J13" s="588" t="str">
        <f>IF(H12="","",IF(OR(K48="14",K48="46"),(IF(F12=LEFT(H12,4),"↑都道府県名は不要です（左欄で選択済です）","")),(IF(F12=LEFT(H12,3),"↑都道府県名は不要です（左欄で選択済です）",(IF((IFERROR(SEARCH("－",RIGHT(L14,4),1),0))&gt;0,"電話番号の右４桁はすべて数字としてください",""))))))</f>
        <v/>
      </c>
      <c r="K13" s="1131" t="str">
        <f>IF(J15="住所は入力例のとおりご記入ください","↑　　　　　　　　　　　　　　　↑","")</f>
        <v/>
      </c>
      <c r="L13" s="590" t="str">
        <f>IF(L14="","",IF(L14="","",LEFT(L14,((IFERROR(SEARCH("－",L14,1),0))-1))))</f>
        <v/>
      </c>
      <c r="M13" s="590" t="str">
        <f>IF(L14="","",MID(L14,((IFERROR(SEARCH("－",L14,1),0))+1),((IFERROR(SEARCH("－",L14,7),0))-(IFERROR(SEARCH("－",L14,1),0)+1))))</f>
        <v/>
      </c>
      <c r="N13" s="590" t="str">
        <f>IF(F13="","",IF(F13="","",RIGHT(F13,4)))</f>
        <v/>
      </c>
      <c r="O13" s="480"/>
      <c r="P13" s="1228" t="s">
        <v>26</v>
      </c>
      <c r="Q13" s="1229"/>
      <c r="R13" s="482"/>
      <c r="S13" s="482"/>
      <c r="T13" s="480"/>
      <c r="U13" s="480"/>
      <c r="V13" s="80"/>
      <c r="W13" s="80"/>
      <c r="X13" s="80"/>
      <c r="Y13" s="80"/>
      <c r="Z13" s="80"/>
      <c r="AA13" s="80"/>
    </row>
    <row r="14" spans="1:27" ht="12.95" customHeight="1" thickBot="1">
      <c r="A14" s="80"/>
      <c r="B14" s="1157" t="s">
        <v>517</v>
      </c>
      <c r="C14" s="1158"/>
      <c r="D14" s="453"/>
      <c r="E14" s="457" t="s">
        <v>7</v>
      </c>
      <c r="F14" s="1256" t="s">
        <v>9</v>
      </c>
      <c r="G14" s="1252"/>
      <c r="H14" s="1252" t="s">
        <v>10</v>
      </c>
      <c r="I14" s="1253"/>
      <c r="J14" s="589"/>
      <c r="K14" s="634" t="str">
        <f>IF(J15="","","↑")</f>
        <v/>
      </c>
      <c r="L14" s="590" t="str">
        <f>IF(F13="","",CLEAN(SUBSTITUTE(SUBSTITUTE(SUBSTITUTE(SUBSTITUTE(SUBSTITUTE(SUBSTITUTE(SUBSTITUTE(DBCS(F13),"　",""),"-","－"),"−","－"),"‐","－"),"ー","－"),"―","－"),"－","－")))</f>
        <v/>
      </c>
      <c r="M14" s="1245" t="s">
        <v>627</v>
      </c>
      <c r="N14" s="1246"/>
      <c r="O14" s="480"/>
      <c r="P14" s="483"/>
      <c r="Q14" s="483"/>
      <c r="R14" s="484" t="s">
        <v>7</v>
      </c>
      <c r="S14" s="485"/>
      <c r="T14" s="485"/>
      <c r="U14" s="480"/>
      <c r="V14" s="80"/>
      <c r="W14" s="80"/>
      <c r="X14" s="80"/>
      <c r="Y14" s="80"/>
      <c r="Z14" s="80"/>
      <c r="AA14" s="80"/>
    </row>
    <row r="15" spans="1:27" ht="18" customHeight="1">
      <c r="A15" s="80"/>
      <c r="B15" s="1159"/>
      <c r="C15" s="1160"/>
      <c r="D15" s="1163" t="s">
        <v>305</v>
      </c>
      <c r="E15" s="1163"/>
      <c r="F15" s="1257"/>
      <c r="G15" s="1254"/>
      <c r="H15" s="1254"/>
      <c r="I15" s="1255"/>
      <c r="J15" s="1249" t="str">
        <f>IF(OR((IFERROR(SEARCH("花巻市",H12,1),0))&gt;0,(IFERROR(SEARCH("名寄市",H12,1),0))&gt;0,(IFERROR(SEARCH("士別市",H12,1),0))&gt;0,(IFERROR(SEARCH("羽幌町",H12,1),0))&gt;0,(IFERROR(SEARCH("遠軽町",H12,1),0))&gt;0,(IFERROR(SEARCH("北見市",H12,1),0))&gt;0,(IFERROR(SEARCH("標津町",H12,1),0))&gt;0,(IFERROR(SEARCH("白糠町",H12,1),0))&gt;0,(IFERROR(SEARCH("帯広市",H12,1),0))&gt;0,(IFERROR(SEARCH("芽室町",H12,1),0))&gt;0,(IFERROR(SEARCH("旭川市",H12,1),0))&gt;0,(IFERROR(SEARCH("芦別市",H12,1),0))&gt;0,(IFERROR(SEARCH("美唄市",H12,1),0))&gt;0,(IFERROR(SEARCH("砂川市",H12,1),0))&gt;0,(IFERROR(SEARCH("雨竜郡沼田町",H12,1),0))&gt;0,(IFERROR(SEARCH("岩見沢市",H12,1),0))&gt;0,(IFERROR(SEARCH("江別市",H12,1),0))&gt;0,(IFERROR(SEARCH("倶知安町",H12,1),0))&gt;0,(IFERROR(SEARCH("札幌市",H12,1),0))&gt;0),"",IF((IFERROR(SEARCH("丁目",H12,1),0))+(IFERROR(SEARCH("番地",H12,1),0))+(IFERROR(SEARCH("号",H12,1),0))&gt;0,"住所は入力例のとおりご記入ください",""))</f>
        <v/>
      </c>
      <c r="K15" s="1250"/>
      <c r="L15" s="476" t="str">
        <f>IF(H15="","",CONCATENATE(SUBSTITUTE(SUBSTITUTE(SUBSTITUTE(F15,"　","")," ",""),CHAR(10),""),"　",SUBSTITUTE(SUBSTITUTE(SUBSTITUTE(H15,"　","")," ",""),CHAR(10),"")))</f>
        <v/>
      </c>
      <c r="M15" s="566" t="s">
        <v>626</v>
      </c>
      <c r="N15" s="480"/>
      <c r="O15" s="480"/>
      <c r="P15" s="1219" t="s">
        <v>135</v>
      </c>
      <c r="Q15" s="1220"/>
      <c r="R15" s="1219" t="s">
        <v>136</v>
      </c>
      <c r="S15" s="1220"/>
      <c r="T15" s="485"/>
      <c r="U15" s="480"/>
      <c r="V15" s="80"/>
      <c r="W15" s="80"/>
      <c r="X15" s="80"/>
      <c r="Y15" s="80"/>
      <c r="Z15" s="80"/>
      <c r="AA15" s="80"/>
    </row>
    <row r="16" spans="1:27" ht="30" customHeight="1" thickBot="1">
      <c r="A16" s="80"/>
      <c r="B16" s="1161"/>
      <c r="C16" s="1162"/>
      <c r="D16" s="1164" t="s">
        <v>307</v>
      </c>
      <c r="E16" s="1164"/>
      <c r="F16" s="1241"/>
      <c r="G16" s="1242"/>
      <c r="H16" s="1242"/>
      <c r="I16" s="1251"/>
      <c r="J16" s="589"/>
      <c r="K16" s="589"/>
      <c r="L16" s="477" t="str">
        <f>IF(H16="","",CONCATENATE(SUBSTITUTE(SUBSTITUTE(SUBSTITUTE(F16,"　","")," ",""),CHAR(10),""),"　",SUBSTITUTE(SUBSTITUTE(SUBSTITUTE(H16,"　","")," ",""),CHAR(10),"")))</f>
        <v/>
      </c>
      <c r="M16" s="566" t="s">
        <v>625</v>
      </c>
      <c r="N16" s="480"/>
      <c r="O16" s="480"/>
      <c r="P16" s="1217" t="s">
        <v>23</v>
      </c>
      <c r="Q16" s="1218"/>
      <c r="R16" s="1217" t="s">
        <v>134</v>
      </c>
      <c r="S16" s="1218"/>
      <c r="T16" s="480"/>
      <c r="U16" s="480"/>
      <c r="V16" s="80"/>
      <c r="W16" s="80"/>
      <c r="X16" s="80"/>
      <c r="Y16" s="80"/>
      <c r="Z16" s="80"/>
      <c r="AA16" s="80"/>
    </row>
    <row r="17" spans="1:27" ht="18" customHeight="1" thickBot="1">
      <c r="A17" s="80"/>
      <c r="B17" s="1182" t="s">
        <v>491</v>
      </c>
      <c r="C17" s="1183"/>
      <c r="D17" s="1183"/>
      <c r="E17" s="1183"/>
      <c r="F17" s="458" t="s">
        <v>486</v>
      </c>
      <c r="G17" s="443" t="s">
        <v>487</v>
      </c>
      <c r="H17" s="353" t="s">
        <v>488</v>
      </c>
      <c r="I17" s="354" t="s">
        <v>489</v>
      </c>
      <c r="J17" s="448"/>
      <c r="K17" s="442"/>
      <c r="L17" s="569" t="s">
        <v>7</v>
      </c>
      <c r="M17" s="566"/>
      <c r="N17" s="480"/>
      <c r="O17" s="480"/>
      <c r="P17" s="480"/>
      <c r="Q17" s="480"/>
      <c r="R17" s="480"/>
      <c r="S17" s="480"/>
      <c r="T17" s="480"/>
      <c r="U17" s="480"/>
      <c r="V17" s="80"/>
      <c r="W17" s="80"/>
      <c r="X17" s="80"/>
      <c r="Y17" s="80"/>
      <c r="Z17" s="80"/>
      <c r="AA17" s="80"/>
    </row>
    <row r="18" spans="1:27" ht="30" customHeight="1" thickBot="1">
      <c r="A18" s="80"/>
      <c r="B18" s="1184"/>
      <c r="C18" s="1185"/>
      <c r="D18" s="1185"/>
      <c r="E18" s="1185"/>
      <c r="F18" s="459"/>
      <c r="G18" s="350"/>
      <c r="H18" s="352"/>
      <c r="I18" s="351"/>
      <c r="J18" s="1261" t="str">
        <f>L20</f>
        <v/>
      </c>
      <c r="K18" s="1262"/>
      <c r="L18" s="477" t="str">
        <f>IF(I18="","",CONCATENATE(LEFT(F18,1),IF(G18&gt;9,G18,CONCATENATE("0",G18)),IF(H18&gt;9,H18,CONCATENATE("0",H18)),IF(I18&gt;9,I18,CONCATENATE("0",I18))))</f>
        <v/>
      </c>
      <c r="M18" s="566" t="s">
        <v>623</v>
      </c>
      <c r="N18" s="480"/>
      <c r="O18" s="480"/>
      <c r="P18" s="486" t="s">
        <v>493</v>
      </c>
      <c r="Q18" s="487" t="s">
        <v>492</v>
      </c>
      <c r="R18" s="488">
        <v>4</v>
      </c>
      <c r="S18" s="489">
        <v>23</v>
      </c>
      <c r="T18" s="480"/>
      <c r="U18" s="480"/>
      <c r="V18" s="80"/>
      <c r="W18" s="80"/>
      <c r="X18" s="80"/>
      <c r="Y18" s="80"/>
      <c r="Z18" s="80"/>
      <c r="AA18" s="80"/>
    </row>
    <row r="19" spans="1:27" ht="9.9499999999999993" customHeight="1" thickBot="1">
      <c r="A19" s="80"/>
      <c r="B19" s="473"/>
      <c r="C19" s="473"/>
      <c r="D19" s="473"/>
      <c r="E19" s="473"/>
      <c r="F19" s="474"/>
      <c r="G19" s="474"/>
      <c r="H19" s="474"/>
      <c r="I19" s="474"/>
      <c r="J19" s="80"/>
      <c r="K19" s="80"/>
      <c r="L19" s="572">
        <f ca="1">作業２!G77-(IF(LEFT(F18,1)="5",43466,IF(LEFT(F18,1)="4",32509,IF(LEFT(F18,1)="3",9498,IF(LEFT(F18,1)="2",4384,0))))+365*(G18-1)+H18*22+I18)</f>
        <v>46485</v>
      </c>
      <c r="M19" s="568" t="s">
        <v>629</v>
      </c>
      <c r="N19" s="480"/>
      <c r="O19" s="480"/>
      <c r="P19" s="490"/>
      <c r="Q19" s="491"/>
      <c r="R19" s="490"/>
      <c r="S19" s="490"/>
      <c r="T19" s="480"/>
      <c r="U19" s="480"/>
      <c r="V19" s="80"/>
      <c r="W19" s="80"/>
      <c r="X19" s="80"/>
      <c r="Y19" s="80"/>
      <c r="Z19" s="80"/>
      <c r="AA19" s="80"/>
    </row>
    <row r="20" spans="1:27" ht="20.100000000000001" customHeight="1">
      <c r="A20" s="80"/>
      <c r="B20" s="1264" t="s">
        <v>518</v>
      </c>
      <c r="C20" s="1265"/>
      <c r="D20" s="1294" t="s">
        <v>29</v>
      </c>
      <c r="E20" s="1295"/>
      <c r="F20" s="1282"/>
      <c r="G20" s="1283"/>
      <c r="H20" s="1284"/>
      <c r="I20" s="446"/>
      <c r="J20" s="446"/>
      <c r="K20" s="446"/>
      <c r="L20" s="540" t="str">
        <f>IF(F18="3.昭和",IF(G18&gt;22,"","←認可年月日は昭和22年４月１日以降にしてください。"),"")</f>
        <v/>
      </c>
      <c r="M20" s="566" t="s">
        <v>624</v>
      </c>
      <c r="N20" s="480"/>
      <c r="O20" s="480"/>
      <c r="P20" s="1270" t="s">
        <v>519</v>
      </c>
      <c r="Q20" s="1271"/>
      <c r="R20" s="1272"/>
      <c r="S20" s="485"/>
      <c r="T20" s="485"/>
      <c r="U20" s="480"/>
      <c r="V20" s="80"/>
      <c r="W20" s="80"/>
      <c r="X20" s="80"/>
      <c r="Y20" s="80"/>
      <c r="Z20" s="80"/>
      <c r="AA20" s="80"/>
    </row>
    <row r="21" spans="1:27" ht="20.100000000000001" customHeight="1">
      <c r="A21" s="80"/>
      <c r="B21" s="1266"/>
      <c r="C21" s="1267"/>
      <c r="D21" s="1296" t="s">
        <v>30</v>
      </c>
      <c r="E21" s="1297"/>
      <c r="F21" s="1285"/>
      <c r="G21" s="1286"/>
      <c r="H21" s="1287"/>
      <c r="I21" s="80"/>
      <c r="J21" s="80"/>
      <c r="K21" s="446"/>
      <c r="L21" s="447"/>
      <c r="M21" s="80"/>
      <c r="N21" s="480"/>
      <c r="O21" s="480"/>
      <c r="P21" s="1273" t="s">
        <v>520</v>
      </c>
      <c r="Q21" s="1274"/>
      <c r="R21" s="1275"/>
      <c r="S21" s="485"/>
      <c r="T21" s="485"/>
      <c r="U21" s="480"/>
      <c r="V21" s="80"/>
      <c r="W21" s="80"/>
      <c r="X21" s="80"/>
      <c r="Y21" s="80"/>
      <c r="Z21" s="80"/>
      <c r="AA21" s="80"/>
    </row>
    <row r="22" spans="1:27" ht="20.100000000000001" customHeight="1">
      <c r="A22" s="80"/>
      <c r="B22" s="1266"/>
      <c r="C22" s="1267"/>
      <c r="D22" s="1296" t="s">
        <v>3</v>
      </c>
      <c r="E22" s="1297"/>
      <c r="F22" s="1288"/>
      <c r="G22" s="1289"/>
      <c r="H22" s="1290"/>
      <c r="I22" s="80"/>
      <c r="J22" s="80"/>
      <c r="K22" s="446"/>
      <c r="L22" s="447"/>
      <c r="M22" s="80"/>
      <c r="N22" s="480"/>
      <c r="O22" s="480"/>
      <c r="P22" s="1276" t="s">
        <v>522</v>
      </c>
      <c r="Q22" s="1277"/>
      <c r="R22" s="1278"/>
      <c r="S22" s="485"/>
      <c r="T22" s="485"/>
      <c r="U22" s="480"/>
      <c r="V22" s="80"/>
      <c r="W22" s="80"/>
      <c r="X22" s="80"/>
      <c r="Y22" s="80"/>
      <c r="Z22" s="80"/>
      <c r="AA22" s="80"/>
    </row>
    <row r="23" spans="1:27" ht="20.100000000000001" customHeight="1" thickBot="1">
      <c r="A23" s="80"/>
      <c r="B23" s="1268"/>
      <c r="C23" s="1269"/>
      <c r="D23" s="1298" t="s">
        <v>28</v>
      </c>
      <c r="E23" s="1299"/>
      <c r="F23" s="1291"/>
      <c r="G23" s="1292"/>
      <c r="H23" s="1293"/>
      <c r="I23" s="80"/>
      <c r="J23" s="80"/>
      <c r="K23" s="446"/>
      <c r="L23" s="447"/>
      <c r="M23" s="80"/>
      <c r="N23" s="480"/>
      <c r="O23" s="480"/>
      <c r="P23" s="1279" t="s">
        <v>521</v>
      </c>
      <c r="Q23" s="1280"/>
      <c r="R23" s="1281"/>
      <c r="S23" s="485"/>
      <c r="T23" s="485"/>
      <c r="U23" s="480"/>
      <c r="V23" s="80"/>
      <c r="W23" s="80"/>
      <c r="X23" s="80"/>
      <c r="Y23" s="80"/>
      <c r="Z23" s="80"/>
      <c r="AA23" s="80"/>
    </row>
    <row r="24" spans="1:27" ht="13.5" customHeight="1">
      <c r="A24" s="80"/>
      <c r="B24" s="450"/>
      <c r="C24" s="450"/>
      <c r="D24" s="450"/>
      <c r="E24" s="80"/>
      <c r="F24" s="80"/>
      <c r="G24" s="80"/>
      <c r="H24" s="446"/>
      <c r="I24" s="446"/>
      <c r="J24" s="446" t="s">
        <v>622</v>
      </c>
      <c r="K24" s="446"/>
      <c r="L24" s="447"/>
      <c r="M24" s="80"/>
      <c r="N24" s="480"/>
      <c r="O24" s="480"/>
      <c r="P24" s="492"/>
      <c r="Q24" s="492"/>
      <c r="R24" s="485"/>
      <c r="S24" s="485"/>
      <c r="T24" s="485"/>
      <c r="U24" s="480"/>
      <c r="V24" s="80"/>
      <c r="W24" s="80"/>
      <c r="X24" s="80"/>
      <c r="Y24" s="80"/>
      <c r="Z24" s="80"/>
      <c r="AA24" s="80"/>
    </row>
    <row r="25" spans="1:27" ht="13.5" customHeight="1">
      <c r="A25" s="80"/>
      <c r="B25" s="454"/>
      <c r="C25" s="454"/>
      <c r="D25" s="455"/>
      <c r="E25" s="444"/>
      <c r="F25" s="445"/>
      <c r="G25" s="445"/>
      <c r="H25" s="446"/>
      <c r="I25" s="446"/>
      <c r="J25" s="446"/>
      <c r="K25" s="446"/>
      <c r="L25" s="573"/>
      <c r="M25" s="80"/>
      <c r="N25" s="80"/>
      <c r="O25" s="80"/>
      <c r="P25" s="349"/>
      <c r="Q25" s="349"/>
      <c r="R25" s="441"/>
      <c r="S25" s="441"/>
      <c r="T25" s="441"/>
      <c r="U25" s="80"/>
      <c r="V25" s="80"/>
      <c r="W25" s="80"/>
      <c r="X25" s="80"/>
      <c r="Y25" s="80"/>
      <c r="Z25" s="80"/>
      <c r="AA25" s="80"/>
    </row>
    <row r="26" spans="1:27" ht="13.5" customHeight="1">
      <c r="A26" s="80"/>
      <c r="B26" s="454"/>
      <c r="C26" s="454"/>
      <c r="D26" s="455"/>
      <c r="E26" s="444"/>
      <c r="F26" s="445"/>
      <c r="G26" s="445"/>
      <c r="H26" s="446"/>
      <c r="I26" s="446"/>
      <c r="J26" s="446"/>
      <c r="K26" s="446"/>
      <c r="L26" s="447"/>
      <c r="M26" s="80"/>
      <c r="N26" s="80"/>
      <c r="O26" s="80"/>
      <c r="P26" s="349"/>
      <c r="Q26" s="349"/>
      <c r="R26" s="441"/>
      <c r="S26" s="441"/>
      <c r="T26" s="441"/>
      <c r="U26" s="80"/>
      <c r="V26" s="80"/>
      <c r="W26" s="80"/>
      <c r="X26" s="80"/>
      <c r="Y26" s="80"/>
      <c r="Z26" s="80"/>
      <c r="AA26" s="80"/>
    </row>
    <row r="27" spans="1:27" ht="13.5" customHeight="1">
      <c r="A27" s="80"/>
      <c r="B27" s="454"/>
      <c r="C27" s="454"/>
      <c r="D27" s="455"/>
      <c r="E27" s="444"/>
      <c r="F27" s="445"/>
      <c r="G27" s="445"/>
      <c r="H27" s="446"/>
      <c r="I27" s="446"/>
      <c r="J27" s="446"/>
      <c r="K27" s="446"/>
      <c r="L27" s="574"/>
      <c r="M27" s="80"/>
      <c r="N27" s="80"/>
      <c r="O27" s="80"/>
      <c r="P27" s="349"/>
      <c r="Q27" s="349"/>
      <c r="R27" s="441"/>
      <c r="S27" s="441"/>
      <c r="T27" s="441"/>
      <c r="U27" s="80"/>
      <c r="V27" s="80"/>
      <c r="W27" s="80"/>
      <c r="X27" s="80"/>
      <c r="Y27" s="80"/>
      <c r="Z27" s="80"/>
      <c r="AA27" s="80"/>
    </row>
    <row r="28" spans="1:27" ht="13.5" customHeight="1">
      <c r="A28" s="80"/>
      <c r="B28" s="454"/>
      <c r="C28" s="454"/>
      <c r="D28" s="455"/>
      <c r="E28" s="444"/>
      <c r="F28" s="445"/>
      <c r="G28" s="445"/>
      <c r="H28" s="446"/>
      <c r="I28" s="446"/>
      <c r="J28" s="446"/>
      <c r="K28" s="446"/>
      <c r="L28" s="447"/>
      <c r="M28" s="80"/>
      <c r="N28" s="80"/>
      <c r="O28" s="80"/>
      <c r="P28" s="349"/>
      <c r="Q28" s="349"/>
      <c r="R28" s="441"/>
      <c r="S28" s="441"/>
      <c r="T28" s="441"/>
      <c r="U28" s="80"/>
      <c r="V28" s="80"/>
      <c r="W28" s="80"/>
      <c r="X28" s="80"/>
      <c r="Y28" s="80"/>
      <c r="Z28" s="80"/>
      <c r="AA28" s="80"/>
    </row>
    <row r="29" spans="1:27" ht="13.5" customHeight="1">
      <c r="A29" s="80"/>
      <c r="B29" s="454"/>
      <c r="C29" s="454"/>
      <c r="D29" s="455"/>
      <c r="E29" s="444"/>
      <c r="F29" s="445"/>
      <c r="G29" s="445"/>
      <c r="H29" s="446"/>
      <c r="I29" s="446"/>
      <c r="J29" s="446"/>
      <c r="K29" s="446"/>
      <c r="L29" s="447"/>
      <c r="M29" s="80"/>
      <c r="N29" s="80"/>
      <c r="O29" s="80"/>
      <c r="P29" s="349"/>
      <c r="Q29" s="349"/>
      <c r="R29" s="441"/>
      <c r="S29" s="441"/>
      <c r="T29" s="441"/>
      <c r="U29" s="80"/>
      <c r="V29" s="80"/>
      <c r="W29" s="80"/>
      <c r="X29" s="80"/>
      <c r="Y29" s="80"/>
      <c r="Z29" s="80"/>
      <c r="AA29" s="80"/>
    </row>
    <row r="30" spans="1:27" ht="13.5" customHeight="1">
      <c r="A30" s="80"/>
      <c r="B30" s="454"/>
      <c r="C30" s="454"/>
      <c r="D30" s="455"/>
      <c r="E30" s="444"/>
      <c r="F30" s="445"/>
      <c r="G30" s="445"/>
      <c r="H30" s="446"/>
      <c r="I30" s="446"/>
      <c r="J30" s="446"/>
      <c r="K30" s="446"/>
      <c r="L30" s="447"/>
      <c r="M30" s="80"/>
      <c r="N30" s="80"/>
      <c r="O30" s="80"/>
      <c r="P30" s="349"/>
      <c r="Q30" s="349"/>
      <c r="R30" s="441"/>
      <c r="S30" s="441"/>
      <c r="T30" s="441"/>
      <c r="U30" s="80"/>
      <c r="V30" s="80"/>
      <c r="W30" s="80"/>
      <c r="X30" s="80"/>
      <c r="Y30" s="80"/>
      <c r="Z30" s="80"/>
      <c r="AA30" s="80"/>
    </row>
    <row r="31" spans="1:27" ht="13.5" customHeight="1">
      <c r="A31" s="80"/>
      <c r="B31" s="454"/>
      <c r="C31" s="454"/>
      <c r="D31" s="455"/>
      <c r="E31" s="444"/>
      <c r="F31" s="445"/>
      <c r="G31" s="445"/>
      <c r="H31" s="446"/>
      <c r="I31" s="446"/>
      <c r="J31" s="446"/>
      <c r="K31" s="446"/>
      <c r="L31" s="447"/>
      <c r="M31" s="80"/>
      <c r="N31" s="80"/>
      <c r="O31" s="80"/>
      <c r="P31" s="349"/>
      <c r="Q31" s="349"/>
      <c r="R31" s="441"/>
      <c r="S31" s="441"/>
      <c r="T31" s="441"/>
      <c r="U31" s="80"/>
      <c r="V31" s="80"/>
      <c r="W31" s="80"/>
      <c r="X31" s="80"/>
      <c r="Y31" s="80"/>
      <c r="Z31" s="80"/>
      <c r="AA31" s="80"/>
    </row>
    <row r="32" spans="1:27" ht="13.5" customHeight="1">
      <c r="A32" s="80"/>
      <c r="B32" s="454"/>
      <c r="C32" s="454"/>
      <c r="D32" s="455"/>
      <c r="E32" s="444"/>
      <c r="F32" s="445"/>
      <c r="G32" s="445"/>
      <c r="H32" s="446"/>
      <c r="I32" s="446"/>
      <c r="J32" s="446"/>
      <c r="K32" s="446"/>
      <c r="L32" s="447"/>
      <c r="M32" s="80"/>
      <c r="N32" s="80"/>
      <c r="O32" s="80"/>
      <c r="P32" s="349"/>
      <c r="Q32" s="349"/>
      <c r="R32" s="441"/>
      <c r="S32" s="441"/>
      <c r="T32" s="441"/>
      <c r="U32" s="80"/>
      <c r="V32" s="80"/>
      <c r="W32" s="80"/>
      <c r="X32" s="80"/>
      <c r="Y32" s="80"/>
      <c r="Z32" s="80"/>
      <c r="AA32" s="80"/>
    </row>
    <row r="33" spans="1:34" ht="13.5" customHeight="1">
      <c r="A33" s="80"/>
      <c r="B33" s="454"/>
      <c r="C33" s="454"/>
      <c r="D33" s="455"/>
      <c r="E33" s="444"/>
      <c r="F33" s="445"/>
      <c r="G33" s="445"/>
      <c r="H33" s="446"/>
      <c r="I33" s="446"/>
      <c r="J33" s="446"/>
      <c r="K33" s="446"/>
      <c r="L33" s="447"/>
      <c r="M33" s="80"/>
      <c r="N33" s="80"/>
      <c r="O33" s="80"/>
      <c r="P33" s="349"/>
      <c r="Q33" s="349"/>
      <c r="R33" s="441"/>
      <c r="S33" s="441"/>
      <c r="T33" s="441"/>
      <c r="U33" s="80"/>
      <c r="V33" s="80"/>
      <c r="W33" s="80"/>
      <c r="X33" s="80"/>
      <c r="Y33" s="80"/>
      <c r="Z33" s="80"/>
      <c r="AA33" s="80"/>
    </row>
    <row r="34" spans="1:34" ht="13.5" customHeight="1">
      <c r="A34" s="80"/>
      <c r="B34" s="450"/>
      <c r="C34" s="450"/>
      <c r="D34" s="450"/>
      <c r="E34" s="80"/>
      <c r="F34" s="80"/>
      <c r="G34" s="80"/>
      <c r="H34" s="80"/>
      <c r="I34" s="80"/>
      <c r="J34" s="80"/>
      <c r="K34" s="80"/>
      <c r="L34" s="80"/>
      <c r="M34" s="80"/>
      <c r="N34" s="80"/>
      <c r="O34" s="80"/>
      <c r="P34" s="80"/>
      <c r="Q34" s="80"/>
      <c r="R34" s="80"/>
      <c r="S34" s="80"/>
      <c r="T34" s="80"/>
      <c r="U34" s="80"/>
      <c r="V34" s="80"/>
      <c r="W34" s="80"/>
      <c r="X34" s="80"/>
      <c r="Y34" s="80"/>
      <c r="Z34" s="80"/>
      <c r="AA34" s="80"/>
    </row>
    <row r="35" spans="1:34" ht="24" hidden="1" customHeight="1">
      <c r="A35" s="80"/>
      <c r="B35" s="1152" t="str">
        <f>IF(F34&gt;8,CONCATENATE("ひとつのファイルで４校(園)分しか作成できません。複数の場合は以下の手順で進めて下さい。　　　　　　　　　　　　　　　　　　　　　　　　　　　　　　　　　　　　　　　　　　　　　　　　　　　　１．作業１（このシート）に入力したのち、このファイル(１～４校(園)分)を保存　　　　　　　　　　　　　　　　　　　　２．別の名前でこのファイルを保存(５",(IF(F34&gt;5,(CONCATENATE("～",F34)),"")),"校(園)分を４校（園）ずつ)　　　　　　　　　　　　　　　　　　　　　　　　　　　　　　　　　　３．保存して作成した複数のファイルに、それぞれ「作業２」「作業３」を入力。"),IF(F34&gt;4,CONCATENATE("ひとつのファイルで４校(園)分しか作成できません。複数の場合は以下の手順で進めて下さい。　　　　　　　　　　　　　　　　　　　　　　　　　　　　　　　　　　　　　　　　　　　　　　　　　　　　１．作業１（このシート）に入力したのち、このファイル(１～４校(園)分)を保存　　　　　　　　　　　　　　　　　　　　２．別の名前でこのファイルを保存(５",(IF(F34&gt;5,(CONCATENATE("～",F34)),"")),"校(園)分)　　　　　　　　　　　　　　　　　　　　　　　　　　　　　　　　　　３．保存して作成した２つのファイルに、それぞれ「作業２」「作業３」を入力。"),""))</f>
        <v/>
      </c>
      <c r="C35" s="1153"/>
      <c r="D35" s="1153"/>
      <c r="E35" s="1153"/>
      <c r="F35" s="1153"/>
      <c r="G35" s="1153"/>
      <c r="H35" s="1153"/>
      <c r="I35" s="1153"/>
      <c r="J35" s="1153"/>
      <c r="K35" s="1153"/>
      <c r="L35" s="148"/>
      <c r="M35" s="80"/>
      <c r="N35" s="81"/>
      <c r="O35" s="81"/>
      <c r="P35" s="80"/>
      <c r="Q35" s="80"/>
      <c r="R35" s="80"/>
      <c r="S35" s="80"/>
      <c r="T35" s="80"/>
      <c r="U35" s="80"/>
      <c r="V35" s="80"/>
      <c r="W35" s="80"/>
      <c r="X35" s="80"/>
      <c r="Y35" s="80"/>
      <c r="Z35" s="80"/>
      <c r="AA35" s="80"/>
    </row>
    <row r="36" spans="1:34" ht="13.5" hidden="1" customHeight="1">
      <c r="A36" s="80"/>
      <c r="B36" s="450" t="s">
        <v>8</v>
      </c>
      <c r="C36" s="450"/>
      <c r="D36" s="450"/>
      <c r="E36" s="80"/>
      <c r="F36" s="80"/>
      <c r="G36" s="80"/>
      <c r="H36" s="80"/>
      <c r="I36" s="80"/>
      <c r="J36" s="80"/>
      <c r="K36" s="80"/>
      <c r="L36" s="80"/>
      <c r="M36" s="80"/>
      <c r="N36" s="80"/>
      <c r="O36" s="80"/>
      <c r="P36" s="80"/>
      <c r="Q36" s="80"/>
      <c r="R36" s="80"/>
      <c r="S36" s="80"/>
      <c r="T36" s="80"/>
      <c r="U36" s="80"/>
      <c r="V36" s="80"/>
      <c r="W36" s="80"/>
      <c r="X36" s="80"/>
      <c r="Y36" s="80"/>
      <c r="Z36" s="80"/>
      <c r="AA36" s="80"/>
    </row>
    <row r="37" spans="1:34" ht="13.5" hidden="1" customHeight="1"/>
    <row r="38" spans="1:34" hidden="1">
      <c r="P38" s="131"/>
      <c r="Q38" s="131"/>
    </row>
    <row r="39" spans="1:34" hidden="1">
      <c r="F39" s="144" t="str">
        <f>IF(F7="","",IF((LEFT(F7,4))=(LEFT(H7,4)),"",IF(F7=F65,"",IF(F7=F66,"",IF(F7=F67,"",F7)))))</f>
        <v>学校法人</v>
      </c>
      <c r="G39" s="144"/>
      <c r="H39" s="145">
        <f>IF(F7="","",IF(F7="個人立","",IF(F7="その他","",VLOOKUP(F7,F72:K93,5,FALSE))))</f>
        <v>1</v>
      </c>
      <c r="I39" s="145"/>
      <c r="J39" s="146" t="s">
        <v>653</v>
      </c>
      <c r="K39" s="146"/>
      <c r="L39" s="146"/>
      <c r="M39" s="146"/>
      <c r="N39" s="146"/>
      <c r="O39" s="144"/>
      <c r="P39" s="147"/>
      <c r="Q39" s="147"/>
      <c r="R39" s="146"/>
      <c r="S39" s="146"/>
      <c r="T39" s="146"/>
      <c r="U39" s="146"/>
    </row>
    <row r="40" spans="1:34" hidden="1">
      <c r="F40" s="22" t="str">
        <f>IF(F8="","",IF(F8=F65,"",IF(F8=F66,"",IF(F8=F67,"",F8))))</f>
        <v/>
      </c>
      <c r="G40" s="22"/>
      <c r="H40" s="26" t="str">
        <f>IF(F8="","",IF(F8="個人立","",IF(F8="その他","",VLOOKUP(F8,F72:K93,5,FALSE))))</f>
        <v/>
      </c>
      <c r="I40" s="26"/>
      <c r="J40" s="1" t="s">
        <v>654</v>
      </c>
      <c r="P40" s="131"/>
    </row>
    <row r="41" spans="1:34" ht="47.25" hidden="1" customHeight="1">
      <c r="P41" s="131" t="s">
        <v>591</v>
      </c>
      <c r="Q41" s="542" t="s">
        <v>592</v>
      </c>
      <c r="R41" s="1" t="s">
        <v>593</v>
      </c>
      <c r="S41" s="1" t="s">
        <v>594</v>
      </c>
      <c r="W41"/>
      <c r="X41"/>
    </row>
    <row r="42" spans="1:34" ht="24.95" hidden="1" customHeight="1">
      <c r="F42" s="145">
        <f>IFERROR(VLOOKUP(F7,F72:J93,5,FALSE),"")</f>
        <v>1</v>
      </c>
      <c r="G42" s="145"/>
      <c r="H42" s="146" t="s">
        <v>296</v>
      </c>
      <c r="I42" s="146"/>
      <c r="J42" s="146"/>
      <c r="K42" s="147"/>
      <c r="L42" s="147"/>
      <c r="M42" s="147"/>
      <c r="N42" s="146"/>
      <c r="P42" s="543" t="s">
        <v>590</v>
      </c>
      <c r="Q42" s="543">
        <v>1</v>
      </c>
      <c r="R42" s="546" t="s">
        <v>589</v>
      </c>
      <c r="S42" s="545" t="s">
        <v>599</v>
      </c>
      <c r="T42"/>
      <c r="W42"/>
      <c r="X42"/>
      <c r="Y42"/>
      <c r="Z42"/>
      <c r="AA42"/>
      <c r="AB42"/>
      <c r="AC42"/>
      <c r="AD42"/>
      <c r="AE42"/>
      <c r="AF42"/>
      <c r="AG42"/>
      <c r="AH42"/>
    </row>
    <row r="43" spans="1:34" ht="24.95" hidden="1" customHeight="1">
      <c r="F43" s="26" t="str">
        <f>IFERROR(VLOOKUP(F8,F72:J93,5,FALSE),"")</f>
        <v/>
      </c>
      <c r="G43" s="26"/>
      <c r="H43" s="1" t="s">
        <v>317</v>
      </c>
      <c r="K43" s="131"/>
      <c r="L43" s="131"/>
      <c r="M43" s="131"/>
      <c r="P43" s="543"/>
      <c r="Q43" s="543">
        <v>2</v>
      </c>
      <c r="R43" s="546">
        <v>9000</v>
      </c>
      <c r="S43" s="545" t="s">
        <v>587</v>
      </c>
      <c r="T43"/>
      <c r="U43" s="26"/>
      <c r="W43"/>
      <c r="X43"/>
      <c r="Y43"/>
      <c r="Z43"/>
      <c r="AA43"/>
      <c r="AB43"/>
      <c r="AC43"/>
      <c r="AD43"/>
      <c r="AE43"/>
      <c r="AF43"/>
      <c r="AG43"/>
      <c r="AH43"/>
    </row>
    <row r="44" spans="1:34" ht="24.95" hidden="1" customHeight="1">
      <c r="K44" s="131"/>
      <c r="L44" s="131"/>
      <c r="M44" s="131"/>
      <c r="P44" s="543"/>
      <c r="Q44" s="543">
        <v>3</v>
      </c>
      <c r="R44" s="546">
        <v>8000</v>
      </c>
      <c r="S44" s="545" t="s">
        <v>586</v>
      </c>
      <c r="T44"/>
      <c r="U44" s="26"/>
      <c r="W44"/>
      <c r="X44"/>
      <c r="Y44"/>
      <c r="Z44"/>
      <c r="AA44"/>
      <c r="AB44"/>
      <c r="AC44"/>
      <c r="AD44"/>
      <c r="AE44"/>
      <c r="AF44"/>
      <c r="AG44"/>
      <c r="AH44"/>
    </row>
    <row r="45" spans="1:34" ht="24.95" hidden="1" customHeight="1" thickBot="1">
      <c r="F45" s="111" t="s">
        <v>292</v>
      </c>
      <c r="G45" s="111"/>
      <c r="K45" s="1" t="s">
        <v>603</v>
      </c>
      <c r="P45" s="543" t="s">
        <v>583</v>
      </c>
      <c r="Q45" s="543">
        <v>4</v>
      </c>
      <c r="R45" s="544">
        <v>7000</v>
      </c>
      <c r="S45" s="545" t="s">
        <v>585</v>
      </c>
      <c r="T45" s="556"/>
      <c r="W45"/>
      <c r="X45"/>
      <c r="Y45"/>
      <c r="Z45"/>
      <c r="AA45"/>
      <c r="AB45"/>
      <c r="AC45"/>
      <c r="AD45"/>
      <c r="AE45"/>
      <c r="AF45"/>
      <c r="AG45"/>
      <c r="AH45"/>
    </row>
    <row r="46" spans="1:34" ht="24.95" hidden="1" customHeight="1" thickBot="1">
      <c r="F46" s="552"/>
      <c r="G46" s="132"/>
      <c r="K46" s="554" t="str">
        <f>CONCATENATE((IFERROR(VLOOKUP(MID(F12,1,3),作業２!L163:M209,2,FALSE),"")),(IFERROR(VLOOKUP(MAX(S53:S82),Q42:R50,2,FALSE),"")))</f>
        <v/>
      </c>
      <c r="L46" s="1" t="s">
        <v>604</v>
      </c>
      <c r="P46" s="543" t="s">
        <v>582</v>
      </c>
      <c r="Q46" s="543">
        <v>5</v>
      </c>
      <c r="R46" s="544">
        <v>6000</v>
      </c>
      <c r="S46" s="545" t="s">
        <v>597</v>
      </c>
      <c r="T46" s="26"/>
      <c r="W46"/>
      <c r="X46"/>
      <c r="Y46"/>
      <c r="Z46"/>
      <c r="AA46"/>
      <c r="AB46"/>
      <c r="AC46"/>
      <c r="AD46"/>
      <c r="AE46"/>
      <c r="AF46"/>
      <c r="AG46"/>
      <c r="AH46"/>
    </row>
    <row r="47" spans="1:34" ht="24.95" hidden="1" customHeight="1" thickBot="1">
      <c r="F47" s="552" t="s">
        <v>368</v>
      </c>
      <c r="G47" s="132"/>
      <c r="H47" s="131"/>
      <c r="I47" s="131"/>
      <c r="J47" s="131"/>
      <c r="K47" s="131"/>
      <c r="L47" s="131"/>
      <c r="P47" s="543" t="s">
        <v>581</v>
      </c>
      <c r="Q47" s="543">
        <v>6</v>
      </c>
      <c r="R47" s="544">
        <v>6000</v>
      </c>
      <c r="S47" s="545" t="s">
        <v>596</v>
      </c>
      <c r="T47" s="26"/>
      <c r="W47"/>
      <c r="X47"/>
      <c r="Y47"/>
      <c r="Z47"/>
      <c r="AA47"/>
      <c r="AB47"/>
      <c r="AC47"/>
      <c r="AD47"/>
      <c r="AE47"/>
      <c r="AF47"/>
      <c r="AG47"/>
      <c r="AH47"/>
    </row>
    <row r="48" spans="1:34" ht="24.95" hidden="1" customHeight="1" thickBot="1">
      <c r="F48" s="552" t="s">
        <v>291</v>
      </c>
      <c r="G48" s="132"/>
      <c r="H48" s="131"/>
      <c r="I48" s="131"/>
      <c r="J48" s="131"/>
      <c r="K48" s="554" t="str">
        <f>IF(F12="","",LEFT(K46,2))</f>
        <v/>
      </c>
      <c r="L48" s="131" t="s">
        <v>633</v>
      </c>
      <c r="P48" s="543" t="s">
        <v>580</v>
      </c>
      <c r="Q48" s="543">
        <v>7</v>
      </c>
      <c r="R48" s="544">
        <v>6000</v>
      </c>
      <c r="S48" s="545" t="s">
        <v>595</v>
      </c>
      <c r="T48" s="26"/>
      <c r="W48"/>
      <c r="X48"/>
      <c r="Y48"/>
      <c r="Z48"/>
      <c r="AA48"/>
      <c r="AB48"/>
      <c r="AC48"/>
      <c r="AD48"/>
      <c r="AE48"/>
      <c r="AF48"/>
      <c r="AG48"/>
      <c r="AH48"/>
    </row>
    <row r="49" spans="6:34" ht="24.95" hidden="1" customHeight="1">
      <c r="F49" s="552" t="s">
        <v>140</v>
      </c>
      <c r="G49" s="132"/>
      <c r="H49" s="131"/>
      <c r="I49" s="131"/>
      <c r="J49" s="131"/>
      <c r="K49" s="131"/>
      <c r="L49" s="131"/>
      <c r="P49" s="543" t="s">
        <v>579</v>
      </c>
      <c r="Q49" s="543">
        <v>8</v>
      </c>
      <c r="R49" s="544">
        <v>5000</v>
      </c>
      <c r="S49" s="545" t="s">
        <v>598</v>
      </c>
      <c r="T49" s="26"/>
      <c r="W49"/>
      <c r="X49"/>
      <c r="Y49"/>
      <c r="Z49"/>
      <c r="AA49"/>
      <c r="AB49"/>
      <c r="AC49"/>
      <c r="AD49"/>
      <c r="AE49"/>
      <c r="AF49"/>
      <c r="AG49"/>
      <c r="AH49"/>
    </row>
    <row r="50" spans="6:34" ht="24.95" hidden="1" customHeight="1">
      <c r="F50" s="552" t="s">
        <v>146</v>
      </c>
      <c r="G50" s="132"/>
      <c r="H50" s="131"/>
      <c r="I50" s="131"/>
      <c r="J50" s="131"/>
      <c r="K50" s="131"/>
      <c r="L50" s="131"/>
      <c r="P50" s="543" t="s">
        <v>578</v>
      </c>
      <c r="Q50" s="543">
        <v>9</v>
      </c>
      <c r="R50" s="544">
        <v>4800</v>
      </c>
      <c r="S50" s="545" t="s">
        <v>588</v>
      </c>
      <c r="T50" s="26" t="s">
        <v>7</v>
      </c>
      <c r="W50"/>
      <c r="X50"/>
      <c r="Y50"/>
      <c r="Z50"/>
      <c r="AA50"/>
      <c r="AB50"/>
      <c r="AC50"/>
      <c r="AD50"/>
      <c r="AE50"/>
      <c r="AF50"/>
      <c r="AG50"/>
      <c r="AH50"/>
    </row>
    <row r="51" spans="6:34" ht="24.95" hidden="1" customHeight="1">
      <c r="F51" s="552" t="s">
        <v>145</v>
      </c>
      <c r="G51" s="132"/>
      <c r="H51" s="131"/>
      <c r="I51" s="131"/>
      <c r="J51" s="131"/>
      <c r="K51" s="131"/>
      <c r="L51" s="131"/>
      <c r="P51" s="547"/>
      <c r="Q51" s="547"/>
      <c r="R51" s="547"/>
      <c r="S51" s="547"/>
      <c r="W51"/>
      <c r="X51"/>
      <c r="Y51"/>
      <c r="Z51"/>
      <c r="AA51"/>
      <c r="AB51"/>
      <c r="AC51"/>
      <c r="AD51"/>
      <c r="AE51"/>
      <c r="AF51"/>
      <c r="AG51"/>
      <c r="AH51"/>
    </row>
    <row r="52" spans="6:34" ht="24.95" hidden="1" customHeight="1">
      <c r="F52" s="552" t="s">
        <v>147</v>
      </c>
      <c r="G52" s="132"/>
      <c r="H52" s="131"/>
      <c r="I52" s="131"/>
      <c r="J52" s="131"/>
      <c r="K52" s="131"/>
      <c r="L52" s="131"/>
      <c r="P52" s="548"/>
      <c r="Q52" s="549" t="s">
        <v>600</v>
      </c>
      <c r="R52" s="549" t="s">
        <v>601</v>
      </c>
      <c r="S52" s="549" t="s">
        <v>602</v>
      </c>
      <c r="T52"/>
      <c r="W52"/>
      <c r="X52"/>
      <c r="Y52"/>
      <c r="Z52"/>
      <c r="AA52"/>
      <c r="AB52"/>
      <c r="AC52"/>
      <c r="AD52"/>
      <c r="AE52"/>
      <c r="AF52"/>
      <c r="AG52"/>
      <c r="AH52"/>
    </row>
    <row r="53" spans="6:34" ht="24.95" hidden="1" customHeight="1">
      <c r="F53" s="552" t="s">
        <v>215</v>
      </c>
      <c r="G53" s="132"/>
      <c r="H53" s="131"/>
      <c r="I53" s="131"/>
      <c r="J53" s="131"/>
      <c r="K53" s="131"/>
      <c r="L53" s="131"/>
      <c r="P53" s="553">
        <v>1</v>
      </c>
      <c r="Q53" s="551">
        <f>作業２!G10</f>
        <v>0</v>
      </c>
      <c r="R53" s="550" t="str">
        <f>作業２!G34</f>
        <v/>
      </c>
      <c r="S53" s="550" t="str">
        <f>IF(R53="","",IF(R53=0,"",VLOOKUP(R53,$P$42:$Q$50,2,FALSE)))</f>
        <v/>
      </c>
      <c r="T53"/>
      <c r="W53"/>
      <c r="X53"/>
      <c r="Y53"/>
      <c r="Z53"/>
      <c r="AA53"/>
      <c r="AB53"/>
      <c r="AC53"/>
      <c r="AD53"/>
      <c r="AE53"/>
      <c r="AF53"/>
      <c r="AG53"/>
      <c r="AH53"/>
    </row>
    <row r="54" spans="6:34" ht="24.95" hidden="1" customHeight="1">
      <c r="F54" s="552" t="s">
        <v>216</v>
      </c>
      <c r="G54" s="132"/>
      <c r="H54" s="131"/>
      <c r="I54" s="131"/>
      <c r="J54" s="131"/>
      <c r="K54" s="131"/>
      <c r="L54" s="131"/>
      <c r="P54" s="553">
        <v>2</v>
      </c>
      <c r="Q54" s="551">
        <f>作業２!H10</f>
        <v>0</v>
      </c>
      <c r="R54" s="550" t="str">
        <f>作業２!H34</f>
        <v/>
      </c>
      <c r="S54" s="550" t="str">
        <f t="shared" ref="S54:S82" si="0">IF(R54="","",IF(R54=0,"",VLOOKUP(R54,$P$42:$Q$50,2,FALSE)))</f>
        <v/>
      </c>
      <c r="T54"/>
      <c r="W54"/>
      <c r="X54"/>
      <c r="Y54"/>
      <c r="Z54"/>
      <c r="AA54"/>
      <c r="AB54"/>
      <c r="AC54"/>
      <c r="AD54"/>
      <c r="AE54"/>
      <c r="AF54"/>
      <c r="AG54"/>
      <c r="AH54"/>
    </row>
    <row r="55" spans="6:34" ht="24.95" hidden="1" customHeight="1">
      <c r="F55" s="552" t="s">
        <v>142</v>
      </c>
      <c r="G55" s="132"/>
      <c r="H55" s="131"/>
      <c r="I55" s="131"/>
      <c r="J55" s="131"/>
      <c r="K55" s="131"/>
      <c r="L55" s="131"/>
      <c r="P55" s="553">
        <v>3</v>
      </c>
      <c r="Q55" s="551">
        <f>作業２!I10</f>
        <v>0</v>
      </c>
      <c r="R55" s="550" t="str">
        <f>作業２!I34</f>
        <v/>
      </c>
      <c r="S55" s="550" t="str">
        <f t="shared" si="0"/>
        <v/>
      </c>
      <c r="T55"/>
      <c r="W55"/>
      <c r="X55"/>
      <c r="Y55"/>
      <c r="Z55"/>
      <c r="AA55"/>
      <c r="AB55"/>
      <c r="AC55"/>
      <c r="AD55"/>
      <c r="AE55"/>
      <c r="AF55"/>
      <c r="AG55"/>
      <c r="AH55"/>
    </row>
    <row r="56" spans="6:34" ht="24.95" hidden="1" customHeight="1">
      <c r="F56" s="552" t="s">
        <v>138</v>
      </c>
      <c r="G56" s="132"/>
      <c r="H56" s="131"/>
      <c r="I56" s="131"/>
      <c r="J56" s="131"/>
      <c r="K56" s="131"/>
      <c r="L56" s="131"/>
      <c r="P56" s="553">
        <v>4</v>
      </c>
      <c r="Q56" s="551">
        <f>作業２!J10</f>
        <v>0</v>
      </c>
      <c r="R56" s="550" t="str">
        <f>作業２!J34</f>
        <v/>
      </c>
      <c r="S56" s="550" t="str">
        <f t="shared" si="0"/>
        <v/>
      </c>
      <c r="T56"/>
      <c r="U56"/>
      <c r="V56"/>
      <c r="W56"/>
      <c r="X56"/>
      <c r="Y56"/>
      <c r="Z56"/>
      <c r="AA56"/>
      <c r="AB56"/>
      <c r="AC56"/>
      <c r="AD56"/>
      <c r="AE56"/>
      <c r="AF56"/>
      <c r="AG56"/>
      <c r="AH56"/>
    </row>
    <row r="57" spans="6:34" ht="24.95" hidden="1" customHeight="1">
      <c r="F57" s="552" t="s">
        <v>144</v>
      </c>
      <c r="G57" s="132"/>
      <c r="H57" s="131"/>
      <c r="I57" s="131"/>
      <c r="J57" s="131"/>
      <c r="K57" s="131"/>
      <c r="L57" s="131"/>
      <c r="P57" s="553">
        <v>5</v>
      </c>
      <c r="Q57" s="551">
        <f>作業２!K10</f>
        <v>0</v>
      </c>
      <c r="R57" s="550" t="str">
        <f>作業２!K34</f>
        <v/>
      </c>
      <c r="S57" s="550" t="str">
        <f t="shared" si="0"/>
        <v/>
      </c>
      <c r="T57"/>
      <c r="U57"/>
      <c r="V57"/>
      <c r="W57"/>
      <c r="X57"/>
      <c r="Y57"/>
      <c r="Z57"/>
      <c r="AA57"/>
      <c r="AB57"/>
      <c r="AC57"/>
      <c r="AD57"/>
      <c r="AE57"/>
      <c r="AF57"/>
      <c r="AG57"/>
      <c r="AH57"/>
    </row>
    <row r="58" spans="6:34" ht="24.95" hidden="1" customHeight="1">
      <c r="F58" s="552" t="s">
        <v>143</v>
      </c>
      <c r="G58" s="132"/>
      <c r="H58" s="131"/>
      <c r="I58" s="131"/>
      <c r="J58" s="131"/>
      <c r="K58" s="131"/>
      <c r="L58" s="131"/>
      <c r="P58" s="553">
        <v>6</v>
      </c>
      <c r="Q58" s="551">
        <f>作業２!L10</f>
        <v>0</v>
      </c>
      <c r="R58" s="550" t="str">
        <f>作業２!L34</f>
        <v/>
      </c>
      <c r="S58" s="550" t="str">
        <f t="shared" si="0"/>
        <v/>
      </c>
      <c r="T58"/>
      <c r="U58"/>
      <c r="V58"/>
      <c r="W58"/>
      <c r="X58"/>
      <c r="Y58"/>
      <c r="Z58"/>
      <c r="AA58"/>
      <c r="AB58"/>
      <c r="AC58"/>
      <c r="AD58"/>
      <c r="AE58"/>
      <c r="AF58"/>
      <c r="AG58"/>
      <c r="AH58"/>
    </row>
    <row r="59" spans="6:34" ht="24.95" hidden="1" customHeight="1">
      <c r="F59" s="552" t="s">
        <v>137</v>
      </c>
      <c r="G59" s="132"/>
      <c r="H59" s="131"/>
      <c r="I59" s="131"/>
      <c r="J59" s="131"/>
      <c r="K59" s="131"/>
      <c r="L59" s="131"/>
      <c r="P59" s="553">
        <v>7</v>
      </c>
      <c r="Q59" s="551">
        <f>作業２!M10</f>
        <v>0</v>
      </c>
      <c r="R59" s="550" t="str">
        <f>作業２!M34</f>
        <v/>
      </c>
      <c r="S59" s="550" t="str">
        <f t="shared" si="0"/>
        <v/>
      </c>
      <c r="T59"/>
      <c r="U59"/>
      <c r="V59"/>
      <c r="W59"/>
      <c r="X59"/>
      <c r="Y59"/>
      <c r="Z59"/>
      <c r="AA59"/>
      <c r="AB59"/>
      <c r="AC59"/>
      <c r="AD59"/>
      <c r="AE59"/>
      <c r="AF59"/>
      <c r="AG59"/>
      <c r="AH59"/>
    </row>
    <row r="60" spans="6:34" ht="24.95" hidden="1" customHeight="1">
      <c r="F60" s="552" t="s">
        <v>217</v>
      </c>
      <c r="G60" s="132"/>
      <c r="I60" s="131"/>
      <c r="J60" s="131"/>
      <c r="K60" s="131"/>
      <c r="L60" s="131"/>
      <c r="P60" s="553">
        <v>8</v>
      </c>
      <c r="Q60" s="551">
        <f>作業２!N10</f>
        <v>0</v>
      </c>
      <c r="R60" s="550" t="str">
        <f>作業２!N34</f>
        <v/>
      </c>
      <c r="S60" s="550" t="str">
        <f t="shared" si="0"/>
        <v/>
      </c>
      <c r="T60"/>
      <c r="U60"/>
      <c r="V60"/>
      <c r="W60"/>
      <c r="X60"/>
      <c r="Y60"/>
      <c r="Z60"/>
      <c r="AA60"/>
      <c r="AB60"/>
      <c r="AC60"/>
      <c r="AD60"/>
      <c r="AE60"/>
      <c r="AF60"/>
      <c r="AG60"/>
      <c r="AH60"/>
    </row>
    <row r="61" spans="6:34" ht="24.95" hidden="1" customHeight="1">
      <c r="F61" s="552" t="s">
        <v>139</v>
      </c>
      <c r="G61" s="132"/>
      <c r="H61" s="131"/>
      <c r="I61" s="131"/>
      <c r="J61" s="131"/>
      <c r="K61" s="131"/>
      <c r="L61" s="131"/>
      <c r="M61" s="131"/>
      <c r="P61" s="553">
        <v>9</v>
      </c>
      <c r="Q61" s="551">
        <f>作業２!O10</f>
        <v>0</v>
      </c>
      <c r="R61" s="550" t="str">
        <f>作業２!O34</f>
        <v/>
      </c>
      <c r="S61" s="550" t="str">
        <f t="shared" si="0"/>
        <v/>
      </c>
      <c r="T61"/>
      <c r="U61"/>
      <c r="V61"/>
      <c r="W61"/>
      <c r="X61"/>
      <c r="Y61"/>
      <c r="Z61"/>
      <c r="AA61"/>
      <c r="AB61"/>
      <c r="AC61"/>
      <c r="AD61"/>
      <c r="AE61"/>
      <c r="AF61"/>
      <c r="AG61"/>
      <c r="AH61"/>
    </row>
    <row r="62" spans="6:34" ht="24.95" hidden="1" customHeight="1">
      <c r="F62" s="552" t="s">
        <v>218</v>
      </c>
      <c r="G62" s="132"/>
      <c r="H62" s="131"/>
      <c r="I62" s="131"/>
      <c r="J62" s="131"/>
      <c r="K62" s="131"/>
      <c r="L62" s="131"/>
      <c r="M62" s="131"/>
      <c r="P62" s="553">
        <v>10</v>
      </c>
      <c r="Q62" s="551">
        <f>作業２!P10</f>
        <v>0</v>
      </c>
      <c r="R62" s="550" t="str">
        <f>作業２!P34</f>
        <v/>
      </c>
      <c r="S62" s="550" t="str">
        <f t="shared" si="0"/>
        <v/>
      </c>
      <c r="T62"/>
      <c r="U62"/>
      <c r="V62"/>
      <c r="W62"/>
      <c r="X62"/>
      <c r="Y62"/>
      <c r="Z62"/>
      <c r="AA62"/>
      <c r="AB62"/>
      <c r="AC62"/>
      <c r="AD62"/>
      <c r="AE62"/>
      <c r="AF62"/>
      <c r="AG62"/>
      <c r="AH62"/>
    </row>
    <row r="63" spans="6:34" ht="24.95" hidden="1" customHeight="1">
      <c r="F63" s="552" t="s">
        <v>219</v>
      </c>
      <c r="G63" s="132"/>
      <c r="H63" s="131"/>
      <c r="I63" s="131"/>
      <c r="J63" s="131"/>
      <c r="K63" s="131"/>
      <c r="L63" s="131"/>
      <c r="M63" s="131"/>
      <c r="P63" s="553">
        <v>11</v>
      </c>
      <c r="Q63" s="551">
        <f>作業２!Q10</f>
        <v>0</v>
      </c>
      <c r="R63" s="550" t="str">
        <f>作業２!Q34</f>
        <v/>
      </c>
      <c r="S63" s="550" t="str">
        <f t="shared" si="0"/>
        <v/>
      </c>
      <c r="T63"/>
      <c r="U63"/>
      <c r="V63"/>
      <c r="W63"/>
      <c r="X63"/>
      <c r="Y63"/>
      <c r="Z63"/>
      <c r="AA63"/>
      <c r="AB63"/>
      <c r="AC63"/>
      <c r="AD63"/>
      <c r="AE63"/>
      <c r="AF63"/>
      <c r="AG63"/>
      <c r="AH63"/>
    </row>
    <row r="64" spans="6:34" ht="24.95" hidden="1" customHeight="1">
      <c r="F64" s="552" t="s">
        <v>220</v>
      </c>
      <c r="G64" s="132"/>
      <c r="H64" s="131"/>
      <c r="I64" s="131"/>
      <c r="J64" s="131"/>
      <c r="K64" s="131"/>
      <c r="L64" s="131"/>
      <c r="M64" s="131"/>
      <c r="P64" s="553">
        <v>12</v>
      </c>
      <c r="Q64" s="551">
        <f>作業２!R10</f>
        <v>0</v>
      </c>
      <c r="R64" s="550" t="str">
        <f>作業２!R34</f>
        <v/>
      </c>
      <c r="S64" s="550" t="str">
        <f t="shared" si="0"/>
        <v/>
      </c>
      <c r="T64"/>
      <c r="U64"/>
      <c r="V64"/>
      <c r="W64"/>
      <c r="X64"/>
      <c r="Y64"/>
      <c r="Z64"/>
      <c r="AA64"/>
      <c r="AB64"/>
      <c r="AC64"/>
      <c r="AD64"/>
      <c r="AE64"/>
      <c r="AF64"/>
      <c r="AG64"/>
      <c r="AH64"/>
    </row>
    <row r="65" spans="6:34" ht="24.95" hidden="1" customHeight="1">
      <c r="F65" s="552" t="s">
        <v>221</v>
      </c>
      <c r="G65" s="132"/>
      <c r="H65" s="131"/>
      <c r="I65" s="131"/>
      <c r="J65" s="131"/>
      <c r="K65" s="131"/>
      <c r="L65" s="131"/>
      <c r="M65" s="131"/>
      <c r="P65" s="553">
        <v>13</v>
      </c>
      <c r="Q65" s="551">
        <f>作業２!S10</f>
        <v>0</v>
      </c>
      <c r="R65" s="550" t="str">
        <f>作業２!S34</f>
        <v/>
      </c>
      <c r="S65" s="550" t="str">
        <f t="shared" si="0"/>
        <v/>
      </c>
      <c r="T65"/>
      <c r="U65"/>
      <c r="V65"/>
      <c r="W65"/>
      <c r="X65"/>
      <c r="Y65"/>
      <c r="Z65"/>
      <c r="AA65"/>
      <c r="AB65"/>
      <c r="AC65"/>
      <c r="AD65"/>
      <c r="AE65"/>
      <c r="AF65"/>
      <c r="AG65"/>
      <c r="AH65"/>
    </row>
    <row r="66" spans="6:34" ht="24.95" hidden="1" customHeight="1">
      <c r="F66" s="552" t="s">
        <v>638</v>
      </c>
      <c r="G66" s="132"/>
      <c r="H66" s="131"/>
      <c r="I66" s="131"/>
      <c r="J66" s="131"/>
      <c r="K66" s="131"/>
      <c r="L66" s="131"/>
      <c r="M66" s="131"/>
      <c r="P66" s="553">
        <v>14</v>
      </c>
      <c r="Q66" s="551">
        <f>作業２!T10</f>
        <v>0</v>
      </c>
      <c r="R66" s="550" t="str">
        <f>作業２!T34</f>
        <v/>
      </c>
      <c r="S66" s="550" t="str">
        <f t="shared" si="0"/>
        <v/>
      </c>
      <c r="T66"/>
      <c r="U66"/>
      <c r="V66"/>
      <c r="W66"/>
      <c r="X66"/>
      <c r="Y66"/>
      <c r="Z66"/>
      <c r="AA66"/>
      <c r="AB66"/>
      <c r="AC66"/>
      <c r="AD66"/>
      <c r="AE66"/>
      <c r="AF66"/>
      <c r="AG66"/>
      <c r="AH66"/>
    </row>
    <row r="67" spans="6:34" ht="24.95" hidden="1" customHeight="1">
      <c r="F67" s="552" t="s">
        <v>586</v>
      </c>
      <c r="G67" s="132"/>
      <c r="H67" s="131"/>
      <c r="I67" s="131"/>
      <c r="J67" s="131"/>
      <c r="K67" s="131"/>
      <c r="L67" s="131"/>
      <c r="M67" s="131"/>
      <c r="P67" s="553">
        <v>15</v>
      </c>
      <c r="Q67" s="551">
        <f>作業２!U10</f>
        <v>0</v>
      </c>
      <c r="R67" s="550" t="str">
        <f>作業２!U34</f>
        <v/>
      </c>
      <c r="S67" s="550" t="str">
        <f t="shared" si="0"/>
        <v/>
      </c>
      <c r="T67"/>
      <c r="U67"/>
      <c r="V67"/>
      <c r="W67"/>
      <c r="X67"/>
      <c r="Y67"/>
      <c r="Z67"/>
      <c r="AA67"/>
      <c r="AB67"/>
      <c r="AC67"/>
      <c r="AD67"/>
      <c r="AE67"/>
      <c r="AF67"/>
      <c r="AG67"/>
      <c r="AH67"/>
    </row>
    <row r="68" spans="6:34" ht="24.95" hidden="1" customHeight="1">
      <c r="F68" s="552" t="str">
        <f ca="1">CONCATENATE("（",作業２!E82,作業２!E75,"年度新設法人)")</f>
        <v>（令和7年度新設法人)</v>
      </c>
      <c r="G68" s="132"/>
      <c r="H68" s="131"/>
      <c r="I68" s="131"/>
      <c r="J68" s="131"/>
      <c r="K68" s="131"/>
      <c r="L68" s="131"/>
      <c r="M68" s="131"/>
      <c r="P68" s="553">
        <v>16</v>
      </c>
      <c r="Q68" s="551">
        <f>作業２!V10</f>
        <v>0</v>
      </c>
      <c r="R68" s="550" t="str">
        <f>作業２!V34</f>
        <v/>
      </c>
      <c r="S68" s="550" t="str">
        <f t="shared" si="0"/>
        <v/>
      </c>
      <c r="T68"/>
      <c r="U68"/>
      <c r="V68"/>
      <c r="W68"/>
      <c r="X68"/>
      <c r="Y68"/>
      <c r="Z68"/>
      <c r="AA68"/>
      <c r="AB68"/>
      <c r="AC68"/>
      <c r="AD68"/>
      <c r="AE68"/>
      <c r="AF68"/>
      <c r="AG68"/>
      <c r="AH68"/>
    </row>
    <row r="69" spans="6:34" ht="24.95" hidden="1" customHeight="1">
      <c r="F69" s="132"/>
      <c r="G69" s="132"/>
      <c r="P69" s="553">
        <v>17</v>
      </c>
      <c r="Q69" s="551">
        <f>作業２!W10</f>
        <v>0</v>
      </c>
      <c r="R69" s="550" t="str">
        <f>作業２!W34</f>
        <v/>
      </c>
      <c r="S69" s="550" t="str">
        <f t="shared" si="0"/>
        <v/>
      </c>
      <c r="T69"/>
      <c r="U69"/>
      <c r="V69"/>
      <c r="W69"/>
      <c r="X69"/>
      <c r="Y69"/>
      <c r="Z69"/>
      <c r="AA69"/>
      <c r="AB69"/>
      <c r="AC69"/>
      <c r="AD69"/>
      <c r="AE69"/>
      <c r="AF69"/>
      <c r="AG69"/>
      <c r="AH69"/>
    </row>
    <row r="70" spans="6:34" ht="24.95" hidden="1" customHeight="1">
      <c r="F70" s="541" t="s">
        <v>294</v>
      </c>
      <c r="G70" s="112"/>
      <c r="P70" s="553">
        <v>18</v>
      </c>
      <c r="Q70" s="551">
        <f>作業２!X10</f>
        <v>0</v>
      </c>
      <c r="R70" s="550" t="str">
        <f>作業２!X34</f>
        <v/>
      </c>
      <c r="S70" s="550" t="str">
        <f t="shared" si="0"/>
        <v/>
      </c>
      <c r="T70"/>
      <c r="U70"/>
      <c r="V70"/>
      <c r="W70"/>
      <c r="X70"/>
      <c r="Y70"/>
      <c r="Z70"/>
      <c r="AA70"/>
      <c r="AB70"/>
      <c r="AC70"/>
      <c r="AD70"/>
      <c r="AE70"/>
      <c r="AF70"/>
      <c r="AG70"/>
      <c r="AH70"/>
    </row>
    <row r="71" spans="6:34" ht="24.95" hidden="1" customHeight="1">
      <c r="F71" s="541" t="s">
        <v>295</v>
      </c>
      <c r="G71" s="112"/>
      <c r="P71" s="553">
        <v>19</v>
      </c>
      <c r="Q71" s="551">
        <f>作業２!Y10</f>
        <v>0</v>
      </c>
      <c r="R71" s="550" t="str">
        <f>作業２!Y34</f>
        <v/>
      </c>
      <c r="S71" s="550" t="str">
        <f t="shared" si="0"/>
        <v/>
      </c>
      <c r="W71"/>
      <c r="X71"/>
    </row>
    <row r="72" spans="6:34" ht="24.95" hidden="1" customHeight="1">
      <c r="F72" s="26" t="s">
        <v>638</v>
      </c>
      <c r="G72" s="26"/>
      <c r="H72" s="26"/>
      <c r="I72" s="26"/>
      <c r="J72" s="26">
        <v>3</v>
      </c>
      <c r="K72" s="26" t="s">
        <v>241</v>
      </c>
      <c r="L72" s="26"/>
      <c r="M72" s="26"/>
      <c r="P72" s="553">
        <v>20</v>
      </c>
      <c r="Q72" s="551">
        <f>作業２!Z10</f>
        <v>0</v>
      </c>
      <c r="R72" s="550" t="str">
        <f>作業２!Z34</f>
        <v/>
      </c>
      <c r="S72" s="550" t="str">
        <f t="shared" si="0"/>
        <v/>
      </c>
      <c r="W72"/>
      <c r="X72"/>
    </row>
    <row r="73" spans="6:34" ht="24.95" hidden="1" customHeight="1">
      <c r="F73" s="26" t="s">
        <v>586</v>
      </c>
      <c r="G73" s="26"/>
      <c r="H73" s="26"/>
      <c r="I73" s="26"/>
      <c r="J73" s="26">
        <v>2</v>
      </c>
      <c r="K73" s="26"/>
      <c r="L73" s="26"/>
      <c r="M73" s="26"/>
      <c r="P73" s="553">
        <v>21</v>
      </c>
      <c r="Q73" s="551">
        <f>作業２!AA10</f>
        <v>0</v>
      </c>
      <c r="R73" s="550" t="str">
        <f>作業２!AA34</f>
        <v/>
      </c>
      <c r="S73" s="550" t="str">
        <f t="shared" si="0"/>
        <v/>
      </c>
      <c r="W73"/>
      <c r="X73"/>
    </row>
    <row r="74" spans="6:34" ht="24.95" hidden="1" customHeight="1">
      <c r="F74" s="26" t="s">
        <v>240</v>
      </c>
      <c r="G74" s="26"/>
      <c r="H74" s="26"/>
      <c r="I74" s="26"/>
      <c r="J74" s="26">
        <v>1</v>
      </c>
      <c r="K74" s="26" t="s">
        <v>369</v>
      </c>
      <c r="L74" s="26"/>
      <c r="M74" s="26"/>
      <c r="P74" s="553">
        <v>22</v>
      </c>
      <c r="Q74" s="551">
        <f>作業２!AB10</f>
        <v>0</v>
      </c>
      <c r="R74" s="550" t="str">
        <f>作業２!AB34</f>
        <v/>
      </c>
      <c r="S74" s="550" t="str">
        <f t="shared" si="0"/>
        <v/>
      </c>
      <c r="W74"/>
      <c r="X74"/>
    </row>
    <row r="75" spans="6:34" ht="24.95" hidden="1" customHeight="1">
      <c r="F75" s="26" t="s">
        <v>217</v>
      </c>
      <c r="G75" s="26"/>
      <c r="H75" s="26"/>
      <c r="I75" s="26"/>
      <c r="J75" s="26">
        <v>2</v>
      </c>
      <c r="K75" s="26" t="s">
        <v>233</v>
      </c>
      <c r="L75" s="26"/>
      <c r="M75" s="26"/>
      <c r="P75" s="553">
        <v>23</v>
      </c>
      <c r="Q75" s="551">
        <f>作業２!AC10</f>
        <v>0</v>
      </c>
      <c r="R75" s="550" t="str">
        <f>作業２!AC34</f>
        <v/>
      </c>
      <c r="S75" s="550" t="str">
        <f t="shared" si="0"/>
        <v/>
      </c>
      <c r="W75"/>
      <c r="X75"/>
    </row>
    <row r="76" spans="6:34" ht="24.95" hidden="1" customHeight="1">
      <c r="F76" s="26" t="s">
        <v>222</v>
      </c>
      <c r="G76" s="26"/>
      <c r="H76" s="26"/>
      <c r="I76" s="26"/>
      <c r="J76" s="26">
        <v>2</v>
      </c>
      <c r="K76" s="26"/>
      <c r="L76" s="26"/>
      <c r="M76" s="26"/>
      <c r="P76" s="553">
        <v>24</v>
      </c>
      <c r="Q76" s="551">
        <f>作業２!AD10</f>
        <v>0</v>
      </c>
      <c r="R76" s="550" t="str">
        <f>作業２!AD34</f>
        <v/>
      </c>
      <c r="S76" s="550" t="str">
        <f t="shared" si="0"/>
        <v/>
      </c>
      <c r="W76"/>
      <c r="X76"/>
    </row>
    <row r="77" spans="6:34" ht="24.95" hidden="1" customHeight="1">
      <c r="F77" s="26" t="s">
        <v>219</v>
      </c>
      <c r="G77" s="26"/>
      <c r="H77" s="26"/>
      <c r="I77" s="26"/>
      <c r="J77" s="26">
        <v>2</v>
      </c>
      <c r="K77" s="26" t="s">
        <v>237</v>
      </c>
      <c r="L77" s="26"/>
      <c r="M77" s="26"/>
      <c r="P77" s="553">
        <v>25</v>
      </c>
      <c r="Q77" s="551">
        <f>作業２!AE10</f>
        <v>0</v>
      </c>
      <c r="R77" s="550" t="str">
        <f>作業２!AE34</f>
        <v/>
      </c>
      <c r="S77" s="550" t="str">
        <f t="shared" si="0"/>
        <v/>
      </c>
      <c r="W77"/>
      <c r="X77"/>
    </row>
    <row r="78" spans="6:34" ht="24.95" hidden="1" customHeight="1">
      <c r="F78" s="26" t="s">
        <v>147</v>
      </c>
      <c r="G78" s="26"/>
      <c r="H78" s="26"/>
      <c r="I78" s="26"/>
      <c r="J78" s="26">
        <v>2</v>
      </c>
      <c r="K78" s="26" t="s">
        <v>224</v>
      </c>
      <c r="L78" s="26"/>
      <c r="M78" s="26"/>
      <c r="P78" s="553">
        <v>26</v>
      </c>
      <c r="Q78" s="551">
        <f>作業２!AF10</f>
        <v>0</v>
      </c>
      <c r="R78" s="550" t="str">
        <f>作業２!AF34</f>
        <v/>
      </c>
      <c r="S78" s="550" t="str">
        <f t="shared" si="0"/>
        <v/>
      </c>
      <c r="W78"/>
      <c r="X78"/>
    </row>
    <row r="79" spans="6:34" ht="24.95" hidden="1" customHeight="1">
      <c r="F79" s="26" t="s">
        <v>215</v>
      </c>
      <c r="G79" s="26"/>
      <c r="H79" s="26"/>
      <c r="I79" s="26"/>
      <c r="J79" s="26">
        <v>2</v>
      </c>
      <c r="K79" s="26" t="s">
        <v>235</v>
      </c>
      <c r="L79" s="26"/>
      <c r="M79" s="26"/>
      <c r="P79" s="553">
        <v>27</v>
      </c>
      <c r="Q79" s="551">
        <f>作業２!AG10</f>
        <v>0</v>
      </c>
      <c r="R79" s="550" t="str">
        <f>作業２!AG34</f>
        <v/>
      </c>
      <c r="S79" s="550" t="str">
        <f>IF(R79="","",IF(R79=0,"",VLOOKUP(R79,$P$42:$Q$50,2,FALSE)))</f>
        <v/>
      </c>
      <c r="W79"/>
      <c r="X79"/>
    </row>
    <row r="80" spans="6:34" ht="24.95" hidden="1" customHeight="1">
      <c r="F80" s="26" t="s">
        <v>216</v>
      </c>
      <c r="G80" s="26"/>
      <c r="H80" s="26"/>
      <c r="I80" s="26"/>
      <c r="J80" s="26">
        <v>2</v>
      </c>
      <c r="K80" s="26" t="s">
        <v>293</v>
      </c>
      <c r="L80" s="26"/>
      <c r="M80" s="26"/>
      <c r="P80" s="553">
        <v>28</v>
      </c>
      <c r="Q80" s="551">
        <f>作業２!AH10</f>
        <v>0</v>
      </c>
      <c r="R80" s="550" t="str">
        <f>作業２!AH34</f>
        <v/>
      </c>
      <c r="S80" s="550" t="str">
        <f t="shared" si="0"/>
        <v/>
      </c>
      <c r="W80"/>
      <c r="X80"/>
    </row>
    <row r="81" spans="1:27" ht="24.95" hidden="1" customHeight="1">
      <c r="F81" s="26" t="s">
        <v>146</v>
      </c>
      <c r="G81" s="26"/>
      <c r="H81" s="26"/>
      <c r="I81" s="26"/>
      <c r="J81" s="26">
        <v>2</v>
      </c>
      <c r="K81" s="26" t="s">
        <v>228</v>
      </c>
      <c r="L81" s="26"/>
      <c r="M81" s="26"/>
      <c r="P81" s="553">
        <v>29</v>
      </c>
      <c r="Q81" s="551">
        <f>作業２!AI10</f>
        <v>0</v>
      </c>
      <c r="R81" s="550" t="str">
        <f>作業２!AI34</f>
        <v/>
      </c>
      <c r="S81" s="550" t="str">
        <f t="shared" si="0"/>
        <v/>
      </c>
      <c r="W81"/>
      <c r="X81"/>
    </row>
    <row r="82" spans="1:27" ht="24.95" hidden="1" customHeight="1">
      <c r="F82" s="26" t="s">
        <v>145</v>
      </c>
      <c r="G82" s="26"/>
      <c r="H82" s="26"/>
      <c r="I82" s="26"/>
      <c r="J82" s="26">
        <v>2</v>
      </c>
      <c r="K82" s="26" t="s">
        <v>223</v>
      </c>
      <c r="L82" s="26"/>
      <c r="M82" s="26"/>
      <c r="P82" s="553">
        <v>30</v>
      </c>
      <c r="Q82" s="551">
        <f>作業２!AJ10</f>
        <v>0</v>
      </c>
      <c r="R82" s="550" t="str">
        <f>作業２!AJ34</f>
        <v/>
      </c>
      <c r="S82" s="550" t="str">
        <f t="shared" si="0"/>
        <v/>
      </c>
      <c r="W82"/>
      <c r="X82"/>
    </row>
    <row r="83" spans="1:27" ht="24.95" hidden="1" customHeight="1">
      <c r="F83" s="26" t="s">
        <v>218</v>
      </c>
      <c r="G83" s="26"/>
      <c r="H83" s="26"/>
      <c r="I83" s="26"/>
      <c r="J83" s="26">
        <v>2</v>
      </c>
      <c r="K83" s="26" t="s">
        <v>236</v>
      </c>
      <c r="L83" s="26"/>
      <c r="M83" s="26"/>
      <c r="W83"/>
      <c r="X83"/>
    </row>
    <row r="84" spans="1:27" ht="24.95" hidden="1" customHeight="1">
      <c r="F84" s="26" t="s">
        <v>221</v>
      </c>
      <c r="G84" s="26"/>
      <c r="H84" s="26"/>
      <c r="I84" s="26"/>
      <c r="J84" s="26">
        <v>2</v>
      </c>
      <c r="K84" s="26" t="s">
        <v>239</v>
      </c>
      <c r="L84" s="26"/>
      <c r="M84" s="26"/>
      <c r="W84"/>
      <c r="X84"/>
    </row>
    <row r="85" spans="1:27" ht="24.95" hidden="1" customHeight="1">
      <c r="F85" s="26" t="s">
        <v>144</v>
      </c>
      <c r="G85" s="26"/>
      <c r="H85" s="26"/>
      <c r="I85" s="26"/>
      <c r="J85" s="26">
        <v>2</v>
      </c>
      <c r="K85" s="26" t="s">
        <v>227</v>
      </c>
      <c r="L85" s="26"/>
      <c r="M85" s="26"/>
      <c r="W85"/>
      <c r="X85"/>
    </row>
    <row r="86" spans="1:27" ht="24.95" hidden="1" customHeight="1">
      <c r="F86" s="26" t="s">
        <v>143</v>
      </c>
      <c r="G86" s="26"/>
      <c r="H86" s="26"/>
      <c r="I86" s="26"/>
      <c r="J86" s="26">
        <v>2</v>
      </c>
      <c r="K86" s="26" t="s">
        <v>231</v>
      </c>
      <c r="L86" s="26"/>
      <c r="M86" s="26"/>
      <c r="W86"/>
      <c r="X86"/>
    </row>
    <row r="87" spans="1:27" ht="24.95" hidden="1" customHeight="1">
      <c r="F87" s="26" t="s">
        <v>220</v>
      </c>
      <c r="G87" s="26"/>
      <c r="H87" s="26"/>
      <c r="I87" s="26"/>
      <c r="J87" s="26">
        <v>2</v>
      </c>
      <c r="K87" s="26" t="s">
        <v>238</v>
      </c>
      <c r="L87" s="26"/>
      <c r="M87" s="26"/>
      <c r="Q87" s="1" t="s">
        <v>584</v>
      </c>
      <c r="W87"/>
      <c r="X87"/>
    </row>
    <row r="88" spans="1:27" ht="24.95" hidden="1" customHeight="1">
      <c r="F88" s="26" t="s">
        <v>142</v>
      </c>
      <c r="G88" s="26"/>
      <c r="H88" s="26"/>
      <c r="I88" s="26"/>
      <c r="J88" s="26">
        <v>2</v>
      </c>
      <c r="K88" s="26" t="s">
        <v>225</v>
      </c>
      <c r="L88" s="26"/>
      <c r="M88" s="26"/>
      <c r="W88"/>
      <c r="X88"/>
    </row>
    <row r="89" spans="1:27" ht="24.95" hidden="1" customHeight="1">
      <c r="F89" s="26" t="s">
        <v>141</v>
      </c>
      <c r="G89" s="26"/>
      <c r="H89" s="26"/>
      <c r="I89" s="26"/>
      <c r="J89" s="26">
        <v>2</v>
      </c>
      <c r="K89" s="26" t="s">
        <v>230</v>
      </c>
      <c r="L89" s="26"/>
      <c r="M89" s="26"/>
      <c r="W89"/>
      <c r="X89"/>
    </row>
    <row r="90" spans="1:27" ht="24.95" hidden="1" customHeight="1">
      <c r="F90" s="26" t="s">
        <v>140</v>
      </c>
      <c r="G90" s="26"/>
      <c r="H90" s="26"/>
      <c r="I90" s="26"/>
      <c r="J90" s="26">
        <v>2</v>
      </c>
      <c r="K90" s="26" t="s">
        <v>229</v>
      </c>
      <c r="L90" s="26"/>
      <c r="M90" s="26"/>
      <c r="W90"/>
      <c r="X90"/>
    </row>
    <row r="91" spans="1:27" ht="24.95" hidden="1" customHeight="1">
      <c r="F91" s="26" t="s">
        <v>139</v>
      </c>
      <c r="G91" s="26"/>
      <c r="H91" s="26"/>
      <c r="I91" s="26"/>
      <c r="J91" s="26">
        <v>2</v>
      </c>
      <c r="K91" s="26" t="s">
        <v>232</v>
      </c>
      <c r="L91" s="26"/>
      <c r="M91" s="26"/>
      <c r="W91"/>
      <c r="X91"/>
    </row>
    <row r="92" spans="1:27" ht="24.95" hidden="1" customHeight="1">
      <c r="F92" s="26" t="s">
        <v>138</v>
      </c>
      <c r="G92" s="26"/>
      <c r="H92" s="26"/>
      <c r="I92" s="26"/>
      <c r="J92" s="26">
        <v>2</v>
      </c>
      <c r="K92" s="26" t="s">
        <v>226</v>
      </c>
      <c r="L92" s="26"/>
      <c r="M92" s="26"/>
      <c r="W92"/>
      <c r="X92"/>
    </row>
    <row r="93" spans="1:27" ht="24.95" hidden="1" customHeight="1">
      <c r="F93" s="26" t="s">
        <v>137</v>
      </c>
      <c r="G93" s="26"/>
      <c r="H93" s="26"/>
      <c r="I93" s="26"/>
      <c r="J93" s="26">
        <v>2</v>
      </c>
      <c r="K93" s="26" t="s">
        <v>234</v>
      </c>
      <c r="L93" s="26"/>
      <c r="M93" s="26"/>
      <c r="W93"/>
      <c r="X93"/>
    </row>
    <row r="94" spans="1:27" hidden="1"/>
    <row r="95" spans="1:27" hidden="1"/>
    <row r="96" spans="1:27" hidden="1">
      <c r="A96" s="80"/>
      <c r="B96" s="450"/>
      <c r="C96" s="450"/>
      <c r="D96" s="450"/>
      <c r="E96" s="80"/>
      <c r="F96" s="80"/>
      <c r="G96" s="80"/>
      <c r="H96" s="80"/>
      <c r="I96" s="80"/>
      <c r="J96" s="80"/>
      <c r="K96" s="80"/>
      <c r="L96" s="80"/>
      <c r="M96" s="80"/>
      <c r="N96" s="80"/>
      <c r="O96" s="80"/>
      <c r="P96" s="80"/>
      <c r="Q96" s="80"/>
      <c r="R96" s="80"/>
      <c r="S96" s="80"/>
      <c r="T96" s="80"/>
      <c r="U96" s="80"/>
      <c r="V96" s="80"/>
      <c r="W96" s="80"/>
      <c r="X96" s="80"/>
      <c r="Y96" s="80"/>
      <c r="Z96" s="80"/>
      <c r="AA96" s="80"/>
    </row>
    <row r="97" spans="13:13" hidden="1">
      <c r="M97" s="80"/>
    </row>
    <row r="98" spans="13:13" hidden="1"/>
    <row r="99" spans="13:13" hidden="1"/>
    <row r="107" spans="13:13">
      <c r="M107" s="80"/>
    </row>
    <row r="108" spans="13:13">
      <c r="M108" s="80"/>
    </row>
    <row r="109" spans="13:13">
      <c r="M109" s="80"/>
    </row>
    <row r="110" spans="13:13">
      <c r="M110" s="80"/>
    </row>
  </sheetData>
  <sheetProtection algorithmName="SHA-512" hashValue="7kmuuCwszzqdAWIDiOe5r03+SPd7KQhBRI0gkfnlywpLIjrtrfciYWKSjJ/hqa5J2T7LdqZgbLiqvewcUfPRPQ==" saltValue="xjxu1PgyEJ7woXtlVbrNoA==" spinCount="100000" sheet="1" objects="1" scenarios="1"/>
  <mergeCells count="71">
    <mergeCell ref="B9:E9"/>
    <mergeCell ref="J18:K18"/>
    <mergeCell ref="N3:U4"/>
    <mergeCell ref="B20:C23"/>
    <mergeCell ref="P20:R20"/>
    <mergeCell ref="P21:R21"/>
    <mergeCell ref="P22:R22"/>
    <mergeCell ref="P23:R23"/>
    <mergeCell ref="F20:H20"/>
    <mergeCell ref="F21:H21"/>
    <mergeCell ref="F22:H22"/>
    <mergeCell ref="F23:H23"/>
    <mergeCell ref="D20:E20"/>
    <mergeCell ref="D21:E21"/>
    <mergeCell ref="D22:E22"/>
    <mergeCell ref="D23:E23"/>
    <mergeCell ref="H16:I16"/>
    <mergeCell ref="H14:I14"/>
    <mergeCell ref="H15:I15"/>
    <mergeCell ref="F14:G14"/>
    <mergeCell ref="F15:G15"/>
    <mergeCell ref="F16:G16"/>
    <mergeCell ref="F12:G12"/>
    <mergeCell ref="P11:Q11"/>
    <mergeCell ref="P15:Q15"/>
    <mergeCell ref="M14:N14"/>
    <mergeCell ref="H13:I13"/>
    <mergeCell ref="J15:K15"/>
    <mergeCell ref="B8:E8"/>
    <mergeCell ref="H8:K8"/>
    <mergeCell ref="F5:G5"/>
    <mergeCell ref="P16:Q16"/>
    <mergeCell ref="R15:S15"/>
    <mergeCell ref="R16:S16"/>
    <mergeCell ref="P8:Q8"/>
    <mergeCell ref="P9:Q9"/>
    <mergeCell ref="R12:T12"/>
    <mergeCell ref="P12:Q12"/>
    <mergeCell ref="P13:Q13"/>
    <mergeCell ref="R11:T11"/>
    <mergeCell ref="F13:G13"/>
    <mergeCell ref="F9:G9"/>
    <mergeCell ref="F10:G10"/>
    <mergeCell ref="F11:G11"/>
    <mergeCell ref="B5:C7"/>
    <mergeCell ref="D6:E6"/>
    <mergeCell ref="H6:K6"/>
    <mergeCell ref="H5:K5"/>
    <mergeCell ref="F7:G7"/>
    <mergeCell ref="F6:G6"/>
    <mergeCell ref="F8:G8"/>
    <mergeCell ref="P6:Q6"/>
    <mergeCell ref="P7:Q7"/>
    <mergeCell ref="R6:T6"/>
    <mergeCell ref="R7:T7"/>
    <mergeCell ref="B10:C11"/>
    <mergeCell ref="B35:K35"/>
    <mergeCell ref="D7:E7"/>
    <mergeCell ref="H7:K7"/>
    <mergeCell ref="B14:C16"/>
    <mergeCell ref="D15:E15"/>
    <mergeCell ref="D16:E16"/>
    <mergeCell ref="H10:K10"/>
    <mergeCell ref="D11:E11"/>
    <mergeCell ref="H11:K11"/>
    <mergeCell ref="D12:E12"/>
    <mergeCell ref="H12:K12"/>
    <mergeCell ref="D10:E10"/>
    <mergeCell ref="B13:E13"/>
    <mergeCell ref="B17:E18"/>
    <mergeCell ref="H9:K9"/>
  </mergeCells>
  <phoneticPr fontId="7"/>
  <conditionalFormatting sqref="H6:K7 I20:K20 H24:K33 H11:K12">
    <cfRule type="expression" dxfId="458" priority="10">
      <formula>$F$7="（個人立）"</formula>
    </cfRule>
  </conditionalFormatting>
  <conditionalFormatting sqref="K21">
    <cfRule type="expression" dxfId="457" priority="8">
      <formula>$F$7="（個人立）"</formula>
    </cfRule>
  </conditionalFormatting>
  <conditionalFormatting sqref="K22">
    <cfRule type="expression" dxfId="456" priority="7">
      <formula>$F$7="（個人立）"</formula>
    </cfRule>
  </conditionalFormatting>
  <conditionalFormatting sqref="K23">
    <cfRule type="expression" dxfId="455" priority="6">
      <formula>$F$7="（個人立）"</formula>
    </cfRule>
  </conditionalFormatting>
  <conditionalFormatting sqref="B9:C9">
    <cfRule type="expression" dxfId="454" priority="5">
      <formula>$B$9="郵便番号要入力⇒"</formula>
    </cfRule>
  </conditionalFormatting>
  <conditionalFormatting sqref="B13:E13">
    <cfRule type="expression" dxfId="453" priority="4">
      <formula>$B$13="　　学校法人電話番号　要入力⇒"</formula>
    </cfRule>
  </conditionalFormatting>
  <conditionalFormatting sqref="H10:K10">
    <cfRule type="expression" dxfId="452" priority="3">
      <formula>$H$10="↓↓↓住所のカナを入力してください↓↓↓↓"</formula>
    </cfRule>
  </conditionalFormatting>
  <conditionalFormatting sqref="K13:K14">
    <cfRule type="expression" dxfId="451" priority="2">
      <formula>$J$15="住所は入力例のとおりご記入ください"</formula>
    </cfRule>
  </conditionalFormatting>
  <conditionalFormatting sqref="J15:K15">
    <cfRule type="expression" dxfId="450" priority="1">
      <formula>$J$15="住所は入力例のとおりご記入ください"</formula>
    </cfRule>
  </conditionalFormatting>
  <dataValidations xWindow="537" yWindow="574" count="18">
    <dataValidation imeMode="fullKatakana" allowBlank="1" showInputMessage="1" showErrorMessage="1" sqref="R15 P15 R11:S11 P11" xr:uid="{F38641C9-0D55-4052-A0A8-00D71417E07D}"/>
    <dataValidation imeMode="hiragana" allowBlank="1" showInputMessage="1" showErrorMessage="1" sqref="H7:K7 H16 K21:K23 F16 F20:F21 H24:K33 I20:K20 P9" xr:uid="{F596223B-B2B8-4848-8D14-9E08B9788BC9}"/>
    <dataValidation allowBlank="1" showErrorMessage="1" promptTitle="【法人種別選択】" prompt="プルダウンから選んでください" sqref="P7 R7" xr:uid="{1FD6FF36-CAEC-4062-BE19-F3FBF1A5E33F}"/>
    <dataValidation allowBlank="1" showErrorMessage="1" sqref="F7 P8:Q8" xr:uid="{8FEA4C2D-AE58-42F1-A22F-DC3B56312E74}"/>
    <dataValidation type="whole" imeMode="halfAlpha" allowBlank="1" showInputMessage="1" showErrorMessage="1" errorTitle="【月数エラー】" error="１～１２の数値を入力してください" sqref="H18:H19 R18:R19" xr:uid="{05A9C44B-D882-43B3-8E3E-8CD0DE85D0CF}">
      <formula1>1</formula1>
      <formula2>12</formula2>
    </dataValidation>
    <dataValidation type="whole" imeMode="halfAlpha" allowBlank="1" showInputMessage="1" showErrorMessage="1" errorTitle="【日数エラー】" error="１～３１の数値を入力してください" sqref="I18:I19 S18:S19" xr:uid="{7C1E51E2-2FA6-4E97-8C00-E9658FB9C32B}">
      <formula1>1</formula1>
      <formula2>31</formula2>
    </dataValidation>
    <dataValidation type="whole" imeMode="fullAlpha" allowBlank="1" showInputMessage="1" showErrorMessage="1" errorTitle="【入力内容確認】" error="０歳～５歳の園児数を、入力してください" sqref="H18:I19 R18:S19" xr:uid="{03D272B3-CB49-4C3A-9D48-B598F57382E4}">
      <formula1>10</formula1>
      <formula2>300</formula2>
    </dataValidation>
    <dataValidation type="textLength" imeMode="halfAlpha" allowBlank="1" showInputMessage="1" showErrorMessage="1" errorTitle="【エラー】" error="入力例を確認ください" promptTitle="【入力例】" prompt="03-3230-1321_x000a_間にﾊｲﾌﾝ入れる" sqref="F22:F23 P13" xr:uid="{1CE44954-C353-41AD-AD05-0CADAB63028C}">
      <formula1>12</formula1>
      <formula2>13</formula2>
    </dataValidation>
    <dataValidation type="whole" imeMode="fullAlpha" allowBlank="1" showInputMessage="1" showErrorMessage="1" errorTitle="【入力内容確認】" error="和歴の年号を入れてください" sqref="G18:G19" xr:uid="{2CDB8435-F2F0-48AC-94C9-9653E180120C}">
      <formula1>1</formula1>
      <formula2>64</formula2>
    </dataValidation>
    <dataValidation type="whole" imeMode="halfAlpha" allowBlank="1" showInputMessage="1" showErrorMessage="1" errorTitle="【年数エラー】" error="和歴の年数を入れてください_x000a_" sqref="G18:G19" xr:uid="{E9E11D70-C4C8-4AD7-AE86-F138C00A1A30}">
      <formula1>1</formula1>
      <formula2>64</formula2>
    </dataValidation>
    <dataValidation type="whole" imeMode="hiragana" allowBlank="1" showInputMessage="1" showErrorMessage="1" sqref="G18:G19" xr:uid="{D1151EC6-72C7-493A-981A-0C099BAE0C17}">
      <formula1>1</formula1>
      <formula2>64</formula2>
    </dataValidation>
    <dataValidation type="textLength" allowBlank="1" showInputMessage="1" showErrorMessage="1" errorTitle="【入力エラー】" error="入力例を確認ください" promptTitle="【入力例】" prompt="102-8145_x000a_(間にﾊｲﾌﾝを入れる）" sqref="F9:G9" xr:uid="{FC541D31-8688-4084-8DEC-1C4125B2A1E5}">
      <formula1>8</formula1>
      <formula2>8</formula2>
    </dataValidation>
    <dataValidation type="custom" imeMode="fullKatakana" allowBlank="1" showInputMessage="1" showErrorMessage="1" errorTitle="【エラー】" error="カタカナで入力してください" promptTitle="【フリガナ入力個所】" prompt="カタカナ入力してください。" sqref="H6:K6" xr:uid="{C66E671B-E814-441E-95BD-B48CA7E56907}">
      <formula1>H6=PHONETIC(H6)</formula1>
    </dataValidation>
    <dataValidation type="custom" imeMode="fullKatakana" allowBlank="1" showInputMessage="1" showErrorMessage="1" errorTitle="【エラー】" error="カタカナで入力してください" promptTitle="【フリガナ入力個所】" prompt="カタカナ入力してください。_x000a__x000a_例 トウキョウトチヨダクフジミ１－７－５_x000a__x000a_※地番等は例のように入力" sqref="H11:K11" xr:uid="{2F5D5530-15C1-4A9C-8329-640BAB024DDB}">
      <formula1>H11=PHONETIC(H11)</formula1>
    </dataValidation>
    <dataValidation imeMode="hiragana" allowBlank="1" showInputMessage="1" showErrorMessage="1" promptTitle="【地番等の書き方】" prompt="_x000a_正）１－７－５_x000a__x000a_誤）１丁目７番５号" sqref="H12:K12" xr:uid="{4184ADD7-A6BB-4F47-87FD-64598C3F080D}"/>
    <dataValidation type="custom" imeMode="fullKatakana" allowBlank="1" showInputMessage="1" showErrorMessage="1" errorTitle="【エラー】" error="カタカナで入力してください" sqref="F15:I15" xr:uid="{3C09FC39-1EF8-4CFF-9FC4-C6F4747D484B}">
      <formula1>F15=PHONETIC(F15)</formula1>
    </dataValidation>
    <dataValidation type="textLength" imeMode="disabled" allowBlank="1" showInputMessage="1" showErrorMessage="1" errorTitle="【エラー】" error="入力例を確認ください" promptTitle="【入力例】" prompt="03-3230-1321_x000a_間にﾊｲﾌﾝ入れる" sqref="F13:G13" xr:uid="{5C235E5C-59CF-43D1-AE07-69F81B789AF1}">
      <formula1>12</formula1>
      <formula2>13</formula2>
    </dataValidation>
    <dataValidation type="list" allowBlank="1" showInputMessage="1" showErrorMessage="1" promptTitle="【昨年度の法人種別選択】" prompt="プルダウンから選択してください" sqref="F8" xr:uid="{AA92F552-7371-4D06-9927-D4C2650AD834}">
      <formula1>$F$46:$F$68</formula1>
    </dataValidation>
  </dataValidations>
  <pageMargins left="0.70866141732283472" right="0.51181102362204722" top="1.1417322834645669" bottom="0.35433070866141736" header="0.70866141732283472" footer="0.31496062992125984"/>
  <pageSetup paperSize="9" scale="76" orientation="portrait" r:id="rId1"/>
  <headerFooter>
    <oddHeader>&amp;L&amp;"BIZ UDPゴシック,太字"&amp;22学校法人等基礎調査&amp;14　（作業１　法人等について　入力控）&amp;R&amp;D</oddHeader>
  </headerFooter>
  <drawing r:id="rId2"/>
  <extLst>
    <ext xmlns:x14="http://schemas.microsoft.com/office/spreadsheetml/2009/9/main" uri="{CCE6A557-97BC-4b89-ADB6-D9C93CAAB3DF}">
      <x14:dataValidations xmlns:xm="http://schemas.microsoft.com/office/excel/2006/main" xWindow="537" yWindow="574" count="5">
        <x14:dataValidation type="list" imeMode="fullAlpha" allowBlank="1" showInputMessage="1" showErrorMessage="1" errorTitle="【入力内容確認】" error="０歳～５歳の園児数を、入力してください" xr:uid="{E41E7155-CB23-408C-AF1A-F51CD523D212}">
          <x14:formula1>
            <xm:f>作業２!$F$93:$F$96</xm:f>
          </x14:formula1>
          <xm:sqref>F19</xm:sqref>
        </x14:dataValidation>
        <x14:dataValidation type="list" imeMode="halfAlpha" allowBlank="1" showInputMessage="1" showErrorMessage="1" xr:uid="{3EE0D822-1C1E-4558-A72E-960AF494D616}">
          <x14:formula1>
            <xm:f>作業２!$F$90:$F$96</xm:f>
          </x14:formula1>
          <xm:sqref>F18:F19</xm:sqref>
        </x14:dataValidation>
        <x14:dataValidation type="list" imeMode="hiragana" allowBlank="1" showInputMessage="1" showErrorMessage="1" xr:uid="{D86FE812-04FC-4A12-9891-42029BF2BBDA}">
          <x14:formula1>
            <xm:f>作業２!$F$90:$F$96</xm:f>
          </x14:formula1>
          <xm:sqref>F18:F19</xm:sqref>
        </x14:dataValidation>
        <x14:dataValidation type="list" allowBlank="1" showErrorMessage="1" xr:uid="{78265C99-814C-496E-96DB-7134491D9DF2}">
          <x14:formula1>
            <xm:f>作業２!$G$162:$G$209</xm:f>
          </x14:formula1>
          <xm:sqref>F12 F25:F33</xm:sqref>
        </x14:dataValidation>
        <x14:dataValidation type="list" imeMode="fullAlpha" allowBlank="1" showInputMessage="1" errorTitle="【入力内容確認】" xr:uid="{B3ED24CE-B9F6-401F-8BE8-C48DD5090545}">
          <x14:formula1>
            <xm:f>作業２!$F$93:$F$96</xm:f>
          </x14:formula1>
          <xm:sqref>F18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0000"/>
    <pageSetUpPr fitToPage="1"/>
  </sheetPr>
  <dimension ref="A1:AX277"/>
  <sheetViews>
    <sheetView zoomScale="85" zoomScaleNormal="85" workbookViewId="0">
      <selection activeCell="H10" sqref="H10"/>
    </sheetView>
  </sheetViews>
  <sheetFormatPr defaultColWidth="9" defaultRowHeight="13.5"/>
  <cols>
    <col min="1" max="1" width="2.25" style="1" customWidth="1"/>
    <col min="2" max="2" width="14.75" style="1128" customWidth="1"/>
    <col min="3" max="3" width="28.375" style="1" customWidth="1"/>
    <col min="4" max="4" width="4.375" style="1" customWidth="1"/>
    <col min="5" max="5" width="16" style="1" customWidth="1"/>
    <col min="6" max="6" width="4" style="1" customWidth="1"/>
    <col min="7" max="21" width="27.625" style="1" customWidth="1"/>
    <col min="22" max="36" width="27.625" style="1" hidden="1" customWidth="1"/>
    <col min="37" max="37" width="7.625" style="1" customWidth="1"/>
    <col min="38" max="38" width="25" style="482" customWidth="1"/>
    <col min="39" max="39" width="5.375" style="1" customWidth="1"/>
    <col min="40" max="40" width="20.625" style="1" customWidth="1"/>
    <col min="41" max="41" width="5.75" style="1" customWidth="1"/>
    <col min="42" max="44" width="20.625" style="1" customWidth="1"/>
    <col min="45" max="16384" width="9" style="1"/>
  </cols>
  <sheetData>
    <row r="1" spans="1:50">
      <c r="A1" s="80"/>
      <c r="B1" s="1098"/>
      <c r="C1" s="80"/>
      <c r="D1" s="80"/>
      <c r="E1" s="80"/>
      <c r="F1" s="80"/>
      <c r="G1" s="80"/>
      <c r="H1" s="80"/>
      <c r="I1" s="80"/>
      <c r="J1" s="80"/>
      <c r="K1" s="80"/>
      <c r="L1" s="80"/>
      <c r="M1" s="80"/>
      <c r="N1" s="80"/>
      <c r="O1" s="80"/>
      <c r="P1" s="80"/>
      <c r="Q1" s="80"/>
      <c r="R1" s="80"/>
      <c r="S1" s="80"/>
      <c r="T1" s="80"/>
      <c r="U1" s="80"/>
      <c r="V1" s="80"/>
      <c r="W1" s="80"/>
      <c r="X1" s="80"/>
      <c r="Y1" s="80"/>
      <c r="Z1" s="80"/>
      <c r="AA1" s="80"/>
      <c r="AB1" s="80"/>
      <c r="AC1" s="80"/>
      <c r="AD1" s="80"/>
      <c r="AE1" s="80"/>
      <c r="AF1" s="80"/>
      <c r="AG1" s="80"/>
      <c r="AH1" s="80"/>
      <c r="AI1" s="80"/>
      <c r="AJ1" s="80"/>
      <c r="AK1" s="80"/>
      <c r="AL1" s="480"/>
      <c r="AM1" s="80"/>
      <c r="AN1" s="80"/>
      <c r="AO1" s="80"/>
      <c r="AP1" s="80"/>
      <c r="AQ1" s="80"/>
      <c r="AR1" s="80"/>
      <c r="AS1" s="80"/>
      <c r="AT1" s="80"/>
      <c r="AU1" s="80"/>
      <c r="AV1" s="80"/>
      <c r="AW1" s="80"/>
      <c r="AX1" s="80"/>
    </row>
    <row r="2" spans="1:50" ht="15" customHeight="1">
      <c r="A2" s="80"/>
      <c r="B2" s="1098" t="s">
        <v>675</v>
      </c>
      <c r="C2" s="80"/>
      <c r="D2" s="80"/>
      <c r="E2" s="80"/>
      <c r="F2" s="80"/>
      <c r="G2" s="80"/>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480"/>
      <c r="AM2" s="80"/>
      <c r="AN2" s="80"/>
      <c r="AO2" s="80"/>
      <c r="AP2" s="80"/>
      <c r="AQ2" s="80"/>
      <c r="AR2" s="80"/>
      <c r="AS2" s="80"/>
      <c r="AT2" s="80"/>
      <c r="AU2" s="80"/>
      <c r="AV2" s="80"/>
      <c r="AW2" s="80"/>
      <c r="AX2" s="80"/>
    </row>
    <row r="3" spans="1:50" ht="55.5" customHeight="1">
      <c r="A3" s="80"/>
      <c r="B3" s="1098"/>
      <c r="C3" s="80"/>
      <c r="D3" s="80"/>
      <c r="E3" s="80"/>
      <c r="F3" s="80"/>
      <c r="G3" s="80" t="str">
        <f>IF(G9="","",1)</f>
        <v/>
      </c>
      <c r="H3" s="80" t="str">
        <f>IF(H9="","",1)</f>
        <v/>
      </c>
      <c r="I3" s="80" t="str">
        <f>IF(I9="","",1)</f>
        <v/>
      </c>
      <c r="J3" s="80" t="str">
        <f>IF(J9="","",1)</f>
        <v/>
      </c>
      <c r="K3" s="269">
        <f>SUM(E3:J3)</f>
        <v>0</v>
      </c>
      <c r="L3" s="80"/>
      <c r="M3" s="80" t="str">
        <f>IF(G11="",(IF(LEFT(G10,1)="P","同じ学校に専門課程がある場合は、専門学校にまとめてください(１学校＝１列です)。",IF(LEFT(G10,1)="Q","同じ学校に専門課程がある場合は専門課程に、高等課程がある場合は高等課程にまとめてください(１学校＝１列です)。",IF(LEFT(G10,1)="Z","保育園・その他は　　　　　　　　　●「作業２」不要、名称欄も消去　●「作業３」紫色学校法人部門に合算　●「作業４」には含む。",IF(IFERROR(SEARCH("分園",G9,1),0)&gt;0,"「分園」は「本園」に含めて　　　　　ください。　　　　　　　　　　　　　　　（分けて本表を作らないで！）",""))))),IF(G10="","「学校種・課程」欄が未選択です　必ず選択してください",(IF(LEFT(G10,1)="P","同じ学校に専門課程がある場合は、専門学校にまとめてください(１学校＝１列です)。",IF(LEFT(G10,1)="Q","同じ学校に専門課程がある場合は専門課程に、高等課程がある場合は高等課程にまとめてください(１学校＝１列です)。",IF(LEFT(G10,1)="Z","保育園・その他は　　　　　　　　　●「作業２」不要、名称欄も消去　●「作業３」紫色学校法人部門に合算　●「作業４」には含む。",IF(IFERROR(SEARCH("分園",G9,1),0)&gt;0,"「分園」は「本園」に含めて　　　　　ください。　　　　　　　　　　　　　　　（分けて本表を作らないで！）","")))))))</f>
        <v/>
      </c>
      <c r="N3" s="80"/>
      <c r="O3" s="80"/>
      <c r="P3" s="80"/>
      <c r="Q3" s="80"/>
      <c r="R3" s="80"/>
      <c r="S3" s="80"/>
      <c r="T3" s="80"/>
      <c r="U3" s="80"/>
      <c r="V3" s="80"/>
      <c r="W3" s="80"/>
      <c r="X3" s="80"/>
      <c r="Y3" s="80"/>
      <c r="Z3" s="80"/>
      <c r="AA3" s="80"/>
      <c r="AB3" s="80"/>
      <c r="AC3" s="80"/>
      <c r="AD3" s="80"/>
      <c r="AE3" s="80"/>
      <c r="AF3" s="80"/>
      <c r="AG3" s="80"/>
      <c r="AH3" s="80"/>
      <c r="AI3" s="80"/>
      <c r="AJ3" s="80"/>
      <c r="AK3" s="80"/>
      <c r="AL3" s="480"/>
      <c r="AM3" s="80"/>
      <c r="AN3" s="80"/>
      <c r="AO3" s="80"/>
      <c r="AP3" s="80"/>
      <c r="AQ3" s="80"/>
      <c r="AR3" s="80"/>
      <c r="AS3" s="80"/>
      <c r="AT3" s="80"/>
      <c r="AU3" s="80"/>
      <c r="AV3" s="80"/>
      <c r="AW3" s="80"/>
      <c r="AX3" s="80"/>
    </row>
    <row r="4" spans="1:50" ht="35.1" customHeight="1">
      <c r="A4" s="80"/>
      <c r="B4" s="1099"/>
      <c r="C4" s="80"/>
      <c r="D4" s="83"/>
      <c r="E4" s="83"/>
      <c r="F4" s="83"/>
      <c r="G4" s="83"/>
      <c r="H4" s="83"/>
      <c r="I4" s="83"/>
      <c r="J4" s="83"/>
      <c r="K4" s="80"/>
      <c r="L4" s="80"/>
      <c r="M4" s="80"/>
      <c r="N4" s="80"/>
      <c r="O4" s="80"/>
      <c r="P4" s="80"/>
      <c r="Q4" s="80"/>
      <c r="R4" s="80"/>
      <c r="S4" s="80"/>
      <c r="T4" s="80"/>
      <c r="U4" s="80"/>
      <c r="V4" s="80"/>
      <c r="W4" s="80"/>
      <c r="X4" s="80"/>
      <c r="Y4" s="80"/>
      <c r="Z4" s="80"/>
      <c r="AA4" s="80"/>
      <c r="AB4" s="80"/>
      <c r="AC4" s="80"/>
      <c r="AD4" s="80"/>
      <c r="AE4" s="80"/>
      <c r="AF4" s="80"/>
      <c r="AG4" s="80"/>
      <c r="AH4" s="80"/>
      <c r="AI4" s="80"/>
      <c r="AJ4" s="80"/>
      <c r="AK4" s="80"/>
      <c r="AL4" s="493"/>
      <c r="AM4" s="80"/>
      <c r="AN4" s="80"/>
      <c r="AO4" s="80"/>
      <c r="AP4" s="80"/>
      <c r="AQ4" s="80"/>
      <c r="AR4" s="80"/>
      <c r="AS4" s="80"/>
      <c r="AT4" s="80"/>
      <c r="AU4" s="80"/>
      <c r="AV4" s="80"/>
      <c r="AW4" s="80"/>
      <c r="AX4" s="80"/>
    </row>
    <row r="5" spans="1:50" ht="21.75" customHeight="1">
      <c r="A5" s="80"/>
      <c r="B5" s="1100"/>
      <c r="C5" s="80"/>
      <c r="D5" s="139" t="s">
        <v>321</v>
      </c>
      <c r="E5" s="83"/>
      <c r="F5" s="83"/>
      <c r="G5" s="84"/>
      <c r="H5" s="84"/>
      <c r="I5" s="84"/>
      <c r="J5" s="84"/>
      <c r="K5" s="80"/>
      <c r="L5" s="80"/>
      <c r="M5" s="80"/>
      <c r="N5" s="80"/>
      <c r="O5" s="80"/>
      <c r="P5" s="80"/>
      <c r="Q5" s="80"/>
      <c r="R5" s="80"/>
      <c r="S5" s="80"/>
      <c r="T5" s="80"/>
      <c r="U5" s="80"/>
      <c r="V5" s="80"/>
      <c r="W5" s="80"/>
      <c r="X5" s="80"/>
      <c r="Y5" s="80"/>
      <c r="Z5" s="80"/>
      <c r="AA5" s="80"/>
      <c r="AB5" s="80"/>
      <c r="AC5" s="80"/>
      <c r="AD5" s="80"/>
      <c r="AE5" s="80"/>
      <c r="AF5" s="80"/>
      <c r="AG5" s="80"/>
      <c r="AH5" s="80"/>
      <c r="AI5" s="80"/>
      <c r="AJ5" s="80"/>
      <c r="AK5" s="80"/>
      <c r="AL5" s="502"/>
      <c r="AM5" s="80"/>
      <c r="AN5" s="80"/>
      <c r="AO5" s="80"/>
      <c r="AP5" s="80"/>
      <c r="AQ5" s="80"/>
      <c r="AR5" s="80"/>
      <c r="AS5" s="80"/>
      <c r="AT5" s="80"/>
      <c r="AU5" s="80"/>
      <c r="AV5" s="80"/>
      <c r="AW5" s="80"/>
      <c r="AX5" s="80"/>
    </row>
    <row r="6" spans="1:50" ht="4.5" customHeight="1" thickBot="1">
      <c r="A6" s="80"/>
      <c r="B6" s="1098"/>
      <c r="C6" s="80"/>
      <c r="D6" s="244"/>
      <c r="E6" s="242"/>
      <c r="F6" s="242"/>
      <c r="G6" s="242"/>
      <c r="H6" s="242"/>
      <c r="I6" s="242"/>
      <c r="J6" s="242"/>
      <c r="K6" s="80"/>
      <c r="L6" s="80"/>
      <c r="M6" s="80"/>
      <c r="N6" s="80"/>
      <c r="O6" s="80"/>
      <c r="P6" s="80"/>
      <c r="Q6" s="80"/>
      <c r="R6" s="80"/>
      <c r="S6" s="80"/>
      <c r="T6" s="80"/>
      <c r="U6" s="80"/>
      <c r="V6" s="80"/>
      <c r="W6" s="80"/>
      <c r="X6" s="80"/>
      <c r="Y6" s="80"/>
      <c r="Z6" s="80"/>
      <c r="AA6" s="80"/>
      <c r="AB6" s="80"/>
      <c r="AC6" s="80"/>
      <c r="AD6" s="80"/>
      <c r="AE6" s="80"/>
      <c r="AF6" s="80"/>
      <c r="AG6" s="80"/>
      <c r="AH6" s="80"/>
      <c r="AI6" s="80"/>
      <c r="AJ6" s="80"/>
      <c r="AK6" s="80"/>
      <c r="AL6" s="480"/>
      <c r="AM6" s="80"/>
      <c r="AN6" s="80"/>
      <c r="AO6" s="80"/>
      <c r="AP6" s="80"/>
      <c r="AQ6" s="80"/>
      <c r="AR6" s="80"/>
      <c r="AS6" s="80"/>
      <c r="AT6" s="80"/>
      <c r="AU6" s="80"/>
      <c r="AV6" s="80"/>
      <c r="AW6" s="80"/>
      <c r="AX6" s="80"/>
    </row>
    <row r="7" spans="1:50" ht="44.25" customHeight="1" thickBot="1">
      <c r="A7" s="80"/>
      <c r="B7" s="1101" t="s">
        <v>33</v>
      </c>
      <c r="C7" s="80"/>
      <c r="D7" s="1327" t="s">
        <v>7</v>
      </c>
      <c r="E7" s="1328"/>
      <c r="F7" s="1329"/>
      <c r="G7" s="78" t="str">
        <f>IF(LEFT(G49,1)="6","保育園分は不要です",IF(LEFT(G49,1)="5","分園は本園に含めて下さい","１校(園)目"))</f>
        <v>１校(園)目</v>
      </c>
      <c r="H7" s="78" t="str">
        <f>IF(LEFT(H49,1)="6","保育園分は不要です",IF(LEFT(H49,1)="5","分園は本園に含めて下さい","２校(園)目"))</f>
        <v>２校(園)目</v>
      </c>
      <c r="I7" s="78" t="str">
        <f>IF(LEFT(I49,1)="6","保育園分は不要です",IF(LEFT(I49,1)="5","分園は本園に含めて下さい","３校(園)目"))</f>
        <v>３校(園)目</v>
      </c>
      <c r="J7" s="79" t="str">
        <f>IF(LEFT(J49,1)="6","保育園分は不要です",IF(LEFT(J49,1)="5","分園は本園に含めて下さい","４校(園)目"))</f>
        <v>４校(園)目</v>
      </c>
      <c r="K7" s="79" t="s">
        <v>322</v>
      </c>
      <c r="L7" s="79" t="s">
        <v>323</v>
      </c>
      <c r="M7" s="79" t="s">
        <v>324</v>
      </c>
      <c r="N7" s="79" t="s">
        <v>325</v>
      </c>
      <c r="O7" s="79" t="s">
        <v>326</v>
      </c>
      <c r="P7" s="79" t="s">
        <v>327</v>
      </c>
      <c r="Q7" s="79" t="s">
        <v>328</v>
      </c>
      <c r="R7" s="79" t="s">
        <v>329</v>
      </c>
      <c r="S7" s="79" t="s">
        <v>330</v>
      </c>
      <c r="T7" s="79" t="s">
        <v>331</v>
      </c>
      <c r="U7" s="79" t="s">
        <v>332</v>
      </c>
      <c r="V7" s="79" t="s">
        <v>333</v>
      </c>
      <c r="W7" s="79" t="s">
        <v>334</v>
      </c>
      <c r="X7" s="79" t="s">
        <v>335</v>
      </c>
      <c r="Y7" s="79" t="s">
        <v>336</v>
      </c>
      <c r="Z7" s="79" t="s">
        <v>337</v>
      </c>
      <c r="AA7" s="79" t="s">
        <v>338</v>
      </c>
      <c r="AB7" s="79" t="s">
        <v>339</v>
      </c>
      <c r="AC7" s="79" t="s">
        <v>340</v>
      </c>
      <c r="AD7" s="79" t="s">
        <v>341</v>
      </c>
      <c r="AE7" s="79" t="s">
        <v>342</v>
      </c>
      <c r="AF7" s="79" t="s">
        <v>343</v>
      </c>
      <c r="AG7" s="79" t="s">
        <v>344</v>
      </c>
      <c r="AH7" s="79" t="s">
        <v>345</v>
      </c>
      <c r="AI7" s="79" t="s">
        <v>346</v>
      </c>
      <c r="AJ7" s="79" t="s">
        <v>347</v>
      </c>
      <c r="AK7" s="80"/>
      <c r="AL7" s="539" t="s">
        <v>33</v>
      </c>
      <c r="AM7" s="80"/>
      <c r="AN7" s="80"/>
      <c r="AO7" s="80"/>
      <c r="AP7" s="80"/>
      <c r="AQ7" s="80"/>
      <c r="AR7" s="80"/>
      <c r="AS7" s="80"/>
      <c r="AT7" s="80"/>
      <c r="AU7" s="80"/>
      <c r="AV7" s="80"/>
      <c r="AW7" s="80"/>
      <c r="AX7" s="80"/>
    </row>
    <row r="8" spans="1:50" s="27" customFormat="1" ht="69.95" customHeight="1" thickTop="1" thickBot="1">
      <c r="A8" s="342"/>
      <c r="B8" s="1102"/>
      <c r="C8" s="342"/>
      <c r="D8" s="343"/>
      <c r="E8" s="344"/>
      <c r="F8" s="345"/>
      <c r="G8" s="976" t="str">
        <f t="shared" ref="G8" si="0">IF(G11="",(IF(LEFT(G10,1)="P","同じ学校に専門課程がある場合は、専門課程にまとめてください(１学校＝１列です)。",IF(LEFT(G10,1)="Q","同じ学校に専門課程がある場合は専門課程に、高等課程がある場合は高等課程にまとめてください(１学校＝１列です)。",IF(LEFT(G10,1)="Z","保育園・その他は　　　　　　　　　　●「作業２」不要、名称欄も消去　●「作業３」紫色学校法人部門に合算　●「作業４」には含む。",IF(IFERROR(SEARCH("分園",G9,1),0)&gt;0,"「分園」は「本園」に含めて　　　　　ください。　　　　　　　　　　　　　　　（分けて本表を作らないで！）",""))))),IF(G10="","「学校種・課程」欄が未選択です　必ず選択してください",(IF(LEFT(G10,1)="P","同じ学校に専門課程がある場合は、専門課程にまとめてください(１学校＝１列です)。",IF(LEFT(G10,1)="Q","同じ学校に専門課程がある場合は専門課程に、高等課程がある場合は高等課程にまとめてください(１学校＝１列です)。",IF(LEFT(G10,1)="Z","保育園・その他は　　　　　　　　　●「作業２」不要、名称欄も消去　●「作業３」紫色学校法人部門に合算　●「作業４」には含む。",IF(IFERROR(SEARCH("分園",G9,1),0)&gt;0,"「分園」は「本園」に含めて　　　　　ください。　　　　　　　　　　　　　　　（分けて本表を作らないで！）","")))))))</f>
        <v/>
      </c>
      <c r="H8" s="976" t="str">
        <f>IF(H11="",(IF(LEFT(H10,1)="P","同じ学校に専門課程がある場合は、専門課程にまとめてください(１学校＝１列です)。",IF(LEFT(H10,1)="Q","同じ学校に専門課程がある場合は専門課程に、高等課程がある場合は高等課程にまとめてください(１学校＝１列です)。",IF(LEFT(H10,1)="Z","保育園・その他は　　　　　　　　　　●「作業２」不要、名称欄も消去　●「作業３」紫色学校法人部門に合算　●「作業４」には含む。",IF(IFERROR(SEARCH("分園",H9,1),0)&gt;0,"「分園」は「本園」に含めて　　　　　ください。　　　　　　　　　　　　　　　（分けて本表を作らないで！）",""))))),IF(H10="","「学校種・課程」欄が未選択です　必ず選択してください",(IF(LEFT(H10,1)="P","同じ学校に専門課程がある場合は、専門課程にまとめてください(１学校＝１列です)。",IF(LEFT(H10,1)="Q","同じ学校に専門課程がある場合は専門課程に、高等課程がある場合は高等課程にまとめてください(１学校＝１列です)。",IF(LEFT(H10,1)="Z","保育園・その他は　　　　　　　　　●「作業２」不要、名称欄も消去　●「作業３」紫色学校法人部門に合算　●「作業４」には含む。",IF(IFERROR(SEARCH("分園",H9,1),0)&gt;0,"「分園」は「本園」に含めて　　　　　ください。　　　　　　　　　　　　　　　（分けて本表を作らないで！）","")))))))</f>
        <v/>
      </c>
      <c r="I8" s="976" t="str">
        <f t="shared" ref="I8:U8" si="1">IF(I11="",(IF(LEFT(I10,1)="P","同じ学校に専門課程がある場合は、専門課程にまとめてください(１学校＝１列です)。",IF(LEFT(I10,1)="Q","同じ学校に専門課程がある場合は専門課程に、高等課程がある場合は高等課程にまとめてください(１学校＝１列です)。",IF(LEFT(I10,1)="Z","保育園・その他は　　　　　　　　　　●「作業２」不要、名称欄も消去　●「作業３」紫色学校法人部門に合算　●「作業４」には含む。",IF(IFERROR(SEARCH("分園",I9,1),0)&gt;0,"「分園」は「本園」に含めて　　　　　ください。　　　　　　　　　　　　　　　（分けて本表を作らないで！）",""))))),IF(I10="","「学校種・課程」欄が未選択です　必ず選択してください",(IF(LEFT(I10,1)="P","同じ学校に専門課程がある場合は、専門課程にまとめてください(１学校＝１列です)。",IF(LEFT(I10,1)="Q","同じ学校に専門課程がある場合は専門課程に、高等課程がある場合は高等課程にまとめてください(１学校＝１列です)。",IF(LEFT(I10,1)="Z","保育園・その他は　　　　　　　　　●「作業２」不要、名称欄も消去　●「作業３」紫色学校法人部門に合算　●「作業４」には含む。",IF(IFERROR(SEARCH("分園",I9,1),0)&gt;0,"「分園」は「本園」に含めて　　　　　ください。　　　　　　　　　　　　　　　（分けて本表を作らないで！）","")))))))</f>
        <v/>
      </c>
      <c r="J8" s="976" t="str">
        <f t="shared" si="1"/>
        <v/>
      </c>
      <c r="K8" s="976" t="str">
        <f t="shared" si="1"/>
        <v/>
      </c>
      <c r="L8" s="976" t="str">
        <f t="shared" si="1"/>
        <v/>
      </c>
      <c r="M8" s="976" t="str">
        <f t="shared" si="1"/>
        <v/>
      </c>
      <c r="N8" s="976" t="str">
        <f t="shared" si="1"/>
        <v/>
      </c>
      <c r="O8" s="976" t="str">
        <f t="shared" si="1"/>
        <v/>
      </c>
      <c r="P8" s="976" t="str">
        <f t="shared" si="1"/>
        <v/>
      </c>
      <c r="Q8" s="976" t="str">
        <f t="shared" si="1"/>
        <v/>
      </c>
      <c r="R8" s="976" t="str">
        <f t="shared" si="1"/>
        <v/>
      </c>
      <c r="S8" s="976" t="str">
        <f t="shared" si="1"/>
        <v/>
      </c>
      <c r="T8" s="976" t="str">
        <f t="shared" si="1"/>
        <v/>
      </c>
      <c r="U8" s="976" t="str">
        <f t="shared" si="1"/>
        <v/>
      </c>
      <c r="V8" s="976" t="str">
        <f t="shared" ref="V8:AJ8" si="2">IF(V11="",(IF(LEFT(V10,1)="P","同じ学校に専門課程がある場合は、専門学校にまとめてください(１学校＝１列です)。",IF(LEFT(V10,1)="Q","同じ学校に専門課程がある場合は専門課程に、高等課程がある場合は高等課程にまとめてください(１学校＝１列です)。",IF(LEFT(V10,1)="Z","保育園・その他は　　　　　　　　　　●「作業２」不要、名称欄も消去　●「作業３」紫色学校法人部門に合算　●「作業４」には含む。",IF(IFERROR(SEARCH("分園",V9,1),0)&gt;0,"「分園」は「本園」に含めて　　　　　ください。　　　　　　　　　　　　　　　（分けて本表を作らないで！）",""))))),IF(V10="","「学校種・課程」欄が未選択です　必ず選択してください",(IF(LEFT(V10,1)="P","同じ学校に専門課程がある場合は、専門学校にまとめてください(１学校＝１列です)。",IF(LEFT(V10,1)="Q","同じ学校に専門課程がある場合は専門課程に、高等課程がある場合は高等課程にまとめてください(１学校＝１列です)。",IF(LEFT(V10,1)="Z","保育園・その他は　　　　　　　　　●「作業２」不要、名称欄も消去　●「作業３」紫色学校法人部門に合算　●「作業４」には含む。",IF(IFERROR(SEARCH("分園",V9,1),0)&gt;0,"「分園」は「本園」に含めて　　　　　ください。　　　　　　　　　　　　　　　（分けて本表を作らないで！）","")))))))</f>
        <v/>
      </c>
      <c r="W8" s="976" t="str">
        <f t="shared" si="2"/>
        <v/>
      </c>
      <c r="X8" s="976" t="str">
        <f t="shared" si="2"/>
        <v/>
      </c>
      <c r="Y8" s="976" t="str">
        <f t="shared" si="2"/>
        <v/>
      </c>
      <c r="Z8" s="976" t="str">
        <f t="shared" si="2"/>
        <v/>
      </c>
      <c r="AA8" s="976" t="str">
        <f t="shared" si="2"/>
        <v/>
      </c>
      <c r="AB8" s="976" t="str">
        <f t="shared" si="2"/>
        <v/>
      </c>
      <c r="AC8" s="976" t="str">
        <f t="shared" si="2"/>
        <v/>
      </c>
      <c r="AD8" s="976" t="str">
        <f t="shared" si="2"/>
        <v/>
      </c>
      <c r="AE8" s="976" t="str">
        <f t="shared" si="2"/>
        <v/>
      </c>
      <c r="AF8" s="976" t="str">
        <f t="shared" si="2"/>
        <v/>
      </c>
      <c r="AG8" s="976" t="str">
        <f t="shared" si="2"/>
        <v/>
      </c>
      <c r="AH8" s="976" t="str">
        <f t="shared" si="2"/>
        <v/>
      </c>
      <c r="AI8" s="976" t="str">
        <f t="shared" si="2"/>
        <v/>
      </c>
      <c r="AJ8" s="976" t="str">
        <f t="shared" si="2"/>
        <v/>
      </c>
      <c r="AK8" s="340"/>
      <c r="AL8" s="505"/>
      <c r="AM8" s="80"/>
      <c r="AN8" s="80"/>
      <c r="AO8" s="80"/>
      <c r="AP8" s="84"/>
      <c r="AQ8" s="84"/>
      <c r="AR8" s="84"/>
      <c r="AS8" s="80"/>
      <c r="AT8" s="80"/>
      <c r="AU8" s="80"/>
      <c r="AV8" s="80"/>
      <c r="AW8" s="80"/>
      <c r="AX8" s="80"/>
    </row>
    <row r="9" spans="1:50" ht="63" customHeight="1" thickTop="1" thickBot="1">
      <c r="A9" s="80"/>
      <c r="B9" s="1103" t="s">
        <v>318</v>
      </c>
      <c r="C9" s="80"/>
      <c r="D9" s="1352" t="s">
        <v>306</v>
      </c>
      <c r="E9" s="1353"/>
      <c r="F9" s="1354"/>
      <c r="G9" s="977"/>
      <c r="H9" s="978"/>
      <c r="I9" s="979"/>
      <c r="J9" s="613"/>
      <c r="K9" s="614"/>
      <c r="L9" s="614"/>
      <c r="M9" s="614"/>
      <c r="N9" s="614"/>
      <c r="O9" s="614"/>
      <c r="P9" s="614"/>
      <c r="Q9" s="614"/>
      <c r="R9" s="614"/>
      <c r="S9" s="614"/>
      <c r="T9" s="614"/>
      <c r="U9" s="614"/>
      <c r="V9" s="5"/>
      <c r="W9" s="5"/>
      <c r="X9" s="5"/>
      <c r="Y9" s="5"/>
      <c r="Z9" s="5"/>
      <c r="AA9" s="5"/>
      <c r="AB9" s="5"/>
      <c r="AC9" s="5"/>
      <c r="AD9" s="5"/>
      <c r="AE9" s="5"/>
      <c r="AF9" s="5"/>
      <c r="AG9" s="5"/>
      <c r="AH9" s="5"/>
      <c r="AI9" s="5"/>
      <c r="AJ9" s="5"/>
      <c r="AK9" s="83"/>
      <c r="AL9" s="504" t="s">
        <v>318</v>
      </c>
      <c r="AM9" s="80"/>
      <c r="AN9" s="80"/>
      <c r="AO9" s="80"/>
      <c r="AP9" s="84"/>
      <c r="AQ9" s="84"/>
      <c r="AR9" s="84"/>
      <c r="AS9" s="80"/>
      <c r="AT9" s="80"/>
      <c r="AU9" s="80"/>
      <c r="AV9" s="80"/>
      <c r="AW9" s="80"/>
      <c r="AX9" s="80"/>
    </row>
    <row r="10" spans="1:50" ht="63" customHeight="1" thickBot="1">
      <c r="A10" s="80"/>
      <c r="B10" s="1104" t="s">
        <v>154</v>
      </c>
      <c r="C10" s="80"/>
      <c r="D10" s="1330" t="s">
        <v>148</v>
      </c>
      <c r="E10" s="1331"/>
      <c r="F10" s="1332"/>
      <c r="G10" s="980"/>
      <c r="H10" s="981"/>
      <c r="I10" s="982"/>
      <c r="J10" s="615"/>
      <c r="K10" s="615"/>
      <c r="L10" s="615"/>
      <c r="M10" s="615"/>
      <c r="N10" s="615"/>
      <c r="O10" s="615"/>
      <c r="P10" s="615"/>
      <c r="Q10" s="615"/>
      <c r="R10" s="615"/>
      <c r="S10" s="615"/>
      <c r="T10" s="615"/>
      <c r="U10" s="615"/>
      <c r="V10" s="337"/>
      <c r="W10" s="337"/>
      <c r="X10" s="337"/>
      <c r="Y10" s="337"/>
      <c r="Z10" s="337"/>
      <c r="AA10" s="337"/>
      <c r="AB10" s="337"/>
      <c r="AC10" s="337"/>
      <c r="AD10" s="337"/>
      <c r="AE10" s="337"/>
      <c r="AF10" s="337"/>
      <c r="AG10" s="337"/>
      <c r="AH10" s="337"/>
      <c r="AI10" s="337"/>
      <c r="AJ10" s="338"/>
      <c r="AK10" s="83"/>
      <c r="AL10" s="504" t="s">
        <v>154</v>
      </c>
      <c r="AM10" s="80"/>
      <c r="AN10" s="80"/>
      <c r="AO10" s="80"/>
      <c r="AP10" s="84"/>
      <c r="AQ10" s="84"/>
      <c r="AR10" s="84"/>
      <c r="AS10" s="80"/>
      <c r="AT10" s="80"/>
      <c r="AU10" s="80"/>
      <c r="AV10" s="80"/>
      <c r="AW10" s="80"/>
      <c r="AX10" s="80"/>
    </row>
    <row r="11" spans="1:50" ht="24.95" customHeight="1">
      <c r="A11" s="80"/>
      <c r="B11" s="1105" t="s">
        <v>23</v>
      </c>
      <c r="C11" s="80"/>
      <c r="D11" s="1348" t="s">
        <v>285</v>
      </c>
      <c r="E11" s="1349"/>
      <c r="F11" s="136" t="s">
        <v>9</v>
      </c>
      <c r="G11" s="983"/>
      <c r="H11" s="984"/>
      <c r="I11" s="985"/>
      <c r="J11" s="616"/>
      <c r="K11" s="616"/>
      <c r="L11" s="616"/>
      <c r="M11" s="616"/>
      <c r="N11" s="616"/>
      <c r="O11" s="616"/>
      <c r="P11" s="616"/>
      <c r="Q11" s="616"/>
      <c r="R11" s="616"/>
      <c r="S11" s="616"/>
      <c r="T11" s="616"/>
      <c r="U11" s="616"/>
      <c r="V11" s="6"/>
      <c r="W11" s="6"/>
      <c r="X11" s="6"/>
      <c r="Y11" s="6"/>
      <c r="Z11" s="6"/>
      <c r="AA11" s="6"/>
      <c r="AB11" s="6"/>
      <c r="AC11" s="6"/>
      <c r="AD11" s="6"/>
      <c r="AE11" s="6"/>
      <c r="AF11" s="6"/>
      <c r="AG11" s="6"/>
      <c r="AH11" s="6"/>
      <c r="AI11" s="6"/>
      <c r="AJ11" s="6"/>
      <c r="AK11" s="83"/>
      <c r="AL11" s="503" t="s">
        <v>23</v>
      </c>
      <c r="AM11" s="80"/>
      <c r="AN11" s="80"/>
      <c r="AO11" s="80"/>
      <c r="AP11" s="84"/>
      <c r="AQ11" s="84"/>
      <c r="AR11" s="84"/>
      <c r="AS11" s="80"/>
      <c r="AT11" s="80"/>
      <c r="AU11" s="80"/>
      <c r="AV11" s="80"/>
      <c r="AW11" s="80"/>
      <c r="AX11" s="80"/>
    </row>
    <row r="12" spans="1:50" ht="24.95" customHeight="1" thickBot="1">
      <c r="A12" s="80"/>
      <c r="B12" s="1106" t="s">
        <v>320</v>
      </c>
      <c r="C12" s="80"/>
      <c r="D12" s="1350"/>
      <c r="E12" s="1351"/>
      <c r="F12" s="137" t="s">
        <v>10</v>
      </c>
      <c r="G12" s="986"/>
      <c r="H12" s="987"/>
      <c r="I12" s="988"/>
      <c r="J12" s="617"/>
      <c r="K12" s="617"/>
      <c r="L12" s="617"/>
      <c r="M12" s="617"/>
      <c r="N12" s="617"/>
      <c r="O12" s="617"/>
      <c r="P12" s="617"/>
      <c r="Q12" s="617"/>
      <c r="R12" s="617"/>
      <c r="S12" s="617"/>
      <c r="T12" s="617"/>
      <c r="U12" s="617"/>
      <c r="V12" s="7"/>
      <c r="W12" s="7"/>
      <c r="X12" s="7"/>
      <c r="Y12" s="7"/>
      <c r="Z12" s="7"/>
      <c r="AA12" s="7"/>
      <c r="AB12" s="7"/>
      <c r="AC12" s="7"/>
      <c r="AD12" s="7"/>
      <c r="AE12" s="7"/>
      <c r="AF12" s="7"/>
      <c r="AG12" s="7"/>
      <c r="AH12" s="7"/>
      <c r="AI12" s="7"/>
      <c r="AJ12" s="7"/>
      <c r="AK12" s="83"/>
      <c r="AL12" s="504" t="s">
        <v>320</v>
      </c>
      <c r="AM12" s="80"/>
      <c r="AN12" s="80"/>
      <c r="AO12" s="80"/>
      <c r="AP12" s="84"/>
      <c r="AQ12" s="84"/>
      <c r="AR12" s="84"/>
      <c r="AS12" s="80"/>
      <c r="AT12" s="80"/>
      <c r="AU12" s="80"/>
      <c r="AV12" s="80"/>
      <c r="AW12" s="80"/>
      <c r="AX12" s="80"/>
    </row>
    <row r="13" spans="1:50" ht="80.25" customHeight="1" thickBot="1">
      <c r="A13" s="80"/>
      <c r="B13" s="1107"/>
      <c r="C13" s="80"/>
      <c r="D13" s="1357" t="s">
        <v>286</v>
      </c>
      <c r="E13" s="1355" t="s">
        <v>630</v>
      </c>
      <c r="F13" s="1356"/>
      <c r="G13" s="989"/>
      <c r="H13" s="990"/>
      <c r="I13" s="991"/>
      <c r="J13" s="618"/>
      <c r="K13" s="618"/>
      <c r="L13" s="618"/>
      <c r="M13" s="618"/>
      <c r="N13" s="618"/>
      <c r="O13" s="618"/>
      <c r="P13" s="618"/>
      <c r="Q13" s="618"/>
      <c r="R13" s="618"/>
      <c r="S13" s="618"/>
      <c r="T13" s="618"/>
      <c r="U13" s="618"/>
      <c r="V13" s="580"/>
      <c r="W13" s="580"/>
      <c r="X13" s="580"/>
      <c r="Y13" s="580"/>
      <c r="Z13" s="580"/>
      <c r="AA13" s="580"/>
      <c r="AB13" s="580"/>
      <c r="AC13" s="580"/>
      <c r="AD13" s="580"/>
      <c r="AE13" s="580"/>
      <c r="AF13" s="580"/>
      <c r="AG13" s="580"/>
      <c r="AH13" s="580"/>
      <c r="AI13" s="580"/>
      <c r="AJ13" s="580"/>
      <c r="AK13" s="83"/>
      <c r="AL13" s="575"/>
      <c r="AM13" s="80"/>
      <c r="AN13" s="80"/>
      <c r="AO13" s="80"/>
      <c r="AP13" s="84"/>
      <c r="AQ13" s="84"/>
      <c r="AR13" s="84"/>
      <c r="AS13" s="80"/>
      <c r="AT13" s="80"/>
      <c r="AU13" s="80"/>
      <c r="AV13" s="80"/>
      <c r="AW13" s="80"/>
      <c r="AX13" s="80"/>
    </row>
    <row r="14" spans="1:50" ht="24.95" customHeight="1">
      <c r="A14" s="80"/>
      <c r="B14" s="1108" t="s">
        <v>40</v>
      </c>
      <c r="C14" s="80"/>
      <c r="D14" s="1358"/>
      <c r="E14" s="581" t="s">
        <v>12</v>
      </c>
      <c r="F14" s="582" t="s">
        <v>14</v>
      </c>
      <c r="G14" s="992"/>
      <c r="H14" s="993"/>
      <c r="I14" s="994"/>
      <c r="J14" s="619"/>
      <c r="K14" s="619"/>
      <c r="L14" s="619"/>
      <c r="M14" s="619"/>
      <c r="N14" s="619"/>
      <c r="O14" s="619"/>
      <c r="P14" s="619"/>
      <c r="Q14" s="619"/>
      <c r="R14" s="619"/>
      <c r="S14" s="619"/>
      <c r="T14" s="619"/>
      <c r="U14" s="619"/>
      <c r="V14" s="583"/>
      <c r="W14" s="583"/>
      <c r="X14" s="583"/>
      <c r="Y14" s="583"/>
      <c r="Z14" s="583"/>
      <c r="AA14" s="583"/>
      <c r="AB14" s="583"/>
      <c r="AC14" s="583"/>
      <c r="AD14" s="583"/>
      <c r="AE14" s="583"/>
      <c r="AF14" s="583"/>
      <c r="AG14" s="583"/>
      <c r="AH14" s="583"/>
      <c r="AI14" s="583"/>
      <c r="AJ14" s="583"/>
      <c r="AK14" s="83"/>
      <c r="AL14" s="507" t="s">
        <v>40</v>
      </c>
      <c r="AM14" s="80"/>
      <c r="AN14" s="80"/>
      <c r="AO14" s="80"/>
      <c r="AP14" s="84"/>
      <c r="AQ14" s="84"/>
      <c r="AR14" s="84"/>
      <c r="AS14" s="80"/>
      <c r="AT14" s="80"/>
      <c r="AU14" s="80"/>
      <c r="AV14" s="80"/>
      <c r="AW14" s="80"/>
      <c r="AX14" s="80"/>
    </row>
    <row r="15" spans="1:50" ht="31.5" customHeight="1">
      <c r="A15" s="80"/>
      <c r="B15" s="1109" t="s">
        <v>25</v>
      </c>
      <c r="C15" s="80"/>
      <c r="D15" s="1358"/>
      <c r="E15" s="584" t="s">
        <v>11</v>
      </c>
      <c r="F15" s="585"/>
      <c r="G15" s="995"/>
      <c r="H15" s="996"/>
      <c r="I15" s="997"/>
      <c r="J15" s="620"/>
      <c r="K15" s="620"/>
      <c r="L15" s="620"/>
      <c r="M15" s="620"/>
      <c r="N15" s="620"/>
      <c r="O15" s="620"/>
      <c r="P15" s="620"/>
      <c r="Q15" s="620"/>
      <c r="R15" s="620"/>
      <c r="S15" s="620"/>
      <c r="T15" s="620"/>
      <c r="U15" s="620"/>
      <c r="V15" s="586"/>
      <c r="W15" s="586"/>
      <c r="X15" s="586"/>
      <c r="Y15" s="586"/>
      <c r="Z15" s="586"/>
      <c r="AA15" s="586"/>
      <c r="AB15" s="586"/>
      <c r="AC15" s="586"/>
      <c r="AD15" s="586"/>
      <c r="AE15" s="586"/>
      <c r="AF15" s="586"/>
      <c r="AG15" s="586"/>
      <c r="AH15" s="586"/>
      <c r="AI15" s="586"/>
      <c r="AJ15" s="586"/>
      <c r="AK15" s="83"/>
      <c r="AL15" s="509" t="s">
        <v>25</v>
      </c>
      <c r="AM15" s="80"/>
      <c r="AN15" s="80"/>
      <c r="AO15" s="80"/>
      <c r="AP15" s="84"/>
      <c r="AQ15" s="84"/>
      <c r="AR15" s="84"/>
      <c r="AS15" s="80"/>
      <c r="AT15" s="80"/>
      <c r="AU15" s="80"/>
      <c r="AV15" s="80"/>
      <c r="AW15" s="80"/>
      <c r="AX15" s="80"/>
    </row>
    <row r="16" spans="1:50" ht="128.25" customHeight="1" thickBot="1">
      <c r="A16" s="80"/>
      <c r="B16" s="1110" t="s">
        <v>163</v>
      </c>
      <c r="C16" s="80"/>
      <c r="D16" s="1359"/>
      <c r="E16" s="1360" t="str">
        <f>IF(OR((IFERROR(SEARCH("花巻市",CONCATENATE(G16,H16,I16,J16),1),0))&gt;0,(IFERROR(SEARCH("名寄市",CONCATENATE(G16,H16,I16,J16),1),0))&gt;0,(IFERROR(SEARCH("士別市",CONCATENATE(G16,H16,I16,J16),1),0))&gt;0,(IFERROR(SEARCH("羽幌町",CONCATENATE(G16,H16,I16,J16),1),0))&gt;0,(IFERROR(SEARCH("遠軽町",CONCATENATE(G16,H16,I16,J16),1),0))&gt;0,(IFERROR(SEARCH("北見市",CONCATENATE(G16,H16,I16,J16),1),0))&gt;0,(IFERROR(SEARCH("標津町",CONCATENATE(G16,H16,I16,J16),1),0))&gt;0,(IFERROR(SEARCH("白糠町",CONCATENATE(G16,H16,I16,J16),1),0))&gt;0,(IFERROR(SEARCH("帯広市",CONCATENATE(G16,H16,I16,J16),1),0))&gt;0,(IFERROR(SEARCH("芽室町",CONCATENATE(G16,H16,I16,J16),1),0))&gt;0,(IFERROR(SEARCH("旭川市",CONCATENATE(G16,H16,I16,J16),1),0))&gt;0,(IFERROR(SEARCH("芦別市",CONCATENATE(G16,H16,I16,J16),1),0))&gt;0,(IFERROR(SEARCH("美唄市",CONCATENATE(G16,H16,I16,J16)*2,1),0))&gt;0,(IFERROR(SEARCH("砂川市",CONCATENATE(G16,H16,I16,J16),1),0))&gt;0,(IFERROR(SEARCH("雨竜郡沼田町",CONCATENATE(G16,H16,I16,J16),1),0))&gt;0,(IFERROR(SEARCH("岩見沢市",CONCATENATE(G16,H16,I16,J16),1),0))&gt;0,(IFERROR(SEARCH("江別市",CONCATENATE(G16,H16,I16,J16),1),0))&gt;0,(IFERROR(SEARCH("倶知安町",CONCATENATE(G16,H16,I16,J16),1),0))&gt;0,(IFERROR(SEARCH("札幌市",CONCATENATE(G16,H16,I16,J16),1),0))&gt;0),"",IF((IFERROR(SEARCH("丁目",CONCATENATE(G16,H16,I16,J16),1),0))+(IFERROR(SEARCH("番地",CONCATENATE(G16,H16,I16,J16),1),0))+(IFERROR(SEARCH("号",CONCATENATE(G16,H16,I16,J16),1),0))&gt;0,"住所は　　　　　　　　入力例のとおり⇒　　　　　　　ご記入下さい ⇒　　　　(丁目,番地,号 　はハイフン（ｰ）にしてください)","市区町村　　　　
以下
※　丁目、番号は
ハイフンとして
ください"))</f>
        <v>市区町村　　　　
以下
※　丁目、番号は
ハイフンとして
ください</v>
      </c>
      <c r="F16" s="1361"/>
      <c r="G16" s="998"/>
      <c r="H16" s="999"/>
      <c r="I16" s="1000"/>
      <c r="J16" s="621"/>
      <c r="K16" s="621"/>
      <c r="L16" s="621"/>
      <c r="M16" s="621"/>
      <c r="N16" s="621"/>
      <c r="O16" s="621"/>
      <c r="P16" s="621"/>
      <c r="Q16" s="621"/>
      <c r="R16" s="621"/>
      <c r="S16" s="621"/>
      <c r="T16" s="621"/>
      <c r="U16" s="621"/>
      <c r="V16" s="587"/>
      <c r="W16" s="587"/>
      <c r="X16" s="587"/>
      <c r="Y16" s="587"/>
      <c r="Z16" s="587"/>
      <c r="AA16" s="587"/>
      <c r="AB16" s="587"/>
      <c r="AC16" s="587"/>
      <c r="AD16" s="587"/>
      <c r="AE16" s="587"/>
      <c r="AF16" s="587"/>
      <c r="AG16" s="587"/>
      <c r="AH16" s="587"/>
      <c r="AI16" s="587"/>
      <c r="AJ16" s="587"/>
      <c r="AK16" s="83"/>
      <c r="AL16" s="510" t="s">
        <v>163</v>
      </c>
      <c r="AM16" s="80"/>
      <c r="AN16" s="80"/>
      <c r="AO16" s="80"/>
      <c r="AP16" s="84"/>
      <c r="AQ16" s="84"/>
      <c r="AR16" s="84"/>
      <c r="AS16" s="80"/>
      <c r="AT16" s="80"/>
      <c r="AU16" s="80"/>
      <c r="AV16" s="80"/>
      <c r="AW16" s="80"/>
      <c r="AX16" s="80"/>
    </row>
    <row r="17" spans="1:50" ht="29.25" customHeight="1" thickBot="1">
      <c r="A17" s="80"/>
      <c r="B17" s="1111" t="s">
        <v>26</v>
      </c>
      <c r="C17" s="80"/>
      <c r="D17" s="576"/>
      <c r="E17" s="577" t="s">
        <v>3</v>
      </c>
      <c r="F17" s="578"/>
      <c r="G17" s="632"/>
      <c r="H17" s="622"/>
      <c r="I17" s="623"/>
      <c r="J17" s="624"/>
      <c r="K17" s="624"/>
      <c r="L17" s="624"/>
      <c r="M17" s="624"/>
      <c r="N17" s="624"/>
      <c r="O17" s="624"/>
      <c r="P17" s="624"/>
      <c r="Q17" s="624"/>
      <c r="R17" s="624"/>
      <c r="S17" s="624"/>
      <c r="T17" s="624"/>
      <c r="U17" s="624"/>
      <c r="V17" s="579"/>
      <c r="W17" s="579"/>
      <c r="X17" s="579"/>
      <c r="Y17" s="579"/>
      <c r="Z17" s="579"/>
      <c r="AA17" s="579"/>
      <c r="AB17" s="579"/>
      <c r="AC17" s="579"/>
      <c r="AD17" s="579"/>
      <c r="AE17" s="579"/>
      <c r="AF17" s="579"/>
      <c r="AG17" s="579"/>
      <c r="AH17" s="579"/>
      <c r="AI17" s="579"/>
      <c r="AJ17" s="579"/>
      <c r="AK17" s="85"/>
      <c r="AL17" s="511" t="s">
        <v>26</v>
      </c>
      <c r="AM17" s="80"/>
      <c r="AN17" s="80"/>
      <c r="AO17" s="80"/>
      <c r="AP17" s="84"/>
      <c r="AQ17" s="84"/>
      <c r="AR17" s="84"/>
      <c r="AS17" s="80"/>
      <c r="AT17" s="80"/>
      <c r="AU17" s="80"/>
      <c r="AV17" s="80"/>
      <c r="AW17" s="80"/>
      <c r="AX17" s="80"/>
    </row>
    <row r="18" spans="1:50" ht="30" customHeight="1">
      <c r="A18" s="80"/>
      <c r="B18" s="1112">
        <v>14</v>
      </c>
      <c r="C18" s="80"/>
      <c r="D18" s="1346" t="s">
        <v>37</v>
      </c>
      <c r="E18" s="86" t="s">
        <v>34</v>
      </c>
      <c r="F18" s="96" t="s">
        <v>15</v>
      </c>
      <c r="G18" s="1001"/>
      <c r="H18" s="1002"/>
      <c r="I18" s="1003"/>
      <c r="J18" s="625"/>
      <c r="K18" s="625"/>
      <c r="L18" s="625"/>
      <c r="M18" s="625"/>
      <c r="N18" s="625"/>
      <c r="O18" s="625"/>
      <c r="P18" s="625"/>
      <c r="Q18" s="625"/>
      <c r="R18" s="625"/>
      <c r="S18" s="625"/>
      <c r="T18" s="625"/>
      <c r="U18" s="625"/>
      <c r="V18" s="8"/>
      <c r="W18" s="8"/>
      <c r="X18" s="8"/>
      <c r="Y18" s="8"/>
      <c r="Z18" s="8"/>
      <c r="AA18" s="8"/>
      <c r="AB18" s="8"/>
      <c r="AC18" s="8"/>
      <c r="AD18" s="8"/>
      <c r="AE18" s="8"/>
      <c r="AF18" s="8"/>
      <c r="AG18" s="8"/>
      <c r="AH18" s="8"/>
      <c r="AI18" s="8"/>
      <c r="AJ18" s="8"/>
      <c r="AK18" s="83"/>
      <c r="AL18" s="512">
        <v>14</v>
      </c>
      <c r="AM18" s="80"/>
      <c r="AN18" s="80"/>
      <c r="AO18" s="80"/>
      <c r="AP18" s="84"/>
      <c r="AQ18" s="84"/>
      <c r="AR18" s="84"/>
      <c r="AS18" s="80"/>
      <c r="AT18" s="80"/>
      <c r="AU18" s="80"/>
      <c r="AV18" s="80"/>
      <c r="AW18" s="80"/>
      <c r="AX18" s="80"/>
    </row>
    <row r="19" spans="1:50" ht="30" customHeight="1">
      <c r="A19" s="80"/>
      <c r="B19" s="1113">
        <v>3</v>
      </c>
      <c r="C19" s="80"/>
      <c r="D19" s="1347"/>
      <c r="E19" s="87" t="s">
        <v>35</v>
      </c>
      <c r="F19" s="97" t="s">
        <v>15</v>
      </c>
      <c r="G19" s="1004"/>
      <c r="H19" s="1005"/>
      <c r="I19" s="1006"/>
      <c r="J19" s="626"/>
      <c r="K19" s="626"/>
      <c r="L19" s="626"/>
      <c r="M19" s="626"/>
      <c r="N19" s="626"/>
      <c r="O19" s="626"/>
      <c r="P19" s="626"/>
      <c r="Q19" s="626"/>
      <c r="R19" s="626"/>
      <c r="S19" s="626"/>
      <c r="T19" s="626"/>
      <c r="U19" s="626"/>
      <c r="V19" s="9"/>
      <c r="W19" s="9"/>
      <c r="X19" s="9"/>
      <c r="Y19" s="9"/>
      <c r="Z19" s="9"/>
      <c r="AA19" s="9"/>
      <c r="AB19" s="9"/>
      <c r="AC19" s="9"/>
      <c r="AD19" s="9"/>
      <c r="AE19" s="9"/>
      <c r="AF19" s="9"/>
      <c r="AG19" s="9"/>
      <c r="AH19" s="9"/>
      <c r="AI19" s="9"/>
      <c r="AJ19" s="9"/>
      <c r="AK19" s="83"/>
      <c r="AL19" s="513">
        <v>3</v>
      </c>
      <c r="AM19" s="80"/>
      <c r="AN19" s="80"/>
      <c r="AO19" s="80"/>
      <c r="AP19" s="84"/>
      <c r="AQ19" s="84"/>
      <c r="AR19" s="84"/>
      <c r="AS19" s="80"/>
      <c r="AT19" s="80"/>
      <c r="AU19" s="80"/>
      <c r="AV19" s="80"/>
      <c r="AW19" s="80"/>
      <c r="AX19" s="80"/>
    </row>
    <row r="20" spans="1:50" ht="30" customHeight="1">
      <c r="A20" s="80"/>
      <c r="B20" s="1113">
        <v>6</v>
      </c>
      <c r="C20" s="80"/>
      <c r="D20" s="1347"/>
      <c r="E20" s="88" t="s">
        <v>36</v>
      </c>
      <c r="F20" s="97" t="s">
        <v>15</v>
      </c>
      <c r="G20" s="1004"/>
      <c r="H20" s="1005"/>
      <c r="I20" s="1006"/>
      <c r="J20" s="626"/>
      <c r="K20" s="626"/>
      <c r="L20" s="626"/>
      <c r="M20" s="626"/>
      <c r="N20" s="626"/>
      <c r="O20" s="626"/>
      <c r="P20" s="626"/>
      <c r="Q20" s="626"/>
      <c r="R20" s="626"/>
      <c r="S20" s="626"/>
      <c r="T20" s="626"/>
      <c r="U20" s="626"/>
      <c r="V20" s="9"/>
      <c r="W20" s="9"/>
      <c r="X20" s="9"/>
      <c r="Y20" s="9"/>
      <c r="Z20" s="9"/>
      <c r="AA20" s="9"/>
      <c r="AB20" s="9"/>
      <c r="AC20" s="9"/>
      <c r="AD20" s="9"/>
      <c r="AE20" s="9"/>
      <c r="AF20" s="9"/>
      <c r="AG20" s="9"/>
      <c r="AH20" s="9"/>
      <c r="AI20" s="9"/>
      <c r="AJ20" s="9"/>
      <c r="AK20" s="83"/>
      <c r="AL20" s="513">
        <v>6</v>
      </c>
      <c r="AM20" s="80"/>
      <c r="AN20" s="80"/>
      <c r="AO20" s="80"/>
      <c r="AP20" s="84"/>
      <c r="AQ20" s="84"/>
      <c r="AR20" s="84"/>
      <c r="AS20" s="80"/>
      <c r="AT20" s="80"/>
      <c r="AU20" s="80"/>
      <c r="AV20" s="80"/>
      <c r="AW20" s="80"/>
      <c r="AX20" s="80"/>
    </row>
    <row r="21" spans="1:50" ht="30" customHeight="1">
      <c r="A21" s="80"/>
      <c r="B21" s="1113">
        <v>90</v>
      </c>
      <c r="C21" s="80"/>
      <c r="D21" s="1347"/>
      <c r="E21" s="89" t="s">
        <v>38</v>
      </c>
      <c r="F21" s="97" t="s">
        <v>15</v>
      </c>
      <c r="G21" s="1004"/>
      <c r="H21" s="1005"/>
      <c r="I21" s="1006"/>
      <c r="J21" s="626"/>
      <c r="K21" s="626"/>
      <c r="L21" s="626"/>
      <c r="M21" s="626"/>
      <c r="N21" s="626"/>
      <c r="O21" s="626"/>
      <c r="P21" s="626"/>
      <c r="Q21" s="626"/>
      <c r="R21" s="626"/>
      <c r="S21" s="626"/>
      <c r="T21" s="626"/>
      <c r="U21" s="626"/>
      <c r="V21" s="9"/>
      <c r="W21" s="9"/>
      <c r="X21" s="9"/>
      <c r="Y21" s="9"/>
      <c r="Z21" s="9"/>
      <c r="AA21" s="9"/>
      <c r="AB21" s="9"/>
      <c r="AC21" s="9"/>
      <c r="AD21" s="9"/>
      <c r="AE21" s="9"/>
      <c r="AF21" s="9"/>
      <c r="AG21" s="9"/>
      <c r="AH21" s="9"/>
      <c r="AI21" s="9"/>
      <c r="AJ21" s="9"/>
      <c r="AK21" s="83"/>
      <c r="AL21" s="513">
        <v>90</v>
      </c>
      <c r="AM21" s="80"/>
      <c r="AN21" s="80"/>
      <c r="AO21" s="80"/>
      <c r="AP21" s="84"/>
      <c r="AQ21" s="84"/>
      <c r="AR21" s="84"/>
      <c r="AS21" s="80"/>
      <c r="AT21" s="80"/>
      <c r="AU21" s="80"/>
      <c r="AV21" s="80"/>
      <c r="AW21" s="80"/>
      <c r="AX21" s="80"/>
    </row>
    <row r="22" spans="1:50" ht="30" customHeight="1">
      <c r="A22" s="80"/>
      <c r="B22" s="1113">
        <v>5</v>
      </c>
      <c r="C22" s="80"/>
      <c r="D22" s="1347"/>
      <c r="E22" s="90" t="s">
        <v>13</v>
      </c>
      <c r="F22" s="97" t="s">
        <v>16</v>
      </c>
      <c r="G22" s="627"/>
      <c r="H22" s="627"/>
      <c r="I22" s="627"/>
      <c r="J22" s="627"/>
      <c r="K22" s="627"/>
      <c r="L22" s="627"/>
      <c r="M22" s="627"/>
      <c r="N22" s="627"/>
      <c r="O22" s="627"/>
      <c r="P22" s="627"/>
      <c r="Q22" s="627"/>
      <c r="R22" s="627"/>
      <c r="S22" s="627"/>
      <c r="T22" s="627"/>
      <c r="U22" s="627"/>
      <c r="V22" s="28"/>
      <c r="W22" s="28"/>
      <c r="X22" s="28"/>
      <c r="Y22" s="28"/>
      <c r="Z22" s="28"/>
      <c r="AA22" s="28"/>
      <c r="AB22" s="28"/>
      <c r="AC22" s="28"/>
      <c r="AD22" s="28"/>
      <c r="AE22" s="28"/>
      <c r="AF22" s="28"/>
      <c r="AG22" s="28"/>
      <c r="AH22" s="28"/>
      <c r="AI22" s="28"/>
      <c r="AJ22" s="28"/>
      <c r="AK22" s="83"/>
      <c r="AL22" s="513">
        <v>5</v>
      </c>
      <c r="AM22" s="80"/>
      <c r="AN22" s="80"/>
      <c r="AO22" s="80"/>
      <c r="AP22" s="84"/>
      <c r="AQ22" s="84"/>
      <c r="AR22" s="84"/>
      <c r="AS22" s="80"/>
      <c r="AT22" s="80"/>
      <c r="AU22" s="80"/>
      <c r="AV22" s="80"/>
      <c r="AW22" s="80"/>
      <c r="AX22" s="80"/>
    </row>
    <row r="23" spans="1:50" ht="30" customHeight="1" thickBot="1">
      <c r="A23" s="80"/>
      <c r="B23" s="1133">
        <v>88</v>
      </c>
      <c r="C23" s="80"/>
      <c r="D23" s="1347"/>
      <c r="E23" s="1132" t="s">
        <v>39</v>
      </c>
      <c r="F23" s="97" t="s">
        <v>15</v>
      </c>
      <c r="G23" s="1008"/>
      <c r="H23" s="1135"/>
      <c r="I23" s="1136"/>
      <c r="J23" s="1097"/>
      <c r="K23" s="1097"/>
      <c r="L23" s="1097"/>
      <c r="M23" s="1097"/>
      <c r="N23" s="1097"/>
      <c r="O23" s="1097"/>
      <c r="P23" s="1097"/>
      <c r="Q23" s="1097"/>
      <c r="R23" s="1097"/>
      <c r="S23" s="1097"/>
      <c r="T23" s="1097"/>
      <c r="U23" s="1097"/>
      <c r="V23" s="1137"/>
      <c r="W23" s="1137"/>
      <c r="X23" s="1137"/>
      <c r="Y23" s="1137"/>
      <c r="Z23" s="1137"/>
      <c r="AA23" s="1137"/>
      <c r="AB23" s="1137"/>
      <c r="AC23" s="1137"/>
      <c r="AD23" s="1137"/>
      <c r="AE23" s="1137"/>
      <c r="AF23" s="1137"/>
      <c r="AG23" s="1137"/>
      <c r="AH23" s="1137"/>
      <c r="AI23" s="1137"/>
      <c r="AJ23" s="1137"/>
      <c r="AK23" s="83"/>
      <c r="AL23" s="514">
        <v>88</v>
      </c>
      <c r="AM23" s="80"/>
      <c r="AN23" s="80"/>
      <c r="AO23" s="80"/>
      <c r="AP23" s="84"/>
      <c r="AQ23" s="84"/>
      <c r="AR23" s="84"/>
      <c r="AS23" s="80"/>
      <c r="AT23" s="80"/>
      <c r="AU23" s="80"/>
      <c r="AV23" s="80"/>
      <c r="AW23" s="80"/>
      <c r="AX23" s="80"/>
    </row>
    <row r="24" spans="1:50" ht="30" customHeight="1" thickBot="1">
      <c r="A24" s="80"/>
      <c r="B24" s="1111"/>
      <c r="C24" s="80"/>
      <c r="D24" s="1368" t="s">
        <v>681</v>
      </c>
      <c r="E24" s="1369"/>
      <c r="F24" s="1370"/>
      <c r="G24" s="1134" t="str">
        <f>IF(G10="","",IF(G34="G",IF(AND(OR(G25&lt;&gt;"",G29&lt;&gt;""),OR(G18="",G19="",G20="",G21="",G22="",G23="")),"↑人数欄 入力漏あり↑",""),IF(G45=2,IF(AND(OR(G25&lt;&gt;"",G29&lt;&gt;""),OR(G18="",G19="",G20="")),"↑教職員人数欄 入力漏あり↑",""),IF(G45=1,IF(AND(OR(G25&lt;&gt;"",G29&lt;&gt;""),OR(G18="",G19="",G20="",G23="")),"↑人数欄 入力漏あり↑",""),IF(AND(OR(G25&lt;&gt;"",G29&lt;&gt;""),OR(G18="",G19="",G20="",G21="",G23="")),"↑人数欄 入力漏あり↑","")))))</f>
        <v/>
      </c>
      <c r="H24" s="1134" t="str">
        <f t="shared" ref="H24:AJ24" si="3">IF(H10="","",IF(H34="G",IF(AND(OR(H25&lt;&gt;"",H29&lt;&gt;""),OR(H18="",H19="",H20="",H21="",H22="",H23="")),"↑人数欄 入力漏あり↑",""),IF(H45=2,IF(AND(OR(H25&lt;&gt;"",H29&lt;&gt;""),OR(H18="",H19="",H20="")),"↑教職員人数欄 入力漏あり↑",""),IF(H45=1,IF(AND(OR(H25&lt;&gt;"",H29&lt;&gt;""),OR(H18="",H19="",H20="",H23="")),"↑人数欄 入力漏あり↑",""),IF(AND(OR(H25&lt;&gt;"",H29&lt;&gt;""),OR(H18="",H19="",H20="",H21="",H23="")),"↑人数欄 入力漏あり↑","")))))</f>
        <v/>
      </c>
      <c r="I24" s="1134" t="str">
        <f t="shared" si="3"/>
        <v/>
      </c>
      <c r="J24" s="1134" t="str">
        <f t="shared" si="3"/>
        <v/>
      </c>
      <c r="K24" s="1134" t="str">
        <f t="shared" si="3"/>
        <v/>
      </c>
      <c r="L24" s="1134" t="str">
        <f t="shared" si="3"/>
        <v/>
      </c>
      <c r="M24" s="1134" t="str">
        <f t="shared" si="3"/>
        <v/>
      </c>
      <c r="N24" s="1134" t="str">
        <f t="shared" si="3"/>
        <v/>
      </c>
      <c r="O24" s="1134" t="str">
        <f t="shared" si="3"/>
        <v/>
      </c>
      <c r="P24" s="1134" t="str">
        <f t="shared" si="3"/>
        <v/>
      </c>
      <c r="Q24" s="1134" t="str">
        <f t="shared" si="3"/>
        <v/>
      </c>
      <c r="R24" s="1134" t="str">
        <f t="shared" si="3"/>
        <v/>
      </c>
      <c r="S24" s="1134" t="str">
        <f t="shared" si="3"/>
        <v/>
      </c>
      <c r="T24" s="1134" t="str">
        <f t="shared" si="3"/>
        <v/>
      </c>
      <c r="U24" s="1134" t="str">
        <f t="shared" si="3"/>
        <v/>
      </c>
      <c r="V24" s="1134" t="str">
        <f t="shared" si="3"/>
        <v/>
      </c>
      <c r="W24" s="1134" t="str">
        <f t="shared" si="3"/>
        <v/>
      </c>
      <c r="X24" s="1134" t="str">
        <f t="shared" si="3"/>
        <v/>
      </c>
      <c r="Y24" s="1134" t="str">
        <f t="shared" si="3"/>
        <v/>
      </c>
      <c r="Z24" s="1134" t="str">
        <f t="shared" si="3"/>
        <v/>
      </c>
      <c r="AA24" s="1134" t="str">
        <f t="shared" si="3"/>
        <v/>
      </c>
      <c r="AB24" s="1134" t="str">
        <f t="shared" si="3"/>
        <v/>
      </c>
      <c r="AC24" s="1134" t="str">
        <f t="shared" si="3"/>
        <v/>
      </c>
      <c r="AD24" s="1134" t="str">
        <f t="shared" si="3"/>
        <v/>
      </c>
      <c r="AE24" s="1134" t="str">
        <f t="shared" si="3"/>
        <v/>
      </c>
      <c r="AF24" s="1134" t="str">
        <f t="shared" si="3"/>
        <v/>
      </c>
      <c r="AG24" s="1134" t="str">
        <f t="shared" si="3"/>
        <v/>
      </c>
      <c r="AH24" s="1134" t="str">
        <f t="shared" si="3"/>
        <v/>
      </c>
      <c r="AI24" s="1134" t="str">
        <f t="shared" si="3"/>
        <v/>
      </c>
      <c r="AJ24" s="1134" t="str">
        <f t="shared" si="3"/>
        <v/>
      </c>
      <c r="AK24" s="83"/>
      <c r="AL24" s="1048"/>
      <c r="AM24" s="80"/>
      <c r="AN24" s="80"/>
      <c r="AO24" s="80"/>
      <c r="AP24" s="84"/>
      <c r="AQ24" s="84"/>
      <c r="AR24" s="84"/>
      <c r="AS24" s="80"/>
      <c r="AT24" s="80"/>
      <c r="AU24" s="80"/>
      <c r="AV24" s="80"/>
      <c r="AW24" s="80"/>
      <c r="AX24" s="80"/>
    </row>
    <row r="25" spans="1:50" ht="30" customHeight="1">
      <c r="A25" s="80"/>
      <c r="B25" s="1112" t="s">
        <v>214</v>
      </c>
      <c r="C25" s="80"/>
      <c r="D25" s="1339" t="s">
        <v>673</v>
      </c>
      <c r="E25" s="1340"/>
      <c r="F25" s="96" t="s">
        <v>19</v>
      </c>
      <c r="G25" s="1007"/>
      <c r="H25" s="1090"/>
      <c r="I25" s="1093"/>
      <c r="J25" s="1096"/>
      <c r="K25" s="1096"/>
      <c r="L25" s="1096"/>
      <c r="M25" s="1096"/>
      <c r="N25" s="1096"/>
      <c r="O25" s="1096"/>
      <c r="P25" s="1096"/>
      <c r="Q25" s="1096"/>
      <c r="R25" s="1096"/>
      <c r="S25" s="1096"/>
      <c r="T25" s="1096"/>
      <c r="U25" s="1096"/>
      <c r="V25" s="1096"/>
      <c r="W25" s="1096"/>
      <c r="X25" s="1096"/>
      <c r="Y25" s="1096"/>
      <c r="Z25" s="1096"/>
      <c r="AA25" s="1096"/>
      <c r="AB25" s="1096"/>
      <c r="AC25" s="1096"/>
      <c r="AD25" s="1096"/>
      <c r="AE25" s="1096"/>
      <c r="AF25" s="1007"/>
      <c r="AG25" s="1007"/>
      <c r="AH25" s="1007"/>
      <c r="AI25" s="1007"/>
      <c r="AJ25" s="1007"/>
      <c r="AK25" s="91"/>
      <c r="AL25" s="515" t="s">
        <v>214</v>
      </c>
      <c r="AM25" s="80"/>
      <c r="AN25" s="80"/>
      <c r="AO25" s="80"/>
      <c r="AP25" s="84"/>
      <c r="AQ25" s="84"/>
      <c r="AR25" s="84"/>
      <c r="AS25" s="80"/>
      <c r="AT25" s="80"/>
      <c r="AU25" s="80"/>
      <c r="AV25" s="80"/>
      <c r="AW25" s="80"/>
      <c r="AX25" s="80"/>
    </row>
    <row r="26" spans="1:50" ht="30" customHeight="1">
      <c r="A26" s="80"/>
      <c r="B26" s="1113">
        <v>48</v>
      </c>
      <c r="C26" s="80"/>
      <c r="D26" s="1341"/>
      <c r="E26" s="1342"/>
      <c r="F26" s="97" t="s">
        <v>20</v>
      </c>
      <c r="G26" s="1004"/>
      <c r="H26" s="1091"/>
      <c r="I26" s="1094"/>
      <c r="J26" s="626"/>
      <c r="K26" s="626"/>
      <c r="L26" s="626"/>
      <c r="M26" s="626"/>
      <c r="N26" s="626"/>
      <c r="O26" s="626"/>
      <c r="P26" s="626"/>
      <c r="Q26" s="626"/>
      <c r="R26" s="626"/>
      <c r="S26" s="626"/>
      <c r="T26" s="626"/>
      <c r="U26" s="626"/>
      <c r="V26" s="626"/>
      <c r="W26" s="626"/>
      <c r="X26" s="626"/>
      <c r="Y26" s="626"/>
      <c r="Z26" s="626"/>
      <c r="AA26" s="626"/>
      <c r="AB26" s="626"/>
      <c r="AC26" s="626"/>
      <c r="AD26" s="626"/>
      <c r="AE26" s="626"/>
      <c r="AF26" s="1004"/>
      <c r="AG26" s="1004"/>
      <c r="AH26" s="1004"/>
      <c r="AI26" s="1004"/>
      <c r="AJ26" s="1004"/>
      <c r="AK26" s="92"/>
      <c r="AL26" s="513">
        <v>48</v>
      </c>
      <c r="AM26" s="80"/>
      <c r="AN26" s="80"/>
      <c r="AO26" s="80"/>
      <c r="AP26" s="84"/>
      <c r="AQ26" s="84"/>
      <c r="AR26" s="84"/>
      <c r="AS26" s="80"/>
      <c r="AT26" s="80"/>
      <c r="AU26" s="80"/>
      <c r="AV26" s="80"/>
      <c r="AW26" s="80"/>
      <c r="AX26" s="80"/>
    </row>
    <row r="27" spans="1:50" ht="30" customHeight="1">
      <c r="A27" s="80"/>
      <c r="B27" s="1113">
        <v>4</v>
      </c>
      <c r="C27" s="80"/>
      <c r="D27" s="1343" t="s">
        <v>674</v>
      </c>
      <c r="E27" s="1344"/>
      <c r="F27" s="97" t="s">
        <v>21</v>
      </c>
      <c r="G27" s="1004"/>
      <c r="H27" s="1091"/>
      <c r="I27" s="1094"/>
      <c r="J27" s="626"/>
      <c r="K27" s="626"/>
      <c r="L27" s="626"/>
      <c r="M27" s="626"/>
      <c r="N27" s="626"/>
      <c r="O27" s="626"/>
      <c r="P27" s="626"/>
      <c r="Q27" s="626"/>
      <c r="R27" s="626"/>
      <c r="S27" s="626"/>
      <c r="T27" s="626"/>
      <c r="U27" s="626"/>
      <c r="V27" s="626"/>
      <c r="W27" s="626"/>
      <c r="X27" s="626"/>
      <c r="Y27" s="626"/>
      <c r="Z27" s="626"/>
      <c r="AA27" s="626"/>
      <c r="AB27" s="626"/>
      <c r="AC27" s="626"/>
      <c r="AD27" s="626"/>
      <c r="AE27" s="626"/>
      <c r="AF27" s="1004"/>
      <c r="AG27" s="1004"/>
      <c r="AH27" s="1004"/>
      <c r="AI27" s="1004"/>
      <c r="AJ27" s="1004"/>
      <c r="AK27" s="92"/>
      <c r="AL27" s="513">
        <v>4</v>
      </c>
      <c r="AM27" s="80"/>
      <c r="AN27" s="80"/>
      <c r="AO27" s="80"/>
      <c r="AP27" s="84"/>
      <c r="AQ27" s="84"/>
      <c r="AR27" s="84"/>
      <c r="AS27" s="80"/>
      <c r="AT27" s="80"/>
      <c r="AU27" s="80"/>
      <c r="AV27" s="80"/>
      <c r="AW27" s="80"/>
      <c r="AX27" s="80"/>
    </row>
    <row r="28" spans="1:50" ht="30" customHeight="1" thickBot="1">
      <c r="A28" s="80"/>
      <c r="B28" s="1113">
        <v>23</v>
      </c>
      <c r="C28" s="80"/>
      <c r="D28" s="1345"/>
      <c r="E28" s="1344"/>
      <c r="F28" s="360" t="s">
        <v>22</v>
      </c>
      <c r="G28" s="1008"/>
      <c r="H28" s="1092"/>
      <c r="I28" s="1095"/>
      <c r="J28" s="1097"/>
      <c r="K28" s="1097"/>
      <c r="L28" s="1097"/>
      <c r="M28" s="1097"/>
      <c r="N28" s="1097"/>
      <c r="O28" s="1097"/>
      <c r="P28" s="1097"/>
      <c r="Q28" s="1097"/>
      <c r="R28" s="1097"/>
      <c r="S28" s="1097"/>
      <c r="T28" s="1097"/>
      <c r="U28" s="1097"/>
      <c r="V28" s="1097"/>
      <c r="W28" s="1097"/>
      <c r="X28" s="1097"/>
      <c r="Y28" s="1097"/>
      <c r="Z28" s="1097"/>
      <c r="AA28" s="1097"/>
      <c r="AB28" s="1097"/>
      <c r="AC28" s="1097"/>
      <c r="AD28" s="1097"/>
      <c r="AE28" s="1097"/>
      <c r="AF28" s="1008"/>
      <c r="AG28" s="1008"/>
      <c r="AH28" s="1008"/>
      <c r="AI28" s="1008"/>
      <c r="AJ28" s="1008"/>
      <c r="AK28" s="92"/>
      <c r="AL28" s="513">
        <v>23</v>
      </c>
      <c r="AM28" s="80"/>
      <c r="AN28" s="80"/>
      <c r="AO28" s="80"/>
      <c r="AP28" s="84"/>
      <c r="AQ28" s="84"/>
      <c r="AR28" s="84"/>
      <c r="AS28" s="80"/>
      <c r="AT28" s="80"/>
      <c r="AU28" s="80"/>
      <c r="AV28" s="80"/>
      <c r="AW28" s="80"/>
      <c r="AX28" s="80"/>
    </row>
    <row r="29" spans="1:50" ht="24.95" customHeight="1">
      <c r="A29" s="80"/>
      <c r="B29" s="1114"/>
      <c r="C29" s="80"/>
      <c r="D29" s="1339" t="s">
        <v>671</v>
      </c>
      <c r="E29" s="1362"/>
      <c r="F29" s="96" t="s">
        <v>19</v>
      </c>
      <c r="G29" s="1049"/>
      <c r="H29" s="1049"/>
      <c r="I29" s="1049"/>
      <c r="J29" s="1049"/>
      <c r="K29" s="1049"/>
      <c r="L29" s="1049"/>
      <c r="M29" s="1049"/>
      <c r="N29" s="1049"/>
      <c r="O29" s="1049"/>
      <c r="P29" s="1049"/>
      <c r="Q29" s="1049"/>
      <c r="R29" s="1049"/>
      <c r="S29" s="1049"/>
      <c r="T29" s="1049"/>
      <c r="U29" s="1049"/>
      <c r="V29" s="1049"/>
      <c r="W29" s="1049"/>
      <c r="X29" s="1049"/>
      <c r="Y29" s="1049"/>
      <c r="Z29" s="1049"/>
      <c r="AA29" s="1049"/>
      <c r="AB29" s="1049"/>
      <c r="AC29" s="1049"/>
      <c r="AD29" s="1049"/>
      <c r="AE29" s="1049"/>
      <c r="AF29" s="1049"/>
      <c r="AG29" s="1049"/>
      <c r="AH29" s="1049"/>
      <c r="AI29" s="1049"/>
      <c r="AJ29" s="1049"/>
      <c r="AK29" s="92"/>
      <c r="AL29" s="1048"/>
      <c r="AM29" s="80"/>
      <c r="AN29" s="80"/>
      <c r="AO29" s="80"/>
      <c r="AP29" s="84"/>
      <c r="AQ29" s="84"/>
      <c r="AR29" s="84"/>
      <c r="AS29" s="80"/>
      <c r="AT29" s="80"/>
      <c r="AU29" s="80"/>
      <c r="AV29" s="80"/>
      <c r="AW29" s="80"/>
      <c r="AX29" s="80"/>
    </row>
    <row r="30" spans="1:50" ht="24.95" customHeight="1">
      <c r="A30" s="80"/>
      <c r="B30" s="1114"/>
      <c r="C30" s="80"/>
      <c r="D30" s="1363"/>
      <c r="E30" s="1364"/>
      <c r="F30" s="97" t="s">
        <v>20</v>
      </c>
      <c r="G30" s="1050"/>
      <c r="H30" s="1050"/>
      <c r="I30" s="1050"/>
      <c r="J30" s="1050"/>
      <c r="K30" s="1050"/>
      <c r="L30" s="1050"/>
      <c r="M30" s="1050"/>
      <c r="N30" s="1050"/>
      <c r="O30" s="1050"/>
      <c r="P30" s="1050"/>
      <c r="Q30" s="1050"/>
      <c r="R30" s="1050"/>
      <c r="S30" s="1050"/>
      <c r="T30" s="1050"/>
      <c r="U30" s="1050"/>
      <c r="V30" s="1050"/>
      <c r="W30" s="1050"/>
      <c r="X30" s="1050"/>
      <c r="Y30" s="1050"/>
      <c r="Z30" s="1050"/>
      <c r="AA30" s="1050"/>
      <c r="AB30" s="1050"/>
      <c r="AC30" s="1050"/>
      <c r="AD30" s="1050"/>
      <c r="AE30" s="1050"/>
      <c r="AF30" s="1050"/>
      <c r="AG30" s="1050"/>
      <c r="AH30" s="1050"/>
      <c r="AI30" s="1050"/>
      <c r="AJ30" s="1050"/>
      <c r="AK30" s="92"/>
      <c r="AL30" s="1048"/>
      <c r="AM30" s="80"/>
      <c r="AN30" s="80"/>
      <c r="AO30" s="80"/>
      <c r="AP30" s="84"/>
      <c r="AQ30" s="84"/>
      <c r="AR30" s="84"/>
      <c r="AS30" s="80"/>
      <c r="AT30" s="80"/>
      <c r="AU30" s="80"/>
      <c r="AV30" s="80"/>
      <c r="AW30" s="80"/>
      <c r="AX30" s="80"/>
    </row>
    <row r="31" spans="1:50" ht="24.95" customHeight="1">
      <c r="A31" s="80"/>
      <c r="B31" s="1114"/>
      <c r="C31" s="80"/>
      <c r="D31" s="1365" t="s">
        <v>672</v>
      </c>
      <c r="E31" s="1366"/>
      <c r="F31" s="97" t="s">
        <v>21</v>
      </c>
      <c r="G31" s="1050"/>
      <c r="H31" s="1050"/>
      <c r="I31" s="1050"/>
      <c r="J31" s="1050"/>
      <c r="K31" s="1050"/>
      <c r="L31" s="1050"/>
      <c r="M31" s="1050"/>
      <c r="N31" s="1050"/>
      <c r="O31" s="1050"/>
      <c r="P31" s="1050"/>
      <c r="Q31" s="1050"/>
      <c r="R31" s="1050"/>
      <c r="S31" s="1050"/>
      <c r="T31" s="1050"/>
      <c r="U31" s="1050"/>
      <c r="V31" s="1050"/>
      <c r="W31" s="1050"/>
      <c r="X31" s="1050"/>
      <c r="Y31" s="1050"/>
      <c r="Z31" s="1050"/>
      <c r="AA31" s="1050"/>
      <c r="AB31" s="1050"/>
      <c r="AC31" s="1050"/>
      <c r="AD31" s="1050"/>
      <c r="AE31" s="1050"/>
      <c r="AF31" s="1050"/>
      <c r="AG31" s="1050"/>
      <c r="AH31" s="1050"/>
      <c r="AI31" s="1050"/>
      <c r="AJ31" s="1050"/>
      <c r="AK31" s="92"/>
      <c r="AL31" s="1048"/>
      <c r="AM31" s="80"/>
      <c r="AN31" s="80"/>
      <c r="AO31" s="80"/>
      <c r="AP31" s="84"/>
      <c r="AQ31" s="84"/>
      <c r="AR31" s="84"/>
      <c r="AS31" s="80"/>
      <c r="AT31" s="80"/>
      <c r="AU31" s="80"/>
      <c r="AV31" s="80"/>
      <c r="AW31" s="80"/>
      <c r="AX31" s="80"/>
    </row>
    <row r="32" spans="1:50" ht="24.95" customHeight="1" thickBot="1">
      <c r="A32" s="80"/>
      <c r="B32" s="1114"/>
      <c r="C32" s="80"/>
      <c r="D32" s="1367"/>
      <c r="E32" s="1366"/>
      <c r="F32" s="360" t="s">
        <v>22</v>
      </c>
      <c r="G32" s="1051"/>
      <c r="H32" s="1051"/>
      <c r="I32" s="1051"/>
      <c r="J32" s="1051"/>
      <c r="K32" s="1051"/>
      <c r="L32" s="1051"/>
      <c r="M32" s="1051"/>
      <c r="N32" s="1051"/>
      <c r="O32" s="1051"/>
      <c r="P32" s="1051"/>
      <c r="Q32" s="1051"/>
      <c r="R32" s="1051"/>
      <c r="S32" s="1051"/>
      <c r="T32" s="1051"/>
      <c r="U32" s="1051"/>
      <c r="V32" s="1051"/>
      <c r="W32" s="1051"/>
      <c r="X32" s="1051"/>
      <c r="Y32" s="1051"/>
      <c r="Z32" s="1051"/>
      <c r="AA32" s="1051"/>
      <c r="AB32" s="1051"/>
      <c r="AC32" s="1051"/>
      <c r="AD32" s="1051"/>
      <c r="AE32" s="1051"/>
      <c r="AF32" s="1051"/>
      <c r="AG32" s="1051"/>
      <c r="AH32" s="1051"/>
      <c r="AI32" s="1051"/>
      <c r="AJ32" s="1051"/>
      <c r="AK32" s="92"/>
      <c r="AL32" s="1048"/>
      <c r="AM32" s="80"/>
      <c r="AN32" s="80"/>
      <c r="AO32" s="80"/>
      <c r="AP32" s="84"/>
      <c r="AQ32" s="84"/>
      <c r="AR32" s="84"/>
      <c r="AS32" s="80"/>
      <c r="AT32" s="80"/>
      <c r="AU32" s="80"/>
      <c r="AV32" s="80"/>
      <c r="AW32" s="80"/>
      <c r="AX32" s="80"/>
    </row>
    <row r="33" spans="1:50" ht="52.5" customHeight="1" thickBot="1">
      <c r="A33" s="80"/>
      <c r="B33" s="1115" t="s">
        <v>18</v>
      </c>
      <c r="C33" s="80"/>
      <c r="D33" s="1333" t="s">
        <v>17</v>
      </c>
      <c r="E33" s="1334"/>
      <c r="F33" s="1335"/>
      <c r="G33" s="633"/>
      <c r="H33" s="628"/>
      <c r="I33" s="629"/>
      <c r="J33" s="630"/>
      <c r="K33" s="630"/>
      <c r="L33" s="630"/>
      <c r="M33" s="630"/>
      <c r="N33" s="630"/>
      <c r="O33" s="630"/>
      <c r="P33" s="630"/>
      <c r="Q33" s="630"/>
      <c r="R33" s="630"/>
      <c r="S33" s="630"/>
      <c r="T33" s="630"/>
      <c r="U33" s="630"/>
      <c r="V33" s="21"/>
      <c r="W33" s="21"/>
      <c r="X33" s="21"/>
      <c r="Y33" s="21"/>
      <c r="Z33" s="21"/>
      <c r="AA33" s="21"/>
      <c r="AB33" s="21"/>
      <c r="AC33" s="21"/>
      <c r="AD33" s="21"/>
      <c r="AE33" s="21"/>
      <c r="AF33" s="21"/>
      <c r="AG33" s="21"/>
      <c r="AH33" s="21"/>
      <c r="AI33" s="21"/>
      <c r="AJ33" s="21"/>
      <c r="AK33" s="93"/>
      <c r="AL33" s="516" t="s">
        <v>18</v>
      </c>
      <c r="AM33" s="80"/>
      <c r="AN33" s="80"/>
      <c r="AO33" s="80"/>
      <c r="AP33" s="84"/>
      <c r="AQ33" s="84"/>
      <c r="AR33" s="84"/>
      <c r="AS33" s="80"/>
      <c r="AT33" s="80"/>
      <c r="AU33" s="80"/>
      <c r="AV33" s="80"/>
      <c r="AW33" s="80"/>
      <c r="AX33" s="80"/>
    </row>
    <row r="34" spans="1:50" ht="21.75" hidden="1" customHeight="1" thickBot="1">
      <c r="A34" s="363"/>
      <c r="B34" s="1102"/>
      <c r="C34" s="363"/>
      <c r="D34" s="371"/>
      <c r="E34" s="372" t="s">
        <v>495</v>
      </c>
      <c r="F34" s="373"/>
      <c r="G34" s="374" t="str">
        <f t="shared" ref="G34:AJ34" si="4">IF(G10="","",LEFT(G10,1))</f>
        <v/>
      </c>
      <c r="H34" s="374" t="str">
        <f t="shared" si="4"/>
        <v/>
      </c>
      <c r="I34" s="374" t="str">
        <f t="shared" si="4"/>
        <v/>
      </c>
      <c r="J34" s="374" t="str">
        <f t="shared" si="4"/>
        <v/>
      </c>
      <c r="K34" s="374" t="str">
        <f t="shared" si="4"/>
        <v/>
      </c>
      <c r="L34" s="374" t="str">
        <f t="shared" si="4"/>
        <v/>
      </c>
      <c r="M34" s="374" t="str">
        <f t="shared" si="4"/>
        <v/>
      </c>
      <c r="N34" s="374" t="str">
        <f t="shared" si="4"/>
        <v/>
      </c>
      <c r="O34" s="374" t="str">
        <f t="shared" si="4"/>
        <v/>
      </c>
      <c r="P34" s="374" t="str">
        <f t="shared" si="4"/>
        <v/>
      </c>
      <c r="Q34" s="374" t="str">
        <f t="shared" si="4"/>
        <v/>
      </c>
      <c r="R34" s="374" t="str">
        <f t="shared" si="4"/>
        <v/>
      </c>
      <c r="S34" s="374" t="str">
        <f t="shared" si="4"/>
        <v/>
      </c>
      <c r="T34" s="374" t="str">
        <f t="shared" si="4"/>
        <v/>
      </c>
      <c r="U34" s="374" t="str">
        <f t="shared" si="4"/>
        <v/>
      </c>
      <c r="V34" s="374" t="str">
        <f t="shared" si="4"/>
        <v/>
      </c>
      <c r="W34" s="374" t="str">
        <f t="shared" si="4"/>
        <v/>
      </c>
      <c r="X34" s="374" t="str">
        <f t="shared" si="4"/>
        <v/>
      </c>
      <c r="Y34" s="374" t="str">
        <f t="shared" si="4"/>
        <v/>
      </c>
      <c r="Z34" s="374" t="str">
        <f t="shared" si="4"/>
        <v/>
      </c>
      <c r="AA34" s="374" t="str">
        <f t="shared" si="4"/>
        <v/>
      </c>
      <c r="AB34" s="374" t="str">
        <f t="shared" si="4"/>
        <v/>
      </c>
      <c r="AC34" s="374" t="str">
        <f t="shared" si="4"/>
        <v/>
      </c>
      <c r="AD34" s="374" t="str">
        <f t="shared" si="4"/>
        <v/>
      </c>
      <c r="AE34" s="374" t="str">
        <f t="shared" si="4"/>
        <v/>
      </c>
      <c r="AF34" s="374" t="str">
        <f t="shared" si="4"/>
        <v/>
      </c>
      <c r="AG34" s="374" t="str">
        <f t="shared" si="4"/>
        <v/>
      </c>
      <c r="AH34" s="374" t="str">
        <f t="shared" si="4"/>
        <v/>
      </c>
      <c r="AI34" s="374" t="str">
        <f t="shared" si="4"/>
        <v/>
      </c>
      <c r="AJ34" s="374" t="str">
        <f t="shared" si="4"/>
        <v/>
      </c>
      <c r="AK34" s="83"/>
      <c r="AL34" s="506"/>
      <c r="AM34" s="80"/>
      <c r="AN34" s="80"/>
      <c r="AO34" s="80"/>
      <c r="AP34" s="84"/>
      <c r="AQ34" s="84"/>
      <c r="AR34" s="84"/>
      <c r="AS34" s="80"/>
      <c r="AT34" s="80"/>
      <c r="AU34" s="80"/>
      <c r="AV34" s="80"/>
      <c r="AW34" s="80"/>
      <c r="AX34" s="80"/>
    </row>
    <row r="35" spans="1:50" s="27" customFormat="1" ht="24.75" hidden="1" customHeight="1" thickBot="1">
      <c r="A35" s="342"/>
      <c r="B35" s="1102"/>
      <c r="C35" s="342"/>
      <c r="D35" s="356"/>
      <c r="E35" s="357" t="s">
        <v>496</v>
      </c>
      <c r="F35" s="358"/>
      <c r="G35" s="359" t="str">
        <f t="shared" ref="G35:AJ35" si="5">IF(G9="","",CONCATENATE(SUBSTITUTE(SUBSTITUTE(SUBSTITUTE(G11,"　","")," ",""),CHAR(10),""),"　",SUBSTITUTE(SUBSTITUTE(SUBSTITUTE(G12,"　","")," ",""),CHAR(10),"")))</f>
        <v/>
      </c>
      <c r="H35" s="359" t="str">
        <f t="shared" si="5"/>
        <v/>
      </c>
      <c r="I35" s="359" t="str">
        <f t="shared" si="5"/>
        <v/>
      </c>
      <c r="J35" s="359" t="str">
        <f t="shared" si="5"/>
        <v/>
      </c>
      <c r="K35" s="359" t="str">
        <f t="shared" si="5"/>
        <v/>
      </c>
      <c r="L35" s="359" t="str">
        <f t="shared" si="5"/>
        <v/>
      </c>
      <c r="M35" s="359" t="str">
        <f t="shared" si="5"/>
        <v/>
      </c>
      <c r="N35" s="359" t="str">
        <f t="shared" si="5"/>
        <v/>
      </c>
      <c r="O35" s="359" t="str">
        <f t="shared" si="5"/>
        <v/>
      </c>
      <c r="P35" s="359" t="str">
        <f t="shared" si="5"/>
        <v/>
      </c>
      <c r="Q35" s="359" t="str">
        <f t="shared" si="5"/>
        <v/>
      </c>
      <c r="R35" s="359" t="str">
        <f t="shared" si="5"/>
        <v/>
      </c>
      <c r="S35" s="359" t="str">
        <f t="shared" si="5"/>
        <v/>
      </c>
      <c r="T35" s="359" t="str">
        <f t="shared" si="5"/>
        <v/>
      </c>
      <c r="U35" s="359" t="str">
        <f t="shared" si="5"/>
        <v/>
      </c>
      <c r="V35" s="359" t="str">
        <f t="shared" si="5"/>
        <v/>
      </c>
      <c r="W35" s="359" t="str">
        <f t="shared" si="5"/>
        <v/>
      </c>
      <c r="X35" s="359" t="str">
        <f t="shared" si="5"/>
        <v/>
      </c>
      <c r="Y35" s="359" t="str">
        <f t="shared" si="5"/>
        <v/>
      </c>
      <c r="Z35" s="359" t="str">
        <f t="shared" si="5"/>
        <v/>
      </c>
      <c r="AA35" s="359" t="str">
        <f t="shared" si="5"/>
        <v/>
      </c>
      <c r="AB35" s="359" t="str">
        <f t="shared" si="5"/>
        <v/>
      </c>
      <c r="AC35" s="359" t="str">
        <f t="shared" si="5"/>
        <v/>
      </c>
      <c r="AD35" s="359" t="str">
        <f t="shared" si="5"/>
        <v/>
      </c>
      <c r="AE35" s="359" t="str">
        <f t="shared" si="5"/>
        <v/>
      </c>
      <c r="AF35" s="359" t="str">
        <f t="shared" si="5"/>
        <v/>
      </c>
      <c r="AG35" s="359" t="str">
        <f t="shared" si="5"/>
        <v/>
      </c>
      <c r="AH35" s="359" t="str">
        <f t="shared" si="5"/>
        <v/>
      </c>
      <c r="AI35" s="359" t="str">
        <f t="shared" si="5"/>
        <v/>
      </c>
      <c r="AJ35" s="359" t="str">
        <f t="shared" si="5"/>
        <v/>
      </c>
      <c r="AK35" s="340"/>
      <c r="AL35" s="505"/>
      <c r="AM35" s="80"/>
      <c r="AN35" s="80"/>
      <c r="AO35" s="80"/>
      <c r="AP35" s="84"/>
      <c r="AQ35" s="84"/>
      <c r="AR35" s="84"/>
      <c r="AS35" s="80"/>
      <c r="AT35" s="80"/>
      <c r="AU35" s="80"/>
      <c r="AV35" s="80"/>
      <c r="AW35" s="80"/>
      <c r="AX35" s="80"/>
    </row>
    <row r="36" spans="1:50" s="27" customFormat="1" ht="24.75" hidden="1" customHeight="1" thickBot="1">
      <c r="A36" s="342"/>
      <c r="B36" s="1102"/>
      <c r="C36" s="342"/>
      <c r="D36" s="356"/>
      <c r="E36" s="357" t="s">
        <v>482</v>
      </c>
      <c r="F36" s="358"/>
      <c r="G36" s="359" t="str">
        <f>DBCS(IF(G15="","",CONCATENATE(G15,G16)))</f>
        <v/>
      </c>
      <c r="H36" s="359" t="str">
        <f t="shared" ref="H36:AJ36" si="6">IF(H15="","",CONCATENATE(H15,H16))</f>
        <v/>
      </c>
      <c r="I36" s="359" t="str">
        <f t="shared" si="6"/>
        <v/>
      </c>
      <c r="J36" s="359" t="str">
        <f t="shared" si="6"/>
        <v/>
      </c>
      <c r="K36" s="359" t="str">
        <f t="shared" si="6"/>
        <v/>
      </c>
      <c r="L36" s="359" t="str">
        <f t="shared" si="6"/>
        <v/>
      </c>
      <c r="M36" s="359" t="str">
        <f t="shared" si="6"/>
        <v/>
      </c>
      <c r="N36" s="359" t="str">
        <f t="shared" si="6"/>
        <v/>
      </c>
      <c r="O36" s="359" t="str">
        <f t="shared" si="6"/>
        <v/>
      </c>
      <c r="P36" s="359" t="str">
        <f t="shared" si="6"/>
        <v/>
      </c>
      <c r="Q36" s="359" t="str">
        <f t="shared" si="6"/>
        <v/>
      </c>
      <c r="R36" s="359" t="str">
        <f t="shared" si="6"/>
        <v/>
      </c>
      <c r="S36" s="359" t="str">
        <f t="shared" si="6"/>
        <v/>
      </c>
      <c r="T36" s="359" t="str">
        <f t="shared" si="6"/>
        <v/>
      </c>
      <c r="U36" s="359" t="str">
        <f t="shared" si="6"/>
        <v/>
      </c>
      <c r="V36" s="359" t="str">
        <f t="shared" si="6"/>
        <v/>
      </c>
      <c r="W36" s="359" t="str">
        <f t="shared" si="6"/>
        <v/>
      </c>
      <c r="X36" s="359" t="str">
        <f t="shared" si="6"/>
        <v/>
      </c>
      <c r="Y36" s="359" t="str">
        <f t="shared" si="6"/>
        <v/>
      </c>
      <c r="Z36" s="359" t="str">
        <f t="shared" si="6"/>
        <v/>
      </c>
      <c r="AA36" s="359" t="str">
        <f t="shared" si="6"/>
        <v/>
      </c>
      <c r="AB36" s="359" t="str">
        <f t="shared" si="6"/>
        <v/>
      </c>
      <c r="AC36" s="359" t="str">
        <f t="shared" si="6"/>
        <v/>
      </c>
      <c r="AD36" s="359" t="str">
        <f t="shared" si="6"/>
        <v/>
      </c>
      <c r="AE36" s="359" t="str">
        <f t="shared" si="6"/>
        <v/>
      </c>
      <c r="AF36" s="359" t="str">
        <f t="shared" si="6"/>
        <v/>
      </c>
      <c r="AG36" s="359" t="str">
        <f t="shared" si="6"/>
        <v/>
      </c>
      <c r="AH36" s="359" t="str">
        <f t="shared" si="6"/>
        <v/>
      </c>
      <c r="AI36" s="359" t="str">
        <f t="shared" si="6"/>
        <v/>
      </c>
      <c r="AJ36" s="359" t="str">
        <f t="shared" si="6"/>
        <v/>
      </c>
      <c r="AK36" s="340"/>
      <c r="AL36" s="505"/>
      <c r="AM36" s="80"/>
      <c r="AN36" s="80"/>
      <c r="AO36" s="80"/>
      <c r="AP36" s="84"/>
      <c r="AQ36" s="84"/>
      <c r="AR36" s="84"/>
      <c r="AS36" s="80"/>
      <c r="AT36" s="80"/>
      <c r="AU36" s="80"/>
      <c r="AV36" s="80"/>
      <c r="AW36" s="80"/>
      <c r="AX36" s="80"/>
    </row>
    <row r="37" spans="1:50" s="27" customFormat="1" ht="24.75" hidden="1" customHeight="1" thickBot="1">
      <c r="A37" s="342"/>
      <c r="B37" s="1102"/>
      <c r="C37" s="342"/>
      <c r="D37" s="356"/>
      <c r="E37" s="357" t="s">
        <v>646</v>
      </c>
      <c r="F37" s="358"/>
      <c r="G37" s="359" t="str">
        <f>IF(G13="","",IF(LEFT(G13,1)="２",2,IF(CLEAN(SUBSTITUTE(DBCS(G36),"　",""))=CLEAN(SUBSTITUTE(DBCS(作業１!$L$12),"　","")),2,1)))</f>
        <v/>
      </c>
      <c r="H37" s="359" t="str">
        <f>IF(H13="","",IF(LEFT(H13,1)="２",2,IF(CLEAN(SUBSTITUTE(DBCS(H36),"　",""))=CLEAN(SUBSTITUTE(DBCS(作業１!$L$12),"　","")),2,1)))</f>
        <v/>
      </c>
      <c r="I37" s="359" t="str">
        <f>IF(I13="","",IF(LEFT(I13,1)="２",2,IF(CLEAN(SUBSTITUTE(DBCS(I36),"　",""))=CLEAN(SUBSTITUTE(DBCS(作業１!$L$12),"　","")),2,1)))</f>
        <v/>
      </c>
      <c r="J37" s="359" t="str">
        <f>IF(J13="","",IF(LEFT(J13,1)="２",2,IF(CLEAN(SUBSTITUTE(DBCS(J36),"　",""))=CLEAN(SUBSTITUTE(DBCS(作業１!$L$12),"　","")),2,1)))</f>
        <v/>
      </c>
      <c r="K37" s="359" t="str">
        <f>IF(K13="","",IF(LEFT(K13,1)="２",2,IF(CLEAN(SUBSTITUTE(DBCS(K36),"　",""))=CLEAN(SUBSTITUTE(DBCS(作業１!$L$12),"　","")),2,1)))</f>
        <v/>
      </c>
      <c r="L37" s="359" t="str">
        <f>IF(L13="","",IF(LEFT(L13,1)="２",2,IF(CLEAN(SUBSTITUTE(DBCS(L36),"　",""))=CLEAN(SUBSTITUTE(DBCS(作業１!$L$12),"　","")),2,1)))</f>
        <v/>
      </c>
      <c r="M37" s="359" t="str">
        <f>IF(M13="","",IF(LEFT(M13,1)="２",2,IF(CLEAN(SUBSTITUTE(DBCS(M36),"　",""))=CLEAN(SUBSTITUTE(DBCS(作業１!$L$12),"　","")),2,1)))</f>
        <v/>
      </c>
      <c r="N37" s="359" t="str">
        <f>IF(N13="","",IF(LEFT(N13,1)="２",2,IF(CLEAN(SUBSTITUTE(DBCS(N36),"　",""))=CLEAN(SUBSTITUTE(DBCS(作業１!$L$12),"　","")),2,1)))</f>
        <v/>
      </c>
      <c r="O37" s="359" t="str">
        <f>IF(O13="","",IF(LEFT(O13,1)="２",2,IF(CLEAN(SUBSTITUTE(DBCS(O36),"　",""))=CLEAN(SUBSTITUTE(DBCS(作業１!$L$12),"　","")),2,1)))</f>
        <v/>
      </c>
      <c r="P37" s="359" t="str">
        <f>IF(P13="","",IF(LEFT(P13,1)="２",2,IF(CLEAN(SUBSTITUTE(DBCS(P36),"　",""))=CLEAN(SUBSTITUTE(DBCS(作業１!$L$12),"　","")),2,1)))</f>
        <v/>
      </c>
      <c r="Q37" s="359" t="str">
        <f>IF(Q13="","",IF(LEFT(Q13,1)="２",2,IF(CLEAN(SUBSTITUTE(DBCS(Q36),"　",""))=CLEAN(SUBSTITUTE(DBCS(作業１!$L$12),"　","")),2,1)))</f>
        <v/>
      </c>
      <c r="R37" s="359" t="str">
        <f>IF(R13="","",IF(LEFT(R13,1)="２",2,IF(CLEAN(SUBSTITUTE(DBCS(R36),"　",""))=CLEAN(SUBSTITUTE(DBCS(作業１!$L$12),"　","")),2,1)))</f>
        <v/>
      </c>
      <c r="S37" s="359" t="str">
        <f>IF(S13="","",IF(LEFT(S13,1)="２",2,IF(CLEAN(SUBSTITUTE(DBCS(S36),"　",""))=CLEAN(SUBSTITUTE(DBCS(作業１!$L$12),"　","")),2,1)))</f>
        <v/>
      </c>
      <c r="T37" s="359" t="str">
        <f>IF(T13="","",IF(LEFT(T13,1)="２",2,IF(CLEAN(SUBSTITUTE(DBCS(T36),"　",""))=CLEAN(SUBSTITUTE(DBCS(作業１!$L$12),"　","")),2,1)))</f>
        <v/>
      </c>
      <c r="U37" s="359" t="str">
        <f>IF(U13="","",IF(LEFT(U13,1)="２",2,IF(CLEAN(SUBSTITUTE(DBCS(U36),"　",""))=CLEAN(SUBSTITUTE(DBCS(作業１!$L$12),"　","")),2,1)))</f>
        <v/>
      </c>
      <c r="V37" s="359" t="str">
        <f>IF(V13="","",IF(LEFT(V13,1)="２",2,IF(CLEAN(SUBSTITUTE(DBCS(V36),"　",""))=CLEAN(SUBSTITUTE(DBCS(作業１!$L$12),"　","")),2,1)))</f>
        <v/>
      </c>
      <c r="W37" s="359" t="str">
        <f>IF(W13="","",IF(LEFT(W13,1)="２",2,IF(CLEAN(SUBSTITUTE(DBCS(W36),"　",""))=CLEAN(SUBSTITUTE(DBCS(作業１!$L$12),"　","")),2,1)))</f>
        <v/>
      </c>
      <c r="X37" s="359" t="str">
        <f>IF(X13="","",IF(LEFT(X13,1)="２",2,IF(CLEAN(SUBSTITUTE(DBCS(X36),"　",""))=CLEAN(SUBSTITUTE(DBCS(作業１!$L$12),"　","")),2,1)))</f>
        <v/>
      </c>
      <c r="Y37" s="359" t="str">
        <f>IF(Y13="","",IF(LEFT(Y13,1)="２",2,IF(CLEAN(SUBSTITUTE(DBCS(Y36),"　",""))=CLEAN(SUBSTITUTE(DBCS(作業１!$L$12),"　","")),2,1)))</f>
        <v/>
      </c>
      <c r="Z37" s="359" t="str">
        <f>IF(Z13="","",IF(LEFT(Z13,1)="２",2,IF(CLEAN(SUBSTITUTE(DBCS(Z36),"　",""))=CLEAN(SUBSTITUTE(DBCS(作業１!$L$12),"　","")),2,1)))</f>
        <v/>
      </c>
      <c r="AA37" s="359" t="str">
        <f>IF(AA13="","",IF(LEFT(AA13,1)="２",2,IF(CLEAN(SUBSTITUTE(DBCS(AA36),"　",""))=CLEAN(SUBSTITUTE(DBCS(作業１!$L$12),"　","")),2,1)))</f>
        <v/>
      </c>
      <c r="AB37" s="359" t="str">
        <f>IF(AB13="","",IF(LEFT(AB13,1)="２",2,IF(CLEAN(SUBSTITUTE(DBCS(AB36),"　",""))=CLEAN(SUBSTITUTE(DBCS(作業１!$L$12),"　","")),2,1)))</f>
        <v/>
      </c>
      <c r="AC37" s="359" t="str">
        <f>IF(AC13="","",IF(LEFT(AC13,1)="２",2,IF(CLEAN(SUBSTITUTE(DBCS(AC36),"　",""))=CLEAN(SUBSTITUTE(DBCS(作業１!$L$12),"　","")),2,1)))</f>
        <v/>
      </c>
      <c r="AD37" s="359" t="str">
        <f>IF(AD13="","",IF(LEFT(AD13,1)="２",2,IF(CLEAN(SUBSTITUTE(DBCS(AD36),"　",""))=CLEAN(SUBSTITUTE(DBCS(作業１!$L$12),"　","")),2,1)))</f>
        <v/>
      </c>
      <c r="AE37" s="359" t="str">
        <f>IF(AE13="","",IF(LEFT(AE13,1)="２",2,IF(CLEAN(SUBSTITUTE(DBCS(AE36),"　",""))=CLEAN(SUBSTITUTE(DBCS(作業１!$L$12),"　","")),2,1)))</f>
        <v/>
      </c>
      <c r="AF37" s="359" t="str">
        <f>IF(AF13="","",IF(LEFT(AF13,1)="２",2,IF(CLEAN(SUBSTITUTE(DBCS(AF36),"　",""))=CLEAN(SUBSTITUTE(DBCS(作業１!$L$12),"　","")),2,1)))</f>
        <v/>
      </c>
      <c r="AG37" s="359" t="str">
        <f>IF(AG13="","",IF(LEFT(AG13,1)="２",2,IF(CLEAN(SUBSTITUTE(DBCS(AG36),"　",""))=CLEAN(SUBSTITUTE(DBCS(作業１!$L$12),"　","")),2,1)))</f>
        <v/>
      </c>
      <c r="AH37" s="359" t="str">
        <f>IF(AH13="","",IF(LEFT(AH13,1)="２",2,IF(CLEAN(SUBSTITUTE(DBCS(AH36),"　",""))=CLEAN(SUBSTITUTE(DBCS(作業１!$L$12),"　","")),2,1)))</f>
        <v/>
      </c>
      <c r="AI37" s="359" t="str">
        <f>IF(AI13="","",IF(LEFT(AI13,1)="２",2,IF(CLEAN(SUBSTITUTE(DBCS(AI36),"　",""))=CLEAN(SUBSTITUTE(DBCS(作業１!$L$12),"　","")),2,1)))</f>
        <v/>
      </c>
      <c r="AJ37" s="359" t="str">
        <f>IF(AJ13="","",IF(LEFT(AJ13,1)="２",2,IF(CLEAN(SUBSTITUTE(DBCS(AJ36),"　",""))=CLEAN(SUBSTITUTE(DBCS(作業１!$L$12),"　","")),2,1)))</f>
        <v/>
      </c>
      <c r="AK37" s="340"/>
      <c r="AL37" s="505"/>
      <c r="AM37" s="80"/>
      <c r="AN37" s="80"/>
      <c r="AO37" s="80"/>
      <c r="AP37" s="84"/>
      <c r="AQ37" s="84"/>
      <c r="AR37" s="84"/>
      <c r="AS37" s="80"/>
      <c r="AT37" s="80"/>
      <c r="AU37" s="80"/>
      <c r="AV37" s="80"/>
      <c r="AW37" s="80"/>
      <c r="AX37" s="80"/>
    </row>
    <row r="38" spans="1:50" s="27" customFormat="1" ht="24.75" hidden="1" customHeight="1" thickBot="1">
      <c r="A38" s="342"/>
      <c r="B38" s="1102"/>
      <c r="C38" s="342"/>
      <c r="D38" s="356"/>
      <c r="E38" s="375" t="s">
        <v>497</v>
      </c>
      <c r="F38" s="376"/>
      <c r="G38" s="377" t="str">
        <f>IF(G25="","",IF(OR(G10=$I$163,G10=$I$164,G10=$I$165,G10=$I$171,G10=$I$172,G10=$I$173,G10=$I$174),CONCATENATE(LEFT(G25,1),IF(G26&gt;9,G26,CONCATENATE("0",G26)),IF(G27&gt;9,G27,CONCATENATE("0",G27)),IF(G28&gt;9,G28,CONCATENATE("0",G28))),IF(OR(G10=$I$166,G10=$I$167),CONCATENATE(LEFT(G29,1),IF(G30&gt;9,G30,CONCATENATE("0",G30)),IF(G31&gt;9,G31,CONCATENATE("0",G31)),IF(G32&gt;9,G32,CONCATENATE("0",G32))),"")))</f>
        <v/>
      </c>
      <c r="H38" s="377" t="str">
        <f t="shared" ref="H38:P38" si="7">IF(AND(H25="",H29=""),"",IF(OR(H10=$I$163,H10=$I$164,H10=$I$165,H10=$I$171,H10=$I$172,H10=$I$173,H10=$I$174),CONCATENATE(LEFT(H25,1),IF(H26&gt;9,H26,CONCATENATE("0",H26)),IF(H27&gt;9,H27,CONCATENATE("0",H27)),IF(H28&gt;9,H28,CONCATENATE("0",H28))),IF(OR(H10=$I$166,H10=$I$167),CONCATENATE(LEFT(H29,1),IF(H30&gt;9,H30,CONCATENATE("0",H30)),IF(H31&gt;9,H31,CONCATENATE("0",H31)),IF(H32&gt;9,H32,CONCATENATE("0",H32))),"")))</f>
        <v/>
      </c>
      <c r="I38" s="377" t="str">
        <f t="shared" si="7"/>
        <v/>
      </c>
      <c r="J38" s="377" t="str">
        <f t="shared" si="7"/>
        <v/>
      </c>
      <c r="K38" s="377" t="str">
        <f t="shared" si="7"/>
        <v/>
      </c>
      <c r="L38" s="377" t="str">
        <f t="shared" si="7"/>
        <v/>
      </c>
      <c r="M38" s="377" t="str">
        <f t="shared" si="7"/>
        <v/>
      </c>
      <c r="N38" s="377" t="str">
        <f t="shared" si="7"/>
        <v/>
      </c>
      <c r="O38" s="377" t="str">
        <f t="shared" si="7"/>
        <v/>
      </c>
      <c r="P38" s="377" t="str">
        <f t="shared" si="7"/>
        <v/>
      </c>
      <c r="Q38" s="377" t="str">
        <f t="shared" ref="Q38:AJ38" si="8">IF(AND(Q25="",Q29=""),"",IF(OR(Q10=$I$163,Q10=$I$164,Q10=$I$165,Q10=$I$171,Q10=$I$172,Q10=$I$173,Q10=$I$174),CONCATENATE(LEFT(Q25,1),IF(Q26&gt;9,Q26,CONCATENATE("0",Q26)),IF(Q27&gt;9,Q27,CONCATENATE("0",Q27)),IF(Q28&gt;9,Q28,CONCATENATE("0",Q28))),IF(OR(Q10=$I$166,Q10=$I$167),CONCATENATE(LEFT(Q29,1),IF(Q30&gt;9,Q30,CONCATENATE("0",Q30)),IF(Q31&gt;9,Q31,CONCATENATE("0",Q31)),IF(Q32&gt;9,Q32,CONCATENATE("0",Q32))),"")))</f>
        <v/>
      </c>
      <c r="R38" s="377" t="str">
        <f t="shared" si="8"/>
        <v/>
      </c>
      <c r="S38" s="377" t="str">
        <f t="shared" si="8"/>
        <v/>
      </c>
      <c r="T38" s="377" t="str">
        <f t="shared" si="8"/>
        <v/>
      </c>
      <c r="U38" s="377" t="str">
        <f t="shared" si="8"/>
        <v/>
      </c>
      <c r="V38" s="377" t="str">
        <f t="shared" si="8"/>
        <v/>
      </c>
      <c r="W38" s="377" t="str">
        <f t="shared" si="8"/>
        <v/>
      </c>
      <c r="X38" s="377" t="str">
        <f t="shared" si="8"/>
        <v/>
      </c>
      <c r="Y38" s="377" t="str">
        <f t="shared" si="8"/>
        <v/>
      </c>
      <c r="Z38" s="377" t="str">
        <f t="shared" si="8"/>
        <v/>
      </c>
      <c r="AA38" s="377" t="str">
        <f t="shared" si="8"/>
        <v/>
      </c>
      <c r="AB38" s="377" t="str">
        <f t="shared" si="8"/>
        <v/>
      </c>
      <c r="AC38" s="377" t="str">
        <f t="shared" si="8"/>
        <v/>
      </c>
      <c r="AD38" s="377" t="str">
        <f t="shared" si="8"/>
        <v/>
      </c>
      <c r="AE38" s="377" t="str">
        <f t="shared" si="8"/>
        <v/>
      </c>
      <c r="AF38" s="377" t="str">
        <f t="shared" si="8"/>
        <v/>
      </c>
      <c r="AG38" s="377" t="str">
        <f t="shared" si="8"/>
        <v/>
      </c>
      <c r="AH38" s="377" t="str">
        <f t="shared" si="8"/>
        <v/>
      </c>
      <c r="AI38" s="377" t="str">
        <f t="shared" si="8"/>
        <v/>
      </c>
      <c r="AJ38" s="377" t="str">
        <f t="shared" si="8"/>
        <v/>
      </c>
      <c r="AK38" s="340"/>
      <c r="AL38" s="505"/>
      <c r="AM38" s="80"/>
      <c r="AN38" s="80"/>
      <c r="AO38" s="80"/>
      <c r="AP38" s="84"/>
      <c r="AQ38" s="84"/>
      <c r="AR38" s="84"/>
      <c r="AS38" s="80"/>
      <c r="AT38" s="80"/>
      <c r="AU38" s="80"/>
      <c r="AV38" s="80"/>
      <c r="AW38" s="80"/>
      <c r="AX38" s="80"/>
    </row>
    <row r="39" spans="1:50" s="27" customFormat="1" ht="24.75" hidden="1" customHeight="1" thickBot="1">
      <c r="A39" s="342"/>
      <c r="B39" s="1102"/>
      <c r="C39" s="342"/>
      <c r="D39" s="356"/>
      <c r="E39" s="378" t="s">
        <v>484</v>
      </c>
      <c r="F39" s="379"/>
      <c r="G39" s="380" t="str">
        <f>IF(G15="","",CLEAN(SUBSTITUTE(SUBSTITUTE(SUBSTITUTE(SUBSTITUTE(SUBSTITUTE(SUBSTITUTE(SUBSTITUTE(DBCS(CONCATENATE(LEFT(G14,3),RIGHT(G14,4))),"　",""),"-",""),"−",""),"‐",""),"ー",""),"―",""),"－","")))</f>
        <v/>
      </c>
      <c r="H39" s="380" t="str">
        <f t="shared" ref="H39:AJ39" si="9">IF(H15="","",CLEAN(SUBSTITUTE(SUBSTITUTE(SUBSTITUTE(SUBSTITUTE(SUBSTITUTE(SUBSTITUTE(SUBSTITUTE(DBCS(CONCATENATE(LEFT(H14,3),RIGHT(H14,4))),"　",""),"-",""),"−",""),"‐",""),"ー",""),"―",""),"－","")))</f>
        <v/>
      </c>
      <c r="I39" s="380" t="str">
        <f t="shared" si="9"/>
        <v/>
      </c>
      <c r="J39" s="380" t="str">
        <f t="shared" si="9"/>
        <v/>
      </c>
      <c r="K39" s="380" t="str">
        <f t="shared" si="9"/>
        <v/>
      </c>
      <c r="L39" s="380" t="str">
        <f t="shared" si="9"/>
        <v/>
      </c>
      <c r="M39" s="380" t="str">
        <f t="shared" si="9"/>
        <v/>
      </c>
      <c r="N39" s="380" t="str">
        <f t="shared" si="9"/>
        <v/>
      </c>
      <c r="O39" s="380" t="str">
        <f t="shared" si="9"/>
        <v/>
      </c>
      <c r="P39" s="380" t="str">
        <f t="shared" si="9"/>
        <v/>
      </c>
      <c r="Q39" s="380" t="str">
        <f t="shared" si="9"/>
        <v/>
      </c>
      <c r="R39" s="380" t="str">
        <f t="shared" si="9"/>
        <v/>
      </c>
      <c r="S39" s="380" t="str">
        <f t="shared" si="9"/>
        <v/>
      </c>
      <c r="T39" s="380" t="str">
        <f t="shared" si="9"/>
        <v/>
      </c>
      <c r="U39" s="380" t="str">
        <f t="shared" si="9"/>
        <v/>
      </c>
      <c r="V39" s="380" t="str">
        <f t="shared" si="9"/>
        <v/>
      </c>
      <c r="W39" s="380" t="str">
        <f t="shared" si="9"/>
        <v/>
      </c>
      <c r="X39" s="380" t="str">
        <f t="shared" si="9"/>
        <v/>
      </c>
      <c r="Y39" s="380" t="str">
        <f t="shared" si="9"/>
        <v/>
      </c>
      <c r="Z39" s="380" t="str">
        <f t="shared" si="9"/>
        <v/>
      </c>
      <c r="AA39" s="380" t="str">
        <f t="shared" si="9"/>
        <v/>
      </c>
      <c r="AB39" s="380" t="str">
        <f t="shared" si="9"/>
        <v/>
      </c>
      <c r="AC39" s="380" t="str">
        <f t="shared" si="9"/>
        <v/>
      </c>
      <c r="AD39" s="380" t="str">
        <f t="shared" si="9"/>
        <v/>
      </c>
      <c r="AE39" s="380" t="str">
        <f t="shared" si="9"/>
        <v/>
      </c>
      <c r="AF39" s="380" t="str">
        <f t="shared" si="9"/>
        <v/>
      </c>
      <c r="AG39" s="380" t="str">
        <f t="shared" si="9"/>
        <v/>
      </c>
      <c r="AH39" s="380" t="str">
        <f t="shared" si="9"/>
        <v/>
      </c>
      <c r="AI39" s="380" t="str">
        <f t="shared" si="9"/>
        <v/>
      </c>
      <c r="AJ39" s="380" t="str">
        <f t="shared" si="9"/>
        <v/>
      </c>
      <c r="AK39" s="340"/>
      <c r="AL39" s="505"/>
      <c r="AM39" s="80"/>
      <c r="AN39" s="80"/>
      <c r="AO39" s="80"/>
      <c r="AP39" s="84"/>
      <c r="AQ39" s="84"/>
      <c r="AR39" s="84"/>
      <c r="AS39" s="80"/>
      <c r="AT39" s="80"/>
      <c r="AU39" s="80"/>
      <c r="AV39" s="80"/>
      <c r="AW39" s="80"/>
      <c r="AX39" s="80"/>
    </row>
    <row r="40" spans="1:50" s="27" customFormat="1" ht="24.75" hidden="1" customHeight="1" thickBot="1">
      <c r="A40" s="342"/>
      <c r="B40" s="1102"/>
      <c r="C40" s="342"/>
      <c r="D40" s="356"/>
      <c r="E40" s="378" t="s">
        <v>498</v>
      </c>
      <c r="F40" s="379"/>
      <c r="G40" s="380" t="str">
        <f>IF(G17="","",IF(G17="","",LEFT(G17,((IFERROR(SEARCH("-",(SUBSTITUTE(SUBSTITUTE(SUBSTITUTE(SUBSTITUTE(SUBSTITUTE(SUBSTITUTE(SUBSTITUTE(SUBSTITUTE(G17,"",""),"　",""),"-","-"),"−","-"),"‐","-"),"ー","-"),"―","-"),"－","-")),1),0))-1))))</f>
        <v/>
      </c>
      <c r="H40" s="380" t="str">
        <f t="shared" ref="H40:AJ40" si="10">IF(H17="","",IF(H17="","",LEFT(H17,((IFERROR(SEARCH("-",(SUBSTITUTE(SUBSTITUTE(SUBSTITUTE(SUBSTITUTE(SUBSTITUTE(SUBSTITUTE(SUBSTITUTE(SUBSTITUTE(H17,"",""),"　",""),"-","-"),"−","-"),"‐","-"),"ー","-"),"―","-"),"－","-")),1),0))-1))))</f>
        <v/>
      </c>
      <c r="I40" s="380" t="str">
        <f t="shared" si="10"/>
        <v/>
      </c>
      <c r="J40" s="380" t="str">
        <f t="shared" si="10"/>
        <v/>
      </c>
      <c r="K40" s="380" t="str">
        <f t="shared" si="10"/>
        <v/>
      </c>
      <c r="L40" s="380" t="str">
        <f t="shared" si="10"/>
        <v/>
      </c>
      <c r="M40" s="380" t="str">
        <f t="shared" si="10"/>
        <v/>
      </c>
      <c r="N40" s="380" t="str">
        <f t="shared" si="10"/>
        <v/>
      </c>
      <c r="O40" s="380" t="str">
        <f t="shared" si="10"/>
        <v/>
      </c>
      <c r="P40" s="380" t="str">
        <f t="shared" si="10"/>
        <v/>
      </c>
      <c r="Q40" s="380" t="str">
        <f t="shared" si="10"/>
        <v/>
      </c>
      <c r="R40" s="380" t="str">
        <f t="shared" si="10"/>
        <v/>
      </c>
      <c r="S40" s="380" t="str">
        <f t="shared" si="10"/>
        <v/>
      </c>
      <c r="T40" s="380" t="str">
        <f t="shared" si="10"/>
        <v/>
      </c>
      <c r="U40" s="380" t="str">
        <f t="shared" si="10"/>
        <v/>
      </c>
      <c r="V40" s="380" t="str">
        <f t="shared" si="10"/>
        <v/>
      </c>
      <c r="W40" s="380" t="str">
        <f t="shared" si="10"/>
        <v/>
      </c>
      <c r="X40" s="380" t="str">
        <f t="shared" si="10"/>
        <v/>
      </c>
      <c r="Y40" s="380" t="str">
        <f t="shared" si="10"/>
        <v/>
      </c>
      <c r="Z40" s="380" t="str">
        <f t="shared" si="10"/>
        <v/>
      </c>
      <c r="AA40" s="380" t="str">
        <f t="shared" si="10"/>
        <v/>
      </c>
      <c r="AB40" s="380" t="str">
        <f t="shared" si="10"/>
        <v/>
      </c>
      <c r="AC40" s="380" t="str">
        <f t="shared" si="10"/>
        <v/>
      </c>
      <c r="AD40" s="380" t="str">
        <f t="shared" si="10"/>
        <v/>
      </c>
      <c r="AE40" s="380" t="str">
        <f t="shared" si="10"/>
        <v/>
      </c>
      <c r="AF40" s="380" t="str">
        <f t="shared" si="10"/>
        <v/>
      </c>
      <c r="AG40" s="380" t="str">
        <f t="shared" si="10"/>
        <v/>
      </c>
      <c r="AH40" s="380" t="str">
        <f t="shared" si="10"/>
        <v/>
      </c>
      <c r="AI40" s="380" t="str">
        <f t="shared" si="10"/>
        <v/>
      </c>
      <c r="AJ40" s="380" t="str">
        <f t="shared" si="10"/>
        <v/>
      </c>
      <c r="AK40" s="340"/>
      <c r="AL40" s="505"/>
      <c r="AM40" s="80"/>
      <c r="AN40" s="80"/>
      <c r="AO40" s="80"/>
      <c r="AP40" s="84"/>
      <c r="AQ40" s="84"/>
      <c r="AR40" s="84"/>
      <c r="AS40" s="80"/>
      <c r="AT40" s="80"/>
      <c r="AU40" s="80"/>
      <c r="AV40" s="80"/>
      <c r="AW40" s="80"/>
      <c r="AX40" s="80"/>
    </row>
    <row r="41" spans="1:50" s="27" customFormat="1" ht="24.75" hidden="1" customHeight="1" thickBot="1">
      <c r="A41" s="342"/>
      <c r="B41" s="1102"/>
      <c r="C41" s="342"/>
      <c r="D41" s="356"/>
      <c r="E41" s="378" t="s">
        <v>499</v>
      </c>
      <c r="F41" s="358"/>
      <c r="G41" s="359" t="str">
        <f>IF(G17="","",MID(G17,((IFERROR(SEARCH("-",(SUBSTITUTE(SUBSTITUTE(SUBSTITUTE(SUBSTITUTE(SUBSTITUTE(SUBSTITUTE(SUBSTITUTE(SUBSTITUTE(G17,"",""),"　",""),"-","-"),"−","-"),"‐","-"),"ー","-"),"―","-"),"－","-")),1),0))+1),((IFERROR(SEARCH("-",(SUBSTITUTE(SUBSTITUTE(SUBSTITUTE(SUBSTITUTE(SUBSTITUTE(SUBSTITUTE(SUBSTITUTE(SUBSTITUTE(G17,"",""),"　",""),"-","-"),"−","-"),"‐","-"),"ー","-"),"―","-"),"－","-")),7),0))-(IFERROR(SEARCH("-",(SUBSTITUTE(SUBSTITUTE(SUBSTITUTE(SUBSTITUTE(SUBSTITUTE(SUBSTITUTE(SUBSTITUTE(SUBSTITUTE(G17,"",""),"　",""),"-","-"),"−","-"),"‐","-"),"ー","-"),"―","-"),"－","-")),1),0)+1))))</f>
        <v/>
      </c>
      <c r="H41" s="359" t="str">
        <f t="shared" ref="H41:AJ41" si="11">IF(H17="","",MID(H17,((IFERROR(SEARCH("-",(SUBSTITUTE(SUBSTITUTE(SUBSTITUTE(SUBSTITUTE(SUBSTITUTE(SUBSTITUTE(SUBSTITUTE(SUBSTITUTE(H17,"",""),"　",""),"-","-"),"−","-"),"‐","-"),"ー","-"),"―","-"),"－","-")),1),0))+1),((IFERROR(SEARCH("-",(SUBSTITUTE(SUBSTITUTE(SUBSTITUTE(SUBSTITUTE(SUBSTITUTE(SUBSTITUTE(SUBSTITUTE(SUBSTITUTE(H17,"",""),"　",""),"-","-"),"−","-"),"‐","-"),"ー","-"),"―","-"),"－","-")),7),0))-(IFERROR(SEARCH("-",(SUBSTITUTE(SUBSTITUTE(SUBSTITUTE(SUBSTITUTE(SUBSTITUTE(SUBSTITUTE(SUBSTITUTE(SUBSTITUTE(H17,"",""),"　",""),"-","-"),"−","-"),"‐","-"),"ー","-"),"―","-"),"－","-")),1),0)+1))))</f>
        <v/>
      </c>
      <c r="I41" s="359" t="str">
        <f t="shared" si="11"/>
        <v/>
      </c>
      <c r="J41" s="359" t="str">
        <f t="shared" si="11"/>
        <v/>
      </c>
      <c r="K41" s="359" t="str">
        <f t="shared" si="11"/>
        <v/>
      </c>
      <c r="L41" s="359" t="str">
        <f t="shared" si="11"/>
        <v/>
      </c>
      <c r="M41" s="359" t="str">
        <f t="shared" si="11"/>
        <v/>
      </c>
      <c r="N41" s="359" t="str">
        <f t="shared" si="11"/>
        <v/>
      </c>
      <c r="O41" s="359" t="str">
        <f t="shared" si="11"/>
        <v/>
      </c>
      <c r="P41" s="359" t="str">
        <f t="shared" si="11"/>
        <v/>
      </c>
      <c r="Q41" s="359" t="str">
        <f t="shared" si="11"/>
        <v/>
      </c>
      <c r="R41" s="359" t="str">
        <f t="shared" si="11"/>
        <v/>
      </c>
      <c r="S41" s="359" t="str">
        <f t="shared" si="11"/>
        <v/>
      </c>
      <c r="T41" s="359" t="str">
        <f t="shared" si="11"/>
        <v/>
      </c>
      <c r="U41" s="359" t="str">
        <f t="shared" si="11"/>
        <v/>
      </c>
      <c r="V41" s="359" t="str">
        <f t="shared" si="11"/>
        <v/>
      </c>
      <c r="W41" s="359" t="str">
        <f t="shared" si="11"/>
        <v/>
      </c>
      <c r="X41" s="359" t="str">
        <f t="shared" si="11"/>
        <v/>
      </c>
      <c r="Y41" s="359" t="str">
        <f t="shared" si="11"/>
        <v/>
      </c>
      <c r="Z41" s="359" t="str">
        <f t="shared" si="11"/>
        <v/>
      </c>
      <c r="AA41" s="359" t="str">
        <f t="shared" si="11"/>
        <v/>
      </c>
      <c r="AB41" s="359" t="str">
        <f t="shared" si="11"/>
        <v/>
      </c>
      <c r="AC41" s="359" t="str">
        <f t="shared" si="11"/>
        <v/>
      </c>
      <c r="AD41" s="359" t="str">
        <f t="shared" si="11"/>
        <v/>
      </c>
      <c r="AE41" s="359" t="str">
        <f t="shared" si="11"/>
        <v/>
      </c>
      <c r="AF41" s="359" t="str">
        <f t="shared" si="11"/>
        <v/>
      </c>
      <c r="AG41" s="359" t="str">
        <f t="shared" si="11"/>
        <v/>
      </c>
      <c r="AH41" s="359" t="str">
        <f t="shared" si="11"/>
        <v/>
      </c>
      <c r="AI41" s="359" t="str">
        <f t="shared" si="11"/>
        <v/>
      </c>
      <c r="AJ41" s="359" t="str">
        <f t="shared" si="11"/>
        <v/>
      </c>
      <c r="AK41" s="340"/>
      <c r="AL41" s="505"/>
      <c r="AM41" s="80"/>
      <c r="AN41" s="80"/>
      <c r="AO41" s="80"/>
      <c r="AP41" s="84"/>
      <c r="AQ41" s="84"/>
      <c r="AR41" s="84"/>
      <c r="AS41" s="80"/>
      <c r="AT41" s="80"/>
      <c r="AU41" s="80"/>
      <c r="AV41" s="80"/>
      <c r="AW41" s="80"/>
      <c r="AX41" s="80"/>
    </row>
    <row r="42" spans="1:50" s="27" customFormat="1" ht="24.75" hidden="1" customHeight="1" thickBot="1">
      <c r="A42" s="342"/>
      <c r="B42" s="1102"/>
      <c r="C42" s="342"/>
      <c r="D42" s="356"/>
      <c r="E42" s="378" t="s">
        <v>500</v>
      </c>
      <c r="F42" s="358"/>
      <c r="G42" s="359" t="str">
        <f>IF(G17="","",IF(G17="","",RIGHT((SUBSTITUTE(SUBSTITUTE(SUBSTITUTE(SUBSTITUTE(SUBSTITUTE(SUBSTITUTE(SUBSTITUTE(SUBSTITUTE(G17,"",""),"　",""),"-",""),"−",""),"‐",""),"ー",""),"―",""),"－","")),4)))</f>
        <v/>
      </c>
      <c r="H42" s="359" t="str">
        <f t="shared" ref="H42:AJ42" si="12">IF(H17="","",IF(H17="","",RIGHT((SUBSTITUTE(SUBSTITUTE(SUBSTITUTE(SUBSTITUTE(SUBSTITUTE(SUBSTITUTE(SUBSTITUTE(SUBSTITUTE(H17,"",""),"　",""),"-",""),"−",""),"‐",""),"ー",""),"―",""),"－","")),4)))</f>
        <v/>
      </c>
      <c r="I42" s="359" t="str">
        <f t="shared" si="12"/>
        <v/>
      </c>
      <c r="J42" s="359" t="str">
        <f t="shared" si="12"/>
        <v/>
      </c>
      <c r="K42" s="359" t="str">
        <f t="shared" si="12"/>
        <v/>
      </c>
      <c r="L42" s="359" t="str">
        <f t="shared" si="12"/>
        <v/>
      </c>
      <c r="M42" s="359" t="str">
        <f t="shared" si="12"/>
        <v/>
      </c>
      <c r="N42" s="359" t="str">
        <f t="shared" si="12"/>
        <v/>
      </c>
      <c r="O42" s="359" t="str">
        <f t="shared" si="12"/>
        <v/>
      </c>
      <c r="P42" s="359" t="str">
        <f t="shared" si="12"/>
        <v/>
      </c>
      <c r="Q42" s="359" t="str">
        <f t="shared" si="12"/>
        <v/>
      </c>
      <c r="R42" s="359" t="str">
        <f t="shared" si="12"/>
        <v/>
      </c>
      <c r="S42" s="359" t="str">
        <f t="shared" si="12"/>
        <v/>
      </c>
      <c r="T42" s="359" t="str">
        <f t="shared" si="12"/>
        <v/>
      </c>
      <c r="U42" s="359" t="str">
        <f t="shared" si="12"/>
        <v/>
      </c>
      <c r="V42" s="359" t="str">
        <f t="shared" si="12"/>
        <v/>
      </c>
      <c r="W42" s="359" t="str">
        <f t="shared" si="12"/>
        <v/>
      </c>
      <c r="X42" s="359" t="str">
        <f t="shared" si="12"/>
        <v/>
      </c>
      <c r="Y42" s="359" t="str">
        <f t="shared" si="12"/>
        <v/>
      </c>
      <c r="Z42" s="359" t="str">
        <f t="shared" si="12"/>
        <v/>
      </c>
      <c r="AA42" s="359" t="str">
        <f t="shared" si="12"/>
        <v/>
      </c>
      <c r="AB42" s="359" t="str">
        <f t="shared" si="12"/>
        <v/>
      </c>
      <c r="AC42" s="359" t="str">
        <f t="shared" si="12"/>
        <v/>
      </c>
      <c r="AD42" s="359" t="str">
        <f t="shared" si="12"/>
        <v/>
      </c>
      <c r="AE42" s="359" t="str">
        <f t="shared" si="12"/>
        <v/>
      </c>
      <c r="AF42" s="359" t="str">
        <f t="shared" si="12"/>
        <v/>
      </c>
      <c r="AG42" s="359" t="str">
        <f t="shared" si="12"/>
        <v/>
      </c>
      <c r="AH42" s="359" t="str">
        <f t="shared" si="12"/>
        <v/>
      </c>
      <c r="AI42" s="359" t="str">
        <f t="shared" si="12"/>
        <v/>
      </c>
      <c r="AJ42" s="359" t="str">
        <f t="shared" si="12"/>
        <v/>
      </c>
      <c r="AK42" s="340"/>
      <c r="AL42" s="505"/>
      <c r="AM42" s="80"/>
      <c r="AN42" s="80"/>
      <c r="AO42" s="80"/>
      <c r="AP42" s="84"/>
      <c r="AQ42" s="84"/>
      <c r="AR42" s="84"/>
      <c r="AS42" s="80"/>
      <c r="AT42" s="80"/>
      <c r="AU42" s="80"/>
      <c r="AV42" s="80"/>
      <c r="AW42" s="80"/>
      <c r="AX42" s="80"/>
    </row>
    <row r="43" spans="1:50" ht="52.5" hidden="1" customHeight="1" thickBot="1">
      <c r="A43" s="80"/>
      <c r="B43" s="1116" t="s">
        <v>24</v>
      </c>
      <c r="C43" s="80"/>
      <c r="D43" s="560"/>
      <c r="E43" s="558" t="s">
        <v>11</v>
      </c>
      <c r="F43" s="559"/>
      <c r="G43" s="268" t="str">
        <f t="shared" ref="G43:AJ43" si="13">IFERROR(VLOOKUP(G15,$G$163:$H$209,2,FALSE),"")</f>
        <v/>
      </c>
      <c r="H43" s="268" t="str">
        <f t="shared" si="13"/>
        <v/>
      </c>
      <c r="I43" s="268" t="str">
        <f t="shared" si="13"/>
        <v/>
      </c>
      <c r="J43" s="268" t="str">
        <f t="shared" si="13"/>
        <v/>
      </c>
      <c r="K43" s="268" t="str">
        <f t="shared" si="13"/>
        <v/>
      </c>
      <c r="L43" s="268" t="str">
        <f t="shared" si="13"/>
        <v/>
      </c>
      <c r="M43" s="268" t="str">
        <f t="shared" si="13"/>
        <v/>
      </c>
      <c r="N43" s="268" t="str">
        <f t="shared" si="13"/>
        <v/>
      </c>
      <c r="O43" s="268" t="str">
        <f t="shared" si="13"/>
        <v/>
      </c>
      <c r="P43" s="268" t="str">
        <f t="shared" si="13"/>
        <v/>
      </c>
      <c r="Q43" s="268" t="str">
        <f t="shared" si="13"/>
        <v/>
      </c>
      <c r="R43" s="268" t="str">
        <f t="shared" si="13"/>
        <v/>
      </c>
      <c r="S43" s="268" t="str">
        <f t="shared" si="13"/>
        <v/>
      </c>
      <c r="T43" s="268" t="str">
        <f t="shared" si="13"/>
        <v/>
      </c>
      <c r="U43" s="268" t="str">
        <f t="shared" si="13"/>
        <v/>
      </c>
      <c r="V43" s="268" t="str">
        <f t="shared" si="13"/>
        <v/>
      </c>
      <c r="W43" s="268" t="str">
        <f t="shared" si="13"/>
        <v/>
      </c>
      <c r="X43" s="268" t="str">
        <f t="shared" si="13"/>
        <v/>
      </c>
      <c r="Y43" s="268" t="str">
        <f t="shared" si="13"/>
        <v/>
      </c>
      <c r="Z43" s="268" t="str">
        <f t="shared" si="13"/>
        <v/>
      </c>
      <c r="AA43" s="268" t="str">
        <f t="shared" si="13"/>
        <v/>
      </c>
      <c r="AB43" s="268" t="str">
        <f t="shared" si="13"/>
        <v/>
      </c>
      <c r="AC43" s="268" t="str">
        <f t="shared" si="13"/>
        <v/>
      </c>
      <c r="AD43" s="268" t="str">
        <f t="shared" si="13"/>
        <v/>
      </c>
      <c r="AE43" s="268" t="str">
        <f t="shared" si="13"/>
        <v/>
      </c>
      <c r="AF43" s="268" t="str">
        <f t="shared" si="13"/>
        <v/>
      </c>
      <c r="AG43" s="268" t="str">
        <f t="shared" si="13"/>
        <v/>
      </c>
      <c r="AH43" s="268" t="str">
        <f t="shared" si="13"/>
        <v/>
      </c>
      <c r="AI43" s="268" t="str">
        <f t="shared" si="13"/>
        <v/>
      </c>
      <c r="AJ43" s="341" t="str">
        <f t="shared" si="13"/>
        <v/>
      </c>
      <c r="AK43" s="83"/>
      <c r="AL43" s="508" t="s">
        <v>24</v>
      </c>
      <c r="AM43" s="80"/>
      <c r="AN43" s="80"/>
      <c r="AO43" s="80"/>
      <c r="AP43" s="84"/>
      <c r="AQ43" s="84"/>
      <c r="AR43" s="84"/>
      <c r="AS43" s="80"/>
      <c r="AT43" s="80"/>
      <c r="AU43" s="80"/>
      <c r="AV43" s="80"/>
      <c r="AW43" s="80"/>
      <c r="AX43" s="80"/>
    </row>
    <row r="44" spans="1:50" s="367" customFormat="1" ht="98.25" hidden="1" customHeight="1" thickBot="1">
      <c r="A44" s="363"/>
      <c r="B44" s="1117" t="str">
        <f>(SUBSTITUTE(SUBSTITUTE(SUBSTITUTE(SUBSTITUTE(SUBSTITUTE(SUBSTITUTE(SUBSTITUTE(SUBSTITUTE(G17,"",""),"　",""),"-","-"),"−","-"),"‐","-"),"ー","-"),"―","-"),"－","-"))</f>
        <v/>
      </c>
      <c r="C44" s="363"/>
      <c r="D44" s="356"/>
      <c r="E44" s="1052" t="s">
        <v>676</v>
      </c>
      <c r="F44" s="358"/>
      <c r="G44" s="370" t="str">
        <f t="shared" ref="G44" si="14">IFERROR(IF(OR(G10=$I$166,G10=$I$167),IF((G94-(G96-1))&gt;0,1,""),""),"")</f>
        <v/>
      </c>
      <c r="H44" s="370" t="str">
        <f>IFERROR(IF(OR(H10=$I$166,H10=$I$167),IF((H94-(H96-1))&gt;0,1,""),""),"")</f>
        <v/>
      </c>
      <c r="I44" s="370" t="str">
        <f t="shared" ref="I44:AJ44" si="15">IFERROR(IF(OR(I10=$I$166,I10=$I$167),IF((I94-(I96-1))&gt;0,1,""),""),"")</f>
        <v/>
      </c>
      <c r="J44" s="370" t="str">
        <f t="shared" si="15"/>
        <v/>
      </c>
      <c r="K44" s="370" t="str">
        <f t="shared" si="15"/>
        <v/>
      </c>
      <c r="L44" s="370" t="str">
        <f t="shared" si="15"/>
        <v/>
      </c>
      <c r="M44" s="370" t="str">
        <f t="shared" si="15"/>
        <v/>
      </c>
      <c r="N44" s="370" t="str">
        <f t="shared" si="15"/>
        <v/>
      </c>
      <c r="O44" s="370" t="str">
        <f t="shared" si="15"/>
        <v/>
      </c>
      <c r="P44" s="370" t="str">
        <f t="shared" si="15"/>
        <v/>
      </c>
      <c r="Q44" s="370" t="str">
        <f t="shared" si="15"/>
        <v/>
      </c>
      <c r="R44" s="370" t="str">
        <f t="shared" si="15"/>
        <v/>
      </c>
      <c r="S44" s="370" t="str">
        <f t="shared" si="15"/>
        <v/>
      </c>
      <c r="T44" s="370" t="str">
        <f t="shared" si="15"/>
        <v/>
      </c>
      <c r="U44" s="370" t="str">
        <f t="shared" si="15"/>
        <v/>
      </c>
      <c r="V44" s="370" t="str">
        <f t="shared" si="15"/>
        <v/>
      </c>
      <c r="W44" s="370" t="str">
        <f t="shared" si="15"/>
        <v/>
      </c>
      <c r="X44" s="370" t="str">
        <f t="shared" si="15"/>
        <v/>
      </c>
      <c r="Y44" s="370" t="str">
        <f t="shared" si="15"/>
        <v/>
      </c>
      <c r="Z44" s="370" t="str">
        <f t="shared" si="15"/>
        <v/>
      </c>
      <c r="AA44" s="370" t="str">
        <f t="shared" si="15"/>
        <v/>
      </c>
      <c r="AB44" s="370" t="str">
        <f t="shared" si="15"/>
        <v/>
      </c>
      <c r="AC44" s="370" t="str">
        <f t="shared" si="15"/>
        <v/>
      </c>
      <c r="AD44" s="370" t="str">
        <f t="shared" si="15"/>
        <v/>
      </c>
      <c r="AE44" s="370" t="str">
        <f t="shared" si="15"/>
        <v/>
      </c>
      <c r="AF44" s="370" t="str">
        <f t="shared" si="15"/>
        <v/>
      </c>
      <c r="AG44" s="370" t="str">
        <f t="shared" si="15"/>
        <v/>
      </c>
      <c r="AH44" s="370" t="str">
        <f t="shared" si="15"/>
        <v/>
      </c>
      <c r="AI44" s="370" t="str">
        <f t="shared" si="15"/>
        <v/>
      </c>
      <c r="AJ44" s="370" t="str">
        <f t="shared" si="15"/>
        <v/>
      </c>
      <c r="AK44" s="93"/>
      <c r="AL44" s="517"/>
      <c r="AM44" s="363"/>
      <c r="AN44" s="363"/>
      <c r="AO44" s="363"/>
      <c r="AP44" s="366"/>
      <c r="AQ44" s="366"/>
      <c r="AR44" s="366"/>
      <c r="AS44" s="363"/>
      <c r="AT44" s="363"/>
      <c r="AU44" s="363"/>
      <c r="AV44" s="363"/>
      <c r="AW44" s="363"/>
      <c r="AX44" s="363"/>
    </row>
    <row r="45" spans="1:50" s="367" customFormat="1" ht="52.5" hidden="1" customHeight="1" thickBot="1">
      <c r="A45" s="363"/>
      <c r="B45" s="1118"/>
      <c r="C45" s="363"/>
      <c r="D45" s="1371" t="s">
        <v>682</v>
      </c>
      <c r="E45" s="1372"/>
      <c r="F45" s="1373"/>
      <c r="G45" s="1138">
        <f>IF(G34="R",1,0)+IF(IFERROR(SEARCH("自動車学校",G9,1),0)+IFERROR(SEARCH("自動車教",G9,1),0)+IFERROR(SEARCH("ドライ",G9,1),0)&gt;0,1,0)</f>
        <v>0</v>
      </c>
      <c r="H45" s="1138">
        <f t="shared" ref="H45:AJ45" si="16">IF(H34="R",1,0)+IF(IFERROR(SEARCH("自動車学校",H9,1),0)+IFERROR(SEARCH("自動車教",H9,1),0)+IFERROR(SEARCH("ドライ",H9,1),0)&gt;0,1,0)</f>
        <v>0</v>
      </c>
      <c r="I45" s="1138">
        <f t="shared" si="16"/>
        <v>0</v>
      </c>
      <c r="J45" s="1138">
        <f t="shared" si="16"/>
        <v>0</v>
      </c>
      <c r="K45" s="1138">
        <f t="shared" si="16"/>
        <v>0</v>
      </c>
      <c r="L45" s="1138">
        <f t="shared" si="16"/>
        <v>0</v>
      </c>
      <c r="M45" s="1138">
        <f t="shared" si="16"/>
        <v>0</v>
      </c>
      <c r="N45" s="1138">
        <f t="shared" si="16"/>
        <v>0</v>
      </c>
      <c r="O45" s="1138">
        <f t="shared" si="16"/>
        <v>0</v>
      </c>
      <c r="P45" s="1138">
        <f t="shared" si="16"/>
        <v>0</v>
      </c>
      <c r="Q45" s="1138">
        <f t="shared" si="16"/>
        <v>0</v>
      </c>
      <c r="R45" s="1138">
        <f t="shared" si="16"/>
        <v>0</v>
      </c>
      <c r="S45" s="1138">
        <f t="shared" si="16"/>
        <v>0</v>
      </c>
      <c r="T45" s="1138">
        <f t="shared" si="16"/>
        <v>0</v>
      </c>
      <c r="U45" s="1138">
        <f t="shared" si="16"/>
        <v>0</v>
      </c>
      <c r="V45" s="1138">
        <f t="shared" si="16"/>
        <v>0</v>
      </c>
      <c r="W45" s="1138">
        <f t="shared" si="16"/>
        <v>0</v>
      </c>
      <c r="X45" s="1138">
        <f t="shared" si="16"/>
        <v>0</v>
      </c>
      <c r="Y45" s="1138">
        <f t="shared" si="16"/>
        <v>0</v>
      </c>
      <c r="Z45" s="1138">
        <f t="shared" si="16"/>
        <v>0</v>
      </c>
      <c r="AA45" s="1138">
        <f t="shared" si="16"/>
        <v>0</v>
      </c>
      <c r="AB45" s="1138">
        <f t="shared" si="16"/>
        <v>0</v>
      </c>
      <c r="AC45" s="1138">
        <f t="shared" si="16"/>
        <v>0</v>
      </c>
      <c r="AD45" s="1138">
        <f t="shared" si="16"/>
        <v>0</v>
      </c>
      <c r="AE45" s="1138">
        <f t="shared" si="16"/>
        <v>0</v>
      </c>
      <c r="AF45" s="1138">
        <f t="shared" si="16"/>
        <v>0</v>
      </c>
      <c r="AG45" s="1138">
        <f t="shared" si="16"/>
        <v>0</v>
      </c>
      <c r="AH45" s="1138">
        <f t="shared" si="16"/>
        <v>0</v>
      </c>
      <c r="AI45" s="1138">
        <f t="shared" si="16"/>
        <v>0</v>
      </c>
      <c r="AJ45" s="1138">
        <f t="shared" si="16"/>
        <v>0</v>
      </c>
      <c r="AK45" s="1139"/>
      <c r="AL45" s="517"/>
      <c r="AM45" s="363"/>
      <c r="AN45" s="363"/>
      <c r="AO45" s="363"/>
      <c r="AP45" s="366"/>
      <c r="AQ45" s="366"/>
      <c r="AR45" s="366"/>
      <c r="AS45" s="363"/>
      <c r="AT45" s="363"/>
      <c r="AU45" s="363"/>
      <c r="AV45" s="363"/>
      <c r="AW45" s="363"/>
      <c r="AX45" s="363"/>
    </row>
    <row r="46" spans="1:50" s="367" customFormat="1" ht="52.5" hidden="1" customHeight="1">
      <c r="A46" s="363"/>
      <c r="B46" s="1118"/>
      <c r="C46" s="363"/>
      <c r="D46" s="356"/>
      <c r="E46" s="357"/>
      <c r="F46" s="358"/>
      <c r="G46" s="1140"/>
      <c r="H46" s="1140"/>
      <c r="I46" s="1140"/>
      <c r="J46" s="1140"/>
      <c r="K46" s="1140"/>
      <c r="L46" s="1140"/>
      <c r="M46" s="1140"/>
      <c r="N46" s="1140"/>
      <c r="O46" s="1140"/>
      <c r="P46" s="1140"/>
      <c r="Q46" s="1140"/>
      <c r="R46" s="1140"/>
      <c r="S46" s="1140"/>
      <c r="T46" s="1140"/>
      <c r="U46" s="1140"/>
      <c r="V46" s="1140"/>
      <c r="W46" s="1140"/>
      <c r="X46" s="1140"/>
      <c r="Y46" s="1140"/>
      <c r="Z46" s="1140"/>
      <c r="AA46" s="1140"/>
      <c r="AB46" s="1140"/>
      <c r="AC46" s="1140"/>
      <c r="AD46" s="1140"/>
      <c r="AE46" s="1140"/>
      <c r="AF46" s="1140"/>
      <c r="AG46" s="1140"/>
      <c r="AH46" s="1140"/>
      <c r="AI46" s="1140"/>
      <c r="AJ46" s="1140"/>
      <c r="AK46" s="1139"/>
      <c r="AL46" s="517"/>
      <c r="AM46" s="363"/>
      <c r="AN46" s="363"/>
      <c r="AO46" s="363"/>
      <c r="AP46" s="366"/>
      <c r="AQ46" s="366"/>
      <c r="AR46" s="366"/>
      <c r="AS46" s="363"/>
      <c r="AT46" s="363"/>
      <c r="AU46" s="363"/>
      <c r="AV46" s="363"/>
      <c r="AW46" s="363"/>
      <c r="AX46" s="363"/>
    </row>
    <row r="47" spans="1:50" ht="45.75" customHeight="1">
      <c r="A47" s="80"/>
      <c r="B47" s="1119" t="s">
        <v>33</v>
      </c>
      <c r="C47" s="80"/>
      <c r="D47" s="48"/>
      <c r="E47" s="592"/>
      <c r="F47" s="593"/>
      <c r="G47" s="1300" t="str">
        <f>IF(CONCATENATE(G48,H48,I48,J48,K48)="","以下の２つは、カラー表示の場合のみ、プルダウンから選択してください","【【　注意　】】")</f>
        <v>以下の２つは、カラー表示の場合のみ、プルダウンから選択してください</v>
      </c>
      <c r="H47" s="1301"/>
      <c r="I47" s="1301"/>
      <c r="J47" s="1301"/>
      <c r="K47" s="1301"/>
      <c r="L47" s="1300" t="str">
        <f>IF(CONCATENATE(L48,M48,N48,O48,P48)="","以下の２つは、セルが薄黄色表示の場合のみ、プルダウンから選択してください","【【　注意　】】")</f>
        <v>以下の２つは、セルが薄黄色表示の場合のみ、プルダウンから選択してください</v>
      </c>
      <c r="M47" s="1301"/>
      <c r="N47" s="1301"/>
      <c r="O47" s="1301"/>
      <c r="P47" s="1301"/>
      <c r="Q47" s="1300" t="str">
        <f>IF(CONCATENATE(Q48,R48,S48,T48,U48)="","以下の２つは、セルが薄黄色表示の場合のみ、プルダウンから選択してください","【【　注意　】】")</f>
        <v>以下の２つは、セルが薄黄色表示の場合のみ、プルダウンから選択してください</v>
      </c>
      <c r="R47" s="1301"/>
      <c r="S47" s="1301"/>
      <c r="T47" s="1301"/>
      <c r="U47" s="1301"/>
      <c r="V47" s="1300" t="str">
        <f>IF(CONCATENATE(V48,W48,X48,Y48,Z48)="","以下の２つは、セルが薄黄色表示の場合のみ、プルダウンから選択してください","【【　注意　】】")</f>
        <v>以下の２つは、セルが薄黄色表示の場合のみ、プルダウンから選択してください</v>
      </c>
      <c r="W47" s="1301"/>
      <c r="X47" s="1301"/>
      <c r="Y47" s="1301"/>
      <c r="Z47" s="1301"/>
      <c r="AA47" s="1300" t="str">
        <f>IF(CONCATENATE(AA48,AB48,AC48,AD48,AE48)="","以下の２つは、セルが薄黄色表示の場合のみ、プルダウンから選択してください","【【　注意　】】")</f>
        <v>以下の２つは、セルが薄黄色表示の場合のみ、プルダウンから選択してください</v>
      </c>
      <c r="AB47" s="1301"/>
      <c r="AC47" s="1301"/>
      <c r="AD47" s="1301"/>
      <c r="AE47" s="1301"/>
      <c r="AF47" s="1300" t="str">
        <f>IF(CONCATENATE(AF48,AG48,AH48,AI48,AJ48)="","以下の２つは、カラー表示の場合のみ、プルダウンから選択してください","【【　注意　】】")</f>
        <v>以下の２つは、カラー表示の場合のみ、プルダウンから選択してください</v>
      </c>
      <c r="AG47" s="1301"/>
      <c r="AH47" s="1301"/>
      <c r="AI47" s="1301"/>
      <c r="AJ47" s="1301"/>
      <c r="AK47" s="93"/>
      <c r="AL47" s="494" t="s">
        <v>33</v>
      </c>
      <c r="AM47" s="80"/>
      <c r="AN47" s="80"/>
      <c r="AO47" s="80"/>
      <c r="AP47" s="84"/>
      <c r="AQ47" s="84"/>
      <c r="AR47" s="84"/>
      <c r="AS47" s="80"/>
      <c r="AT47" s="80"/>
      <c r="AU47" s="80"/>
      <c r="AV47" s="80"/>
      <c r="AW47" s="80"/>
      <c r="AX47" s="80"/>
    </row>
    <row r="48" spans="1:50" s="80" customFormat="1" ht="22.5" customHeight="1" thickBot="1">
      <c r="B48" s="1119"/>
      <c r="D48" s="133"/>
      <c r="E48" s="134"/>
      <c r="F48" s="610"/>
      <c r="G48" s="135"/>
      <c r="H48" s="135"/>
      <c r="I48" s="135"/>
      <c r="J48" s="135"/>
      <c r="K48" s="135"/>
      <c r="L48" s="135"/>
      <c r="M48" s="135"/>
      <c r="N48" s="135"/>
      <c r="O48" s="135"/>
      <c r="P48" s="135"/>
      <c r="Q48" s="135"/>
      <c r="R48" s="135"/>
      <c r="S48" s="135"/>
      <c r="T48" s="135"/>
      <c r="U48" s="135"/>
      <c r="V48" s="135"/>
      <c r="W48" s="135"/>
      <c r="X48" s="135"/>
      <c r="Y48" s="135"/>
      <c r="Z48" s="135"/>
      <c r="AA48" s="135"/>
      <c r="AB48" s="135"/>
      <c r="AC48" s="135"/>
      <c r="AD48" s="135"/>
      <c r="AE48" s="135"/>
      <c r="AF48" s="135"/>
      <c r="AG48" s="135"/>
      <c r="AH48" s="135"/>
      <c r="AI48" s="135"/>
      <c r="AJ48" s="135"/>
      <c r="AK48" s="93"/>
      <c r="AL48" s="494"/>
      <c r="AP48" s="84"/>
      <c r="AQ48" s="84"/>
      <c r="AR48" s="84"/>
    </row>
    <row r="49" spans="1:50" ht="90" hidden="1" customHeight="1" thickTop="1" thickBot="1">
      <c r="A49" s="80"/>
      <c r="B49" s="1120"/>
      <c r="C49" s="80"/>
      <c r="D49" s="1306" t="str">
        <f>IF(G72=1,"幼稚園・認定こども園の種別",IF(H72=1,"幼稚園・認定こども園の種別",IF(I72=1,"幼稚園・認定こども園の種別",IF(J72=1,"幼稚園・認定こども園の種別","入力不要"))))</f>
        <v>入力不要</v>
      </c>
      <c r="E49" s="1307"/>
      <c r="F49" s="1308"/>
      <c r="G49" s="609" t="str">
        <f t="shared" ref="G49:AJ49" si="17">IFERROR(IF(G10="","",VLOOKUP(G10,$I$164:$J$170,2,FALSE)),"")</f>
        <v/>
      </c>
      <c r="H49" s="609" t="str">
        <f t="shared" si="17"/>
        <v/>
      </c>
      <c r="I49" s="609" t="str">
        <f t="shared" si="17"/>
        <v/>
      </c>
      <c r="J49" s="609" t="str">
        <f t="shared" si="17"/>
        <v/>
      </c>
      <c r="K49" s="609" t="str">
        <f t="shared" si="17"/>
        <v/>
      </c>
      <c r="L49" s="609" t="str">
        <f t="shared" si="17"/>
        <v/>
      </c>
      <c r="M49" s="609" t="str">
        <f t="shared" si="17"/>
        <v/>
      </c>
      <c r="N49" s="609" t="str">
        <f t="shared" si="17"/>
        <v/>
      </c>
      <c r="O49" s="609" t="str">
        <f t="shared" si="17"/>
        <v/>
      </c>
      <c r="P49" s="609" t="str">
        <f t="shared" si="17"/>
        <v/>
      </c>
      <c r="Q49" s="609" t="str">
        <f t="shared" si="17"/>
        <v/>
      </c>
      <c r="R49" s="609" t="str">
        <f t="shared" si="17"/>
        <v/>
      </c>
      <c r="S49" s="609" t="str">
        <f t="shared" si="17"/>
        <v/>
      </c>
      <c r="T49" s="609" t="str">
        <f t="shared" si="17"/>
        <v/>
      </c>
      <c r="U49" s="609" t="str">
        <f t="shared" si="17"/>
        <v/>
      </c>
      <c r="V49" s="608" t="str">
        <f t="shared" si="17"/>
        <v/>
      </c>
      <c r="W49" s="608" t="str">
        <f t="shared" si="17"/>
        <v/>
      </c>
      <c r="X49" s="608" t="str">
        <f t="shared" si="17"/>
        <v/>
      </c>
      <c r="Y49" s="608" t="str">
        <f t="shared" si="17"/>
        <v/>
      </c>
      <c r="Z49" s="608" t="str">
        <f t="shared" si="17"/>
        <v/>
      </c>
      <c r="AA49" s="608" t="str">
        <f t="shared" si="17"/>
        <v/>
      </c>
      <c r="AB49" s="608" t="str">
        <f t="shared" si="17"/>
        <v/>
      </c>
      <c r="AC49" s="608" t="str">
        <f t="shared" si="17"/>
        <v/>
      </c>
      <c r="AD49" s="608" t="str">
        <f t="shared" si="17"/>
        <v/>
      </c>
      <c r="AE49" s="608" t="str">
        <f t="shared" si="17"/>
        <v/>
      </c>
      <c r="AF49" s="608" t="str">
        <f t="shared" si="17"/>
        <v/>
      </c>
      <c r="AG49" s="608" t="str">
        <f t="shared" si="17"/>
        <v/>
      </c>
      <c r="AH49" s="608" t="str">
        <f t="shared" si="17"/>
        <v/>
      </c>
      <c r="AI49" s="608" t="str">
        <f t="shared" si="17"/>
        <v/>
      </c>
      <c r="AJ49" s="609" t="str">
        <f t="shared" si="17"/>
        <v/>
      </c>
      <c r="AK49" s="93"/>
      <c r="AL49" s="496" t="str">
        <f>IF(D49="入力不要","入力不要","4.認定こども園（幼保連携型)")</f>
        <v>入力不要</v>
      </c>
      <c r="AM49" s="80"/>
      <c r="AN49" s="80"/>
      <c r="AO49" s="80"/>
      <c r="AP49" s="84"/>
      <c r="AQ49" s="84"/>
      <c r="AR49" s="84"/>
      <c r="AS49" s="80"/>
      <c r="AT49" s="80"/>
      <c r="AU49" s="80"/>
      <c r="AV49" s="80"/>
      <c r="AW49" s="80"/>
      <c r="AX49" s="80"/>
    </row>
    <row r="50" spans="1:50" ht="52.5" customHeight="1" thickTop="1" thickBot="1">
      <c r="A50" s="80"/>
      <c r="B50" s="1120" t="str">
        <f>AL50</f>
        <v>入力不要</v>
      </c>
      <c r="C50" s="80"/>
      <c r="D50" s="1315" t="str">
        <f>IF(AK72=15,"職業実践専門課程　　　の有無","入力不要")</f>
        <v>入力不要</v>
      </c>
      <c r="E50" s="1316"/>
      <c r="F50" s="1317"/>
      <c r="G50" s="1009"/>
      <c r="H50" s="1009"/>
      <c r="I50" s="19"/>
      <c r="J50" s="19"/>
      <c r="K50" s="19"/>
      <c r="L50" s="19"/>
      <c r="M50" s="19"/>
      <c r="N50" s="19"/>
      <c r="O50" s="19"/>
      <c r="P50" s="19"/>
      <c r="Q50" s="19"/>
      <c r="R50" s="19"/>
      <c r="S50" s="19"/>
      <c r="T50" s="19"/>
      <c r="U50" s="19"/>
      <c r="V50" s="20"/>
      <c r="W50" s="20"/>
      <c r="X50" s="20"/>
      <c r="Y50" s="20"/>
      <c r="Z50" s="20"/>
      <c r="AA50" s="20"/>
      <c r="AB50" s="20"/>
      <c r="AC50" s="20"/>
      <c r="AD50" s="20"/>
      <c r="AE50" s="20"/>
      <c r="AF50" s="20"/>
      <c r="AG50" s="20"/>
      <c r="AH50" s="20"/>
      <c r="AI50" s="20"/>
      <c r="AJ50" s="19"/>
      <c r="AK50" s="93"/>
      <c r="AL50" s="496" t="str">
        <f>IF(D50="入力不要","入力不要","職業実践専門課程有")</f>
        <v>入力不要</v>
      </c>
      <c r="AM50" s="80"/>
      <c r="AN50" s="80"/>
      <c r="AO50" s="80"/>
      <c r="AP50" s="84"/>
      <c r="AQ50" s="84"/>
      <c r="AR50" s="84"/>
      <c r="AS50" s="80"/>
      <c r="AT50" s="80"/>
      <c r="AU50" s="80"/>
      <c r="AV50" s="80"/>
      <c r="AW50" s="80"/>
      <c r="AX50" s="80"/>
    </row>
    <row r="51" spans="1:50" ht="15" customHeight="1">
      <c r="A51" s="80"/>
      <c r="B51" s="1121" t="str">
        <f t="shared" ref="B51:B54" si="18">AL51</f>
        <v/>
      </c>
      <c r="C51" s="80"/>
      <c r="D51" s="1318" t="str">
        <f>IF(D50="職業実践専門課程　　　の有無","専修学校の分野　　　　　　（複数選択可）","入力不要")</f>
        <v>入力不要</v>
      </c>
      <c r="E51" s="1319"/>
      <c r="F51" s="1320"/>
      <c r="G51" s="1010"/>
      <c r="H51" s="1010"/>
      <c r="I51" s="68"/>
      <c r="J51" s="68"/>
      <c r="K51" s="68"/>
      <c r="L51" s="68"/>
      <c r="M51" s="68"/>
      <c r="N51" s="68"/>
      <c r="O51" s="68"/>
      <c r="P51" s="68"/>
      <c r="Q51" s="68"/>
      <c r="R51" s="68"/>
      <c r="S51" s="68"/>
      <c r="T51" s="68"/>
      <c r="U51" s="68"/>
      <c r="V51" s="67"/>
      <c r="W51" s="67"/>
      <c r="X51" s="67"/>
      <c r="Y51" s="67"/>
      <c r="Z51" s="67"/>
      <c r="AA51" s="67"/>
      <c r="AB51" s="67"/>
      <c r="AC51" s="67"/>
      <c r="AD51" s="67"/>
      <c r="AE51" s="67"/>
      <c r="AF51" s="67"/>
      <c r="AG51" s="67"/>
      <c r="AH51" s="67"/>
      <c r="AI51" s="67"/>
      <c r="AJ51" s="68"/>
      <c r="AK51" s="93"/>
      <c r="AL51" s="495" t="str">
        <f>IF($D$51="入力不要","",J198)</f>
        <v/>
      </c>
      <c r="AM51" s="94"/>
      <c r="AN51" s="80"/>
      <c r="AO51" s="80"/>
      <c r="AP51" s="84"/>
      <c r="AQ51" s="84"/>
      <c r="AR51" s="84"/>
      <c r="AS51" s="80"/>
      <c r="AT51" s="80"/>
      <c r="AU51" s="80"/>
      <c r="AV51" s="80"/>
      <c r="AW51" s="80"/>
      <c r="AX51" s="80"/>
    </row>
    <row r="52" spans="1:50" ht="15" customHeight="1">
      <c r="A52" s="80"/>
      <c r="B52" s="1107" t="str">
        <f t="shared" si="18"/>
        <v/>
      </c>
      <c r="C52" s="80"/>
      <c r="D52" s="1306"/>
      <c r="E52" s="1307"/>
      <c r="F52" s="1308"/>
      <c r="G52" s="1011"/>
      <c r="H52" s="1011"/>
      <c r="I52" s="18"/>
      <c r="J52" s="18"/>
      <c r="K52" s="18"/>
      <c r="L52" s="18"/>
      <c r="M52" s="18"/>
      <c r="N52" s="18"/>
      <c r="O52" s="18"/>
      <c r="P52" s="18"/>
      <c r="Q52" s="18"/>
      <c r="R52" s="18"/>
      <c r="S52" s="18"/>
      <c r="T52" s="18"/>
      <c r="U52" s="18"/>
      <c r="V52" s="17"/>
      <c r="W52" s="17"/>
      <c r="X52" s="17"/>
      <c r="Y52" s="17"/>
      <c r="Z52" s="17"/>
      <c r="AA52" s="17"/>
      <c r="AB52" s="17"/>
      <c r="AC52" s="17"/>
      <c r="AD52" s="17"/>
      <c r="AE52" s="17"/>
      <c r="AF52" s="17"/>
      <c r="AG52" s="17"/>
      <c r="AH52" s="17"/>
      <c r="AI52" s="17"/>
      <c r="AJ52" s="18"/>
      <c r="AK52" s="93"/>
      <c r="AL52" s="518" t="str">
        <f>IF($D$51="入力不要","",J199)</f>
        <v/>
      </c>
      <c r="AM52" s="94"/>
      <c r="AN52" s="80"/>
      <c r="AO52" s="80"/>
      <c r="AP52" s="84"/>
      <c r="AQ52" s="84"/>
      <c r="AR52" s="84"/>
      <c r="AS52" s="80"/>
      <c r="AT52" s="80"/>
      <c r="AU52" s="80"/>
      <c r="AV52" s="80"/>
      <c r="AW52" s="80"/>
      <c r="AX52" s="80"/>
    </row>
    <row r="53" spans="1:50" ht="15" customHeight="1">
      <c r="A53" s="80"/>
      <c r="B53" s="1107" t="str">
        <f t="shared" si="18"/>
        <v>入力不要</v>
      </c>
      <c r="C53" s="80"/>
      <c r="D53" s="1306"/>
      <c r="E53" s="1307"/>
      <c r="F53" s="1308"/>
      <c r="G53" s="1011"/>
      <c r="H53" s="1011"/>
      <c r="I53" s="18"/>
      <c r="J53" s="18"/>
      <c r="K53" s="18"/>
      <c r="L53" s="18"/>
      <c r="M53" s="18"/>
      <c r="N53" s="18"/>
      <c r="O53" s="18"/>
      <c r="P53" s="18"/>
      <c r="Q53" s="18"/>
      <c r="R53" s="18"/>
      <c r="S53" s="18"/>
      <c r="T53" s="18"/>
      <c r="U53" s="18"/>
      <c r="V53" s="17"/>
      <c r="W53" s="17"/>
      <c r="X53" s="17"/>
      <c r="Y53" s="17"/>
      <c r="Z53" s="17"/>
      <c r="AA53" s="17"/>
      <c r="AB53" s="17"/>
      <c r="AC53" s="17"/>
      <c r="AD53" s="17"/>
      <c r="AE53" s="17"/>
      <c r="AF53" s="17"/>
      <c r="AG53" s="17"/>
      <c r="AH53" s="17"/>
      <c r="AI53" s="17"/>
      <c r="AJ53" s="18"/>
      <c r="AK53" s="93"/>
      <c r="AL53" s="518" t="str">
        <f>IF($D$51="入力不要","入力不要",J200)</f>
        <v>入力不要</v>
      </c>
      <c r="AM53" s="94"/>
      <c r="AN53" s="80"/>
      <c r="AO53" s="80"/>
      <c r="AP53" s="84"/>
      <c r="AQ53" s="84"/>
      <c r="AR53" s="84"/>
      <c r="AS53" s="80"/>
      <c r="AT53" s="80"/>
      <c r="AU53" s="80"/>
      <c r="AV53" s="80"/>
      <c r="AW53" s="80"/>
      <c r="AX53" s="80"/>
    </row>
    <row r="54" spans="1:50" ht="15" customHeight="1">
      <c r="A54" s="80"/>
      <c r="B54" s="1107" t="str">
        <f t="shared" si="18"/>
        <v/>
      </c>
      <c r="C54" s="80"/>
      <c r="D54" s="1306"/>
      <c r="E54" s="1307"/>
      <c r="F54" s="1308"/>
      <c r="G54" s="1011"/>
      <c r="H54" s="1011"/>
      <c r="I54" s="18"/>
      <c r="J54" s="18"/>
      <c r="K54" s="18"/>
      <c r="L54" s="18"/>
      <c r="M54" s="18"/>
      <c r="N54" s="18"/>
      <c r="O54" s="18"/>
      <c r="P54" s="18"/>
      <c r="Q54" s="18"/>
      <c r="R54" s="18"/>
      <c r="S54" s="18"/>
      <c r="T54" s="18"/>
      <c r="U54" s="18"/>
      <c r="V54" s="17"/>
      <c r="W54" s="17"/>
      <c r="X54" s="17"/>
      <c r="Y54" s="17"/>
      <c r="Z54" s="17"/>
      <c r="AA54" s="17"/>
      <c r="AB54" s="17"/>
      <c r="AC54" s="17"/>
      <c r="AD54" s="17"/>
      <c r="AE54" s="17"/>
      <c r="AF54" s="17"/>
      <c r="AG54" s="17"/>
      <c r="AH54" s="17"/>
      <c r="AI54" s="17"/>
      <c r="AJ54" s="18"/>
      <c r="AK54" s="93"/>
      <c r="AL54" s="518" t="str">
        <f>IF($D$51="入力不要","",J201)</f>
        <v/>
      </c>
      <c r="AM54" s="94"/>
      <c r="AN54" s="80"/>
      <c r="AO54" s="80"/>
      <c r="AP54" s="84"/>
      <c r="AQ54" s="84"/>
      <c r="AR54" s="84"/>
      <c r="AS54" s="80"/>
      <c r="AT54" s="80"/>
      <c r="AU54" s="80"/>
      <c r="AV54" s="80"/>
      <c r="AW54" s="80"/>
      <c r="AX54" s="80"/>
    </row>
    <row r="55" spans="1:50" ht="15" customHeight="1">
      <c r="A55" s="80"/>
      <c r="B55" s="1107"/>
      <c r="C55" s="80"/>
      <c r="D55" s="1306"/>
      <c r="E55" s="1307"/>
      <c r="F55" s="1308"/>
      <c r="G55" s="1011"/>
      <c r="H55" s="1011"/>
      <c r="I55" s="18"/>
      <c r="J55" s="18"/>
      <c r="K55" s="18"/>
      <c r="L55" s="18"/>
      <c r="M55" s="18"/>
      <c r="N55" s="18"/>
      <c r="O55" s="18"/>
      <c r="P55" s="18"/>
      <c r="Q55" s="18"/>
      <c r="R55" s="18"/>
      <c r="S55" s="18"/>
      <c r="T55" s="18"/>
      <c r="U55" s="18"/>
      <c r="V55" s="17"/>
      <c r="W55" s="17"/>
      <c r="X55" s="17"/>
      <c r="Y55" s="17"/>
      <c r="Z55" s="17"/>
      <c r="AA55" s="17"/>
      <c r="AB55" s="17"/>
      <c r="AC55" s="17"/>
      <c r="AD55" s="17"/>
      <c r="AE55" s="17"/>
      <c r="AF55" s="17"/>
      <c r="AG55" s="17"/>
      <c r="AH55" s="17"/>
      <c r="AI55" s="17"/>
      <c r="AJ55" s="18"/>
      <c r="AK55" s="93"/>
      <c r="AL55" s="518"/>
      <c r="AM55" s="94"/>
      <c r="AN55" s="80"/>
      <c r="AO55" s="80"/>
      <c r="AP55" s="84"/>
      <c r="AQ55" s="84"/>
      <c r="AR55" s="84"/>
      <c r="AS55" s="80"/>
      <c r="AT55" s="80"/>
      <c r="AU55" s="80"/>
      <c r="AV55" s="80"/>
      <c r="AW55" s="80"/>
      <c r="AX55" s="80"/>
    </row>
    <row r="56" spans="1:50" ht="15" customHeight="1" thickBot="1">
      <c r="A56" s="80"/>
      <c r="B56" s="1106"/>
      <c r="C56" s="80"/>
      <c r="D56" s="1321"/>
      <c r="E56" s="1322"/>
      <c r="F56" s="1323"/>
      <c r="G56" s="1012"/>
      <c r="H56" s="1012"/>
      <c r="I56" s="70"/>
      <c r="J56" s="70"/>
      <c r="K56" s="70"/>
      <c r="L56" s="70"/>
      <c r="M56" s="70"/>
      <c r="N56" s="70"/>
      <c r="O56" s="70"/>
      <c r="P56" s="70"/>
      <c r="Q56" s="70"/>
      <c r="R56" s="70"/>
      <c r="S56" s="70"/>
      <c r="T56" s="70"/>
      <c r="U56" s="70"/>
      <c r="V56" s="69"/>
      <c r="W56" s="69"/>
      <c r="X56" s="69"/>
      <c r="Y56" s="69"/>
      <c r="Z56" s="69"/>
      <c r="AA56" s="69"/>
      <c r="AB56" s="69"/>
      <c r="AC56" s="69"/>
      <c r="AD56" s="69"/>
      <c r="AE56" s="69"/>
      <c r="AF56" s="69"/>
      <c r="AG56" s="69"/>
      <c r="AH56" s="69"/>
      <c r="AI56" s="69"/>
      <c r="AJ56" s="70"/>
      <c r="AK56" s="93"/>
      <c r="AL56" s="519"/>
      <c r="AM56" s="94"/>
      <c r="AN56" s="80"/>
      <c r="AO56" s="80"/>
      <c r="AP56" s="84"/>
      <c r="AQ56" s="84"/>
      <c r="AR56" s="84"/>
      <c r="AS56" s="80"/>
      <c r="AT56" s="80"/>
      <c r="AU56" s="80"/>
      <c r="AV56" s="80"/>
      <c r="AW56" s="80"/>
      <c r="AX56" s="80"/>
    </row>
    <row r="57" spans="1:50" ht="15" hidden="1" customHeight="1" thickBot="1">
      <c r="A57" s="80"/>
      <c r="B57" s="1122"/>
      <c r="C57" s="80"/>
      <c r="D57" s="361"/>
      <c r="E57" s="361" t="s">
        <v>490</v>
      </c>
      <c r="F57" s="361"/>
      <c r="G57" s="82"/>
      <c r="H57" s="82"/>
      <c r="I57" s="82"/>
      <c r="J57" s="82"/>
      <c r="K57" s="82"/>
      <c r="L57" s="82"/>
      <c r="M57" s="82"/>
      <c r="N57" s="82"/>
      <c r="O57" s="82"/>
      <c r="P57" s="82"/>
      <c r="Q57" s="82"/>
      <c r="R57" s="82"/>
      <c r="S57" s="82"/>
      <c r="T57" s="82"/>
      <c r="U57" s="82"/>
      <c r="V57" s="82"/>
      <c r="W57" s="82"/>
      <c r="X57" s="82"/>
      <c r="Y57" s="82"/>
      <c r="Z57" s="82"/>
      <c r="AA57" s="82"/>
      <c r="AB57" s="82"/>
      <c r="AC57" s="82"/>
      <c r="AD57" s="82"/>
      <c r="AE57" s="82"/>
      <c r="AF57" s="82"/>
      <c r="AG57" s="82"/>
      <c r="AH57" s="82"/>
      <c r="AI57" s="82"/>
      <c r="AJ57" s="82"/>
      <c r="AK57" s="93"/>
      <c r="AL57" s="520"/>
      <c r="AM57" s="95"/>
      <c r="AN57" s="80"/>
      <c r="AO57" s="80"/>
      <c r="AP57" s="84"/>
      <c r="AQ57" s="84"/>
      <c r="AR57" s="84"/>
      <c r="AS57" s="80"/>
      <c r="AT57" s="80"/>
      <c r="AU57" s="80"/>
      <c r="AV57" s="80"/>
      <c r="AW57" s="80"/>
      <c r="AX57" s="80"/>
    </row>
    <row r="58" spans="1:50" s="367" customFormat="1" ht="52.5" hidden="1" customHeight="1" thickBot="1">
      <c r="A58" s="363"/>
      <c r="B58" s="1118"/>
      <c r="C58" s="363"/>
      <c r="D58" s="356"/>
      <c r="E58" s="357" t="s">
        <v>501</v>
      </c>
      <c r="F58" s="358"/>
      <c r="G58" s="364" t="str">
        <f>IF(G50="","",IF(OR(LEFT(G50,1)="１",LEFT(G50,1)="２"),CONCATENATE(LEFT(G51,3),LEFT(G52,3),LEFT(G53,3),LEFT(G54,3),LEFT(G55,3),LEFT(G56,3),LEFT(G57,3)),""))</f>
        <v/>
      </c>
      <c r="H58" s="364" t="str">
        <f t="shared" ref="H58:AJ58" si="19">IF(H50="","",IF(OR(LEFT(H50,1)="１",LEFT(H50,1)="２"),CONCATENATE(LEFT(H51,3),LEFT(H52,3),LEFT(H53,3),LEFT(H54,3),LEFT(H55,3),LEFT(H56,3),LEFT(H57,3)),""))</f>
        <v/>
      </c>
      <c r="I58" s="364" t="str">
        <f t="shared" si="19"/>
        <v/>
      </c>
      <c r="J58" s="364" t="str">
        <f t="shared" si="19"/>
        <v/>
      </c>
      <c r="K58" s="364" t="str">
        <f t="shared" si="19"/>
        <v/>
      </c>
      <c r="L58" s="364" t="str">
        <f t="shared" si="19"/>
        <v/>
      </c>
      <c r="M58" s="364" t="str">
        <f t="shared" si="19"/>
        <v/>
      </c>
      <c r="N58" s="364" t="str">
        <f t="shared" si="19"/>
        <v/>
      </c>
      <c r="O58" s="364" t="str">
        <f t="shared" si="19"/>
        <v/>
      </c>
      <c r="P58" s="364" t="str">
        <f t="shared" si="19"/>
        <v/>
      </c>
      <c r="Q58" s="364" t="str">
        <f t="shared" si="19"/>
        <v/>
      </c>
      <c r="R58" s="364" t="str">
        <f t="shared" si="19"/>
        <v/>
      </c>
      <c r="S58" s="364" t="str">
        <f t="shared" si="19"/>
        <v/>
      </c>
      <c r="T58" s="364" t="str">
        <f t="shared" si="19"/>
        <v/>
      </c>
      <c r="U58" s="364" t="str">
        <f t="shared" si="19"/>
        <v/>
      </c>
      <c r="V58" s="364" t="str">
        <f t="shared" si="19"/>
        <v/>
      </c>
      <c r="W58" s="364" t="str">
        <f t="shared" si="19"/>
        <v/>
      </c>
      <c r="X58" s="364" t="str">
        <f t="shared" si="19"/>
        <v/>
      </c>
      <c r="Y58" s="364" t="str">
        <f t="shared" si="19"/>
        <v/>
      </c>
      <c r="Z58" s="364" t="str">
        <f t="shared" si="19"/>
        <v/>
      </c>
      <c r="AA58" s="364" t="str">
        <f t="shared" si="19"/>
        <v/>
      </c>
      <c r="AB58" s="364" t="str">
        <f t="shared" si="19"/>
        <v/>
      </c>
      <c r="AC58" s="364" t="str">
        <f t="shared" si="19"/>
        <v/>
      </c>
      <c r="AD58" s="364" t="str">
        <f t="shared" si="19"/>
        <v/>
      </c>
      <c r="AE58" s="364" t="str">
        <f t="shared" si="19"/>
        <v/>
      </c>
      <c r="AF58" s="364" t="str">
        <f t="shared" si="19"/>
        <v/>
      </c>
      <c r="AG58" s="364" t="str">
        <f t="shared" si="19"/>
        <v/>
      </c>
      <c r="AH58" s="364" t="str">
        <f t="shared" si="19"/>
        <v/>
      </c>
      <c r="AI58" s="364" t="str">
        <f t="shared" si="19"/>
        <v/>
      </c>
      <c r="AJ58" s="364" t="str">
        <f t="shared" si="19"/>
        <v/>
      </c>
      <c r="AK58" s="93"/>
      <c r="AL58" s="517"/>
      <c r="AM58" s="363"/>
      <c r="AN58" s="363"/>
      <c r="AO58" s="363"/>
      <c r="AP58" s="366"/>
      <c r="AQ58" s="366"/>
      <c r="AR58" s="366"/>
      <c r="AS58" s="363"/>
      <c r="AT58" s="363"/>
      <c r="AU58" s="363"/>
      <c r="AV58" s="363"/>
      <c r="AW58" s="363"/>
      <c r="AX58" s="363"/>
    </row>
    <row r="59" spans="1:50" s="367" customFormat="1" ht="52.5" hidden="1" customHeight="1" thickBot="1">
      <c r="A59" s="363"/>
      <c r="B59" s="1118"/>
      <c r="C59" s="363"/>
      <c r="D59" s="356"/>
      <c r="E59" s="362" t="s">
        <v>510</v>
      </c>
      <c r="F59" s="358"/>
      <c r="G59" s="365" t="str">
        <f>IF(G67="","",IF(LEFT(G64,1)="５","",CONCATENATE(LEFT(G65,1),IF(G66&gt;9,G66,CONCATENATE("0",G66)),IF(G67&gt;9,G67,CONCATENATE("0",G67)))))</f>
        <v/>
      </c>
      <c r="H59" s="365" t="str">
        <f t="shared" ref="H59:AJ59" si="20">IF(H67="","",IF(LEFT(H64,1)="５","",CONCATENATE(LEFT(H65,1),IF(H66&gt;9,H66,CONCATENATE("0",H66)),IF(H67&gt;9,H67,CONCATENATE("0",H67)))))</f>
        <v/>
      </c>
      <c r="I59" s="365" t="str">
        <f t="shared" si="20"/>
        <v/>
      </c>
      <c r="J59" s="365" t="str">
        <f t="shared" si="20"/>
        <v/>
      </c>
      <c r="K59" s="365" t="str">
        <f t="shared" si="20"/>
        <v/>
      </c>
      <c r="L59" s="365" t="str">
        <f t="shared" si="20"/>
        <v/>
      </c>
      <c r="M59" s="365" t="str">
        <f t="shared" si="20"/>
        <v/>
      </c>
      <c r="N59" s="365" t="str">
        <f t="shared" si="20"/>
        <v/>
      </c>
      <c r="O59" s="365" t="str">
        <f t="shared" si="20"/>
        <v/>
      </c>
      <c r="P59" s="365" t="str">
        <f t="shared" si="20"/>
        <v/>
      </c>
      <c r="Q59" s="365" t="str">
        <f t="shared" si="20"/>
        <v/>
      </c>
      <c r="R59" s="365" t="str">
        <f t="shared" si="20"/>
        <v/>
      </c>
      <c r="S59" s="365" t="str">
        <f t="shared" si="20"/>
        <v/>
      </c>
      <c r="T59" s="365" t="str">
        <f t="shared" si="20"/>
        <v/>
      </c>
      <c r="U59" s="365" t="str">
        <f t="shared" si="20"/>
        <v/>
      </c>
      <c r="V59" s="365" t="str">
        <f t="shared" si="20"/>
        <v/>
      </c>
      <c r="W59" s="365" t="str">
        <f t="shared" si="20"/>
        <v/>
      </c>
      <c r="X59" s="365" t="str">
        <f t="shared" si="20"/>
        <v/>
      </c>
      <c r="Y59" s="365" t="str">
        <f t="shared" si="20"/>
        <v/>
      </c>
      <c r="Z59" s="365" t="str">
        <f t="shared" si="20"/>
        <v/>
      </c>
      <c r="AA59" s="365" t="str">
        <f t="shared" si="20"/>
        <v/>
      </c>
      <c r="AB59" s="365" t="str">
        <f t="shared" si="20"/>
        <v/>
      </c>
      <c r="AC59" s="365" t="str">
        <f t="shared" si="20"/>
        <v/>
      </c>
      <c r="AD59" s="365" t="str">
        <f t="shared" si="20"/>
        <v/>
      </c>
      <c r="AE59" s="365" t="str">
        <f t="shared" si="20"/>
        <v/>
      </c>
      <c r="AF59" s="365" t="str">
        <f t="shared" si="20"/>
        <v/>
      </c>
      <c r="AG59" s="365" t="str">
        <f t="shared" si="20"/>
        <v/>
      </c>
      <c r="AH59" s="365" t="str">
        <f t="shared" si="20"/>
        <v/>
      </c>
      <c r="AI59" s="365" t="str">
        <f t="shared" si="20"/>
        <v/>
      </c>
      <c r="AJ59" s="365" t="str">
        <f t="shared" si="20"/>
        <v/>
      </c>
      <c r="AK59" s="93"/>
      <c r="AL59" s="517"/>
      <c r="AM59" s="363"/>
      <c r="AN59" s="363"/>
      <c r="AO59" s="363"/>
      <c r="AP59" s="366"/>
      <c r="AQ59" s="366"/>
      <c r="AR59" s="366"/>
      <c r="AS59" s="363"/>
      <c r="AT59" s="363"/>
      <c r="AU59" s="363"/>
      <c r="AV59" s="363"/>
      <c r="AW59" s="363"/>
      <c r="AX59" s="363"/>
    </row>
    <row r="60" spans="1:50" s="367" customFormat="1" ht="52.5" hidden="1" customHeight="1">
      <c r="A60" s="363"/>
      <c r="B60" s="1118"/>
      <c r="C60" s="363"/>
      <c r="D60" s="356"/>
      <c r="E60" s="357"/>
      <c r="F60" s="358"/>
      <c r="G60" s="365"/>
      <c r="H60" s="365"/>
      <c r="I60" s="365"/>
      <c r="J60" s="365"/>
      <c r="K60" s="365"/>
      <c r="L60" s="365"/>
      <c r="M60" s="365"/>
      <c r="N60" s="365"/>
      <c r="O60" s="365"/>
      <c r="P60" s="365"/>
      <c r="Q60" s="365"/>
      <c r="R60" s="365"/>
      <c r="S60" s="365"/>
      <c r="T60" s="365"/>
      <c r="U60" s="365"/>
      <c r="V60" s="365"/>
      <c r="W60" s="365"/>
      <c r="X60" s="365"/>
      <c r="Y60" s="365"/>
      <c r="Z60" s="365"/>
      <c r="AA60" s="365"/>
      <c r="AB60" s="365"/>
      <c r="AC60" s="365"/>
      <c r="AD60" s="365"/>
      <c r="AE60" s="365"/>
      <c r="AF60" s="365"/>
      <c r="AG60" s="365"/>
      <c r="AH60" s="365"/>
      <c r="AI60" s="365"/>
      <c r="AJ60" s="365"/>
      <c r="AK60" s="93"/>
      <c r="AL60" s="517"/>
      <c r="AM60" s="363"/>
      <c r="AN60" s="363"/>
      <c r="AO60" s="363"/>
      <c r="AP60" s="366"/>
      <c r="AQ60" s="366"/>
      <c r="AR60" s="366"/>
      <c r="AS60" s="363"/>
      <c r="AT60" s="363"/>
      <c r="AU60" s="363"/>
      <c r="AV60" s="363"/>
      <c r="AW60" s="363"/>
      <c r="AX60" s="363"/>
    </row>
    <row r="61" spans="1:50" s="367" customFormat="1" ht="15" customHeight="1">
      <c r="A61" s="363"/>
      <c r="B61" s="1122"/>
      <c r="C61" s="363"/>
      <c r="D61" s="368"/>
      <c r="E61" s="368"/>
      <c r="F61" s="368"/>
      <c r="G61" s="369"/>
      <c r="H61" s="369"/>
      <c r="I61" s="369"/>
      <c r="J61" s="369"/>
      <c r="K61" s="369"/>
      <c r="L61" s="369"/>
      <c r="M61" s="369"/>
      <c r="N61" s="369"/>
      <c r="O61" s="369"/>
      <c r="P61" s="369"/>
      <c r="Q61" s="369"/>
      <c r="R61" s="369"/>
      <c r="S61" s="369"/>
      <c r="T61" s="369"/>
      <c r="U61" s="369"/>
      <c r="V61" s="369"/>
      <c r="W61" s="369"/>
      <c r="X61" s="369"/>
      <c r="Y61" s="369"/>
      <c r="Z61" s="369"/>
      <c r="AA61" s="369"/>
      <c r="AB61" s="369"/>
      <c r="AC61" s="369"/>
      <c r="AD61" s="369"/>
      <c r="AE61" s="369"/>
      <c r="AF61" s="369"/>
      <c r="AG61" s="369"/>
      <c r="AH61" s="369"/>
      <c r="AI61" s="369"/>
      <c r="AJ61" s="369"/>
      <c r="AK61" s="93"/>
      <c r="AL61" s="521"/>
      <c r="AM61" s="138"/>
      <c r="AN61" s="363"/>
      <c r="AO61" s="363"/>
      <c r="AP61" s="366"/>
      <c r="AQ61" s="366"/>
      <c r="AR61" s="366"/>
      <c r="AS61" s="363"/>
      <c r="AT61" s="363"/>
      <c r="AU61" s="363"/>
      <c r="AV61" s="363"/>
      <c r="AW61" s="363"/>
      <c r="AX61" s="363"/>
    </row>
    <row r="62" spans="1:50" ht="15" customHeight="1" thickBot="1">
      <c r="A62" s="80"/>
      <c r="B62" s="1122"/>
      <c r="C62" s="80"/>
      <c r="D62" s="138"/>
      <c r="E62" s="138"/>
      <c r="F62" s="138"/>
      <c r="G62" s="82"/>
      <c r="H62" s="82"/>
      <c r="I62" s="82"/>
      <c r="J62" s="82"/>
      <c r="K62" s="83"/>
      <c r="L62" s="83"/>
      <c r="M62" s="83"/>
      <c r="N62" s="83"/>
      <c r="O62" s="83"/>
      <c r="P62" s="83"/>
      <c r="Q62" s="83"/>
      <c r="R62" s="83"/>
      <c r="S62" s="83"/>
      <c r="T62" s="83"/>
      <c r="U62" s="83"/>
      <c r="V62" s="83"/>
      <c r="W62" s="83"/>
      <c r="X62" s="83"/>
      <c r="Y62" s="83"/>
      <c r="Z62" s="83"/>
      <c r="AA62" s="83"/>
      <c r="AB62" s="83"/>
      <c r="AC62" s="83"/>
      <c r="AD62" s="83"/>
      <c r="AE62" s="83"/>
      <c r="AF62" s="83"/>
      <c r="AG62" s="83"/>
      <c r="AH62" s="83"/>
      <c r="AI62" s="83"/>
      <c r="AJ62" s="83"/>
      <c r="AK62" s="83"/>
      <c r="AL62" s="497"/>
      <c r="AM62" s="95"/>
      <c r="AN62" s="80"/>
      <c r="AO62" s="80"/>
      <c r="AP62" s="84"/>
      <c r="AQ62" s="84"/>
      <c r="AR62" s="84"/>
      <c r="AS62" s="80"/>
      <c r="AT62" s="80"/>
      <c r="AU62" s="80"/>
      <c r="AV62" s="80"/>
      <c r="AW62" s="80"/>
      <c r="AX62" s="80"/>
    </row>
    <row r="63" spans="1:50" ht="34.5" customHeight="1" thickBot="1">
      <c r="A63" s="80"/>
      <c r="B63" s="1119" t="s">
        <v>33</v>
      </c>
      <c r="C63" s="80"/>
      <c r="D63" s="1313" t="str">
        <f ca="1">IF(G85&amp;H85&amp;I85&amp;J85="","以下は、名称変更、廃止、休校・募集停止や分離した場合のみ、記入してください",CONCATENATE(G85,H85,I85,J85,"は今年度５月１日以降（将来の予定）は入力しないでください"))</f>
        <v>以下は、名称変更、廃止、休校・募集停止や分離した場合のみ、記入してください</v>
      </c>
      <c r="E63" s="1314"/>
      <c r="F63" s="1314"/>
      <c r="G63" s="1314"/>
      <c r="H63" s="1314"/>
      <c r="I63" s="1314"/>
      <c r="J63" s="1314"/>
      <c r="K63" s="611"/>
      <c r="L63" s="611"/>
      <c r="M63" s="611"/>
      <c r="N63" s="611"/>
      <c r="O63" s="611"/>
      <c r="P63" s="611"/>
      <c r="Q63" s="611"/>
      <c r="R63" s="611"/>
      <c r="S63" s="611"/>
      <c r="T63" s="611"/>
      <c r="U63" s="611"/>
      <c r="V63" s="611"/>
      <c r="W63" s="611"/>
      <c r="X63" s="611"/>
      <c r="Y63" s="611"/>
      <c r="Z63" s="611"/>
      <c r="AA63" s="611"/>
      <c r="AB63" s="611"/>
      <c r="AC63" s="611"/>
      <c r="AD63" s="611"/>
      <c r="AE63" s="611"/>
      <c r="AF63" s="611"/>
      <c r="AG63" s="611"/>
      <c r="AH63" s="611"/>
      <c r="AI63" s="611"/>
      <c r="AJ63" s="612"/>
      <c r="AK63" s="83"/>
      <c r="AL63" s="494" t="s">
        <v>33</v>
      </c>
      <c r="AM63" s="80"/>
      <c r="AN63" s="80"/>
      <c r="AO63" s="80"/>
      <c r="AP63" s="84"/>
      <c r="AQ63" s="84"/>
      <c r="AR63" s="84"/>
      <c r="AS63" s="80"/>
      <c r="AT63" s="80"/>
      <c r="AU63" s="80"/>
      <c r="AV63" s="80"/>
      <c r="AW63" s="80"/>
      <c r="AX63" s="80"/>
    </row>
    <row r="64" spans="1:50" ht="52.5" customHeight="1" thickTop="1" thickBot="1">
      <c r="A64" s="80"/>
      <c r="B64" s="1123" t="s">
        <v>27</v>
      </c>
      <c r="C64" s="80"/>
      <c r="D64" s="1336" t="s">
        <v>683</v>
      </c>
      <c r="E64" s="1337"/>
      <c r="F64" s="1338"/>
      <c r="G64" s="1013"/>
      <c r="H64" s="1014"/>
      <c r="I64" s="1015"/>
      <c r="J64" s="1016"/>
      <c r="K64" s="1016"/>
      <c r="L64" s="1016"/>
      <c r="M64" s="1016"/>
      <c r="N64" s="1016"/>
      <c r="O64" s="1016"/>
      <c r="P64" s="1016"/>
      <c r="Q64" s="1016"/>
      <c r="R64" s="1016"/>
      <c r="S64" s="1016"/>
      <c r="T64" s="1016"/>
      <c r="U64" s="1016"/>
      <c r="V64" s="16"/>
      <c r="W64" s="16"/>
      <c r="X64" s="16"/>
      <c r="Y64" s="16"/>
      <c r="Z64" s="16"/>
      <c r="AA64" s="16"/>
      <c r="AB64" s="16"/>
      <c r="AC64" s="16"/>
      <c r="AD64" s="16"/>
      <c r="AE64" s="16"/>
      <c r="AF64" s="16"/>
      <c r="AG64" s="16"/>
      <c r="AH64" s="16"/>
      <c r="AI64" s="16"/>
      <c r="AJ64" s="16"/>
      <c r="AK64" s="13"/>
      <c r="AL64" s="522" t="s">
        <v>27</v>
      </c>
      <c r="AM64" s="80"/>
      <c r="AN64" s="80"/>
      <c r="AO64" s="80"/>
      <c r="AP64" s="82"/>
      <c r="AQ64" s="84"/>
      <c r="AR64" s="84"/>
      <c r="AS64" s="80"/>
      <c r="AT64" s="80"/>
      <c r="AU64" s="80"/>
      <c r="AV64" s="80"/>
      <c r="AW64" s="80"/>
      <c r="AX64" s="80"/>
    </row>
    <row r="65" spans="1:50" ht="30" customHeight="1" thickBot="1">
      <c r="A65" s="80"/>
      <c r="B65" s="1124" t="s">
        <v>242</v>
      </c>
      <c r="C65" s="80"/>
      <c r="D65" s="1309" t="s">
        <v>684</v>
      </c>
      <c r="E65" s="1310"/>
      <c r="F65" s="12" t="s">
        <v>19</v>
      </c>
      <c r="G65" s="631"/>
      <c r="H65" s="631"/>
      <c r="I65" s="29"/>
      <c r="J65" s="29"/>
      <c r="K65" s="29"/>
      <c r="L65" s="29"/>
      <c r="M65" s="29"/>
      <c r="N65" s="29"/>
      <c r="O65" s="29"/>
      <c r="P65" s="29"/>
      <c r="Q65" s="29"/>
      <c r="R65" s="29"/>
      <c r="S65" s="29"/>
      <c r="T65" s="29"/>
      <c r="U65" s="29"/>
      <c r="V65" s="29"/>
      <c r="W65" s="29"/>
      <c r="X65" s="29"/>
      <c r="Y65" s="29"/>
      <c r="Z65" s="29"/>
      <c r="AA65" s="29"/>
      <c r="AB65" s="29"/>
      <c r="AC65" s="29"/>
      <c r="AD65" s="29"/>
      <c r="AE65" s="29"/>
      <c r="AF65" s="29"/>
      <c r="AG65" s="29"/>
      <c r="AH65" s="29"/>
      <c r="AI65" s="29"/>
      <c r="AJ65" s="29"/>
      <c r="AK65" s="3"/>
      <c r="AL65" s="498" t="s">
        <v>242</v>
      </c>
      <c r="AM65" s="80"/>
      <c r="AN65" s="80"/>
      <c r="AO65" s="80"/>
      <c r="AP65" s="84"/>
      <c r="AQ65" s="84"/>
      <c r="AR65" s="84"/>
      <c r="AS65" s="80"/>
      <c r="AT65" s="80"/>
      <c r="AU65" s="80"/>
      <c r="AV65" s="80"/>
      <c r="AW65" s="80"/>
      <c r="AX65" s="80"/>
    </row>
    <row r="66" spans="1:50" ht="30" customHeight="1">
      <c r="A66" s="80"/>
      <c r="B66" s="1125">
        <v>31</v>
      </c>
      <c r="C66" s="80"/>
      <c r="D66" s="1309"/>
      <c r="E66" s="1310"/>
      <c r="F66" s="2" t="s">
        <v>20</v>
      </c>
      <c r="G66" s="1017"/>
      <c r="H66" s="1017"/>
      <c r="I66" s="30"/>
      <c r="J66" s="30"/>
      <c r="K66" s="30"/>
      <c r="L66" s="30"/>
      <c r="M66" s="30"/>
      <c r="N66" s="30"/>
      <c r="O66" s="30"/>
      <c r="P66" s="30"/>
      <c r="Q66" s="30"/>
      <c r="R66" s="30"/>
      <c r="S66" s="30"/>
      <c r="T66" s="30"/>
      <c r="U66" s="30"/>
      <c r="V66" s="30"/>
      <c r="W66" s="30"/>
      <c r="X66" s="30"/>
      <c r="Y66" s="30"/>
      <c r="Z66" s="30"/>
      <c r="AA66" s="30"/>
      <c r="AB66" s="30"/>
      <c r="AC66" s="30"/>
      <c r="AD66" s="30"/>
      <c r="AE66" s="30"/>
      <c r="AF66" s="30"/>
      <c r="AG66" s="30"/>
      <c r="AH66" s="30"/>
      <c r="AI66" s="30"/>
      <c r="AJ66" s="30"/>
      <c r="AK66" s="3"/>
      <c r="AL66" s="499">
        <v>31</v>
      </c>
      <c r="AM66" s="80"/>
      <c r="AN66" s="80"/>
      <c r="AO66" s="80"/>
      <c r="AP66" s="84"/>
      <c r="AQ66" s="84"/>
      <c r="AR66" s="84"/>
      <c r="AS66" s="80"/>
      <c r="AT66" s="80"/>
      <c r="AU66" s="80"/>
      <c r="AV66" s="80"/>
      <c r="AW66" s="80"/>
      <c r="AX66" s="80"/>
    </row>
    <row r="67" spans="1:50" ht="30" customHeight="1">
      <c r="A67" s="80"/>
      <c r="B67" s="1126">
        <v>4</v>
      </c>
      <c r="C67" s="80"/>
      <c r="D67" s="1309"/>
      <c r="E67" s="1310"/>
      <c r="F67" s="14" t="s">
        <v>21</v>
      </c>
      <c r="G67" s="1018"/>
      <c r="H67" s="1018"/>
      <c r="I67" s="31"/>
      <c r="J67" s="31"/>
      <c r="K67" s="31"/>
      <c r="L67" s="31"/>
      <c r="M67" s="31"/>
      <c r="N67" s="31"/>
      <c r="O67" s="31"/>
      <c r="P67" s="31"/>
      <c r="Q67" s="31"/>
      <c r="R67" s="31"/>
      <c r="S67" s="31"/>
      <c r="T67" s="31"/>
      <c r="U67" s="31"/>
      <c r="V67" s="31"/>
      <c r="W67" s="31"/>
      <c r="X67" s="31"/>
      <c r="Y67" s="31"/>
      <c r="Z67" s="31"/>
      <c r="AA67" s="31"/>
      <c r="AB67" s="31"/>
      <c r="AC67" s="31"/>
      <c r="AD67" s="31"/>
      <c r="AE67" s="31"/>
      <c r="AF67" s="31"/>
      <c r="AG67" s="31"/>
      <c r="AH67" s="31"/>
      <c r="AI67" s="31"/>
      <c r="AJ67" s="31"/>
      <c r="AK67" s="3"/>
      <c r="AL67" s="500">
        <v>4</v>
      </c>
      <c r="AM67" s="80"/>
      <c r="AN67" s="80"/>
      <c r="AO67" s="80"/>
      <c r="AP67" s="84"/>
      <c r="AQ67" s="84"/>
      <c r="AR67" s="84"/>
      <c r="AS67" s="80"/>
      <c r="AT67" s="80"/>
      <c r="AU67" s="80"/>
      <c r="AV67" s="80"/>
      <c r="AW67" s="80"/>
      <c r="AX67" s="80"/>
    </row>
    <row r="68" spans="1:50" ht="119.25" customHeight="1" thickBot="1">
      <c r="A68" s="80"/>
      <c r="B68" s="1127" t="str">
        <f>IF(AK74+AK75=3,"【名称変更事由例】　　　　　　　　　　  「北西工業高等専修学校」                     　　　          【分離事由例】　　　　　　　　　  　　　　　「社会福祉法人東西会」 ",
IF(AK74+AK75=2,"「北西工業高等専修学校」",
IF(AK74+AK75=1,"「社会福祉法人東西会」",
"")))</f>
        <v/>
      </c>
      <c r="C68" s="80"/>
      <c r="D68" s="1303" t="str">
        <f>IF(AK74+AK75=3,"【名称変更事由欄】　　　　　　　　　　　変更前の旧学校名を　　　　　右欄に記入（入力例参照）【分離事由欄】　　　　　　　　　　　分離先の法人名を　　　　　右欄に記入（入力例参照）",IF(AK74+AK75=2,"【事由欄】　　　　　　　　　　変更前の旧学校名を　　　　　右欄に記入（入力例参照）",IF(AK74+AK75=1,"【事由欄】　　　　　　　　　　　分離先の法人名を　　　　　右欄に記入（入力例参照）","右欄、記入不要です")))</f>
        <v>右欄、記入不要です</v>
      </c>
      <c r="E68" s="1304"/>
      <c r="F68" s="1305"/>
      <c r="G68" s="1019"/>
      <c r="H68" s="1019"/>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c r="AK68" s="15"/>
      <c r="AL68" s="501" t="str">
        <f>IF(AK74+AK75=3,"【名称変更例】　　　　　　　　　　 旧学校名 　「北北西工業高等専修学校」                     　　　          【合併・分離例】　　　　　　　　　　合併される場合→「社会福祉法人南北会へ合併」　　　　　　　　　　合併する場合→「社会福祉法人東西会より合併」 ",IF(AK74+AK75=2,"【例】　　　　　　　　　  　　　　　 旧学校名 　「北北西工業高等専修学校」",IF(AK74+AK75=1,"【例】　　　　　　　　　  　　　　　合併される場合→「社会福祉法人南北会へ合併」　　　　　　　　　　　　　　　　合併する場合→「社会福祉法人東西会より合併」","")))</f>
        <v/>
      </c>
      <c r="AM68" s="80"/>
      <c r="AN68" s="80"/>
      <c r="AO68" s="80"/>
      <c r="AP68" s="80"/>
      <c r="AQ68" s="80"/>
      <c r="AR68" s="80"/>
      <c r="AS68" s="80"/>
      <c r="AT68" s="80"/>
      <c r="AU68" s="80"/>
      <c r="AV68" s="80"/>
      <c r="AW68" s="80"/>
      <c r="AX68" s="80"/>
    </row>
    <row r="69" spans="1:50" ht="175.5" customHeight="1">
      <c r="A69" s="80"/>
      <c r="B69" s="1098"/>
      <c r="C69" s="80"/>
      <c r="D69" s="80"/>
      <c r="E69" s="80"/>
      <c r="F69" s="80"/>
      <c r="G69" s="594" t="str">
        <f t="shared" ref="G69:AJ69" si="21">IF(G66="","",IF(G67="","",IF(G103=1,"この学校は　　　　　　　入力完了です。
　　　　　　　　　　　　　　　　　　　　　　　　　　　　　　　　　　　　作業３、　　　　　　　　　作業４は、　　　　　　　　　　入力不要です",IF(G106=8,IF(G18+G19+G20+G21+G22+G23&gt;0,"上にある「人数欄」を全て空欄に　　　　　　　　　　　してください。","  この学校は　　　　　　　入力完了です。
　　　　　　　　　　　　　　　　　　　　　　　　　　　　　　　　　　　　作業３、　　　　　　　　　作業４は、　　　　　　　　　　入力不要です"),""))))</f>
        <v/>
      </c>
      <c r="H69" s="594" t="str">
        <f t="shared" si="21"/>
        <v/>
      </c>
      <c r="I69" s="594" t="str">
        <f t="shared" si="21"/>
        <v/>
      </c>
      <c r="J69" s="594" t="str">
        <f t="shared" si="21"/>
        <v/>
      </c>
      <c r="K69" s="594" t="str">
        <f t="shared" si="21"/>
        <v/>
      </c>
      <c r="L69" s="594" t="str">
        <f t="shared" si="21"/>
        <v/>
      </c>
      <c r="M69" s="594" t="str">
        <f t="shared" si="21"/>
        <v/>
      </c>
      <c r="N69" s="594" t="str">
        <f t="shared" si="21"/>
        <v/>
      </c>
      <c r="O69" s="594" t="str">
        <f t="shared" si="21"/>
        <v/>
      </c>
      <c r="P69" s="594" t="str">
        <f t="shared" si="21"/>
        <v/>
      </c>
      <c r="Q69" s="594" t="str">
        <f t="shared" si="21"/>
        <v/>
      </c>
      <c r="R69" s="594" t="str">
        <f t="shared" si="21"/>
        <v/>
      </c>
      <c r="S69" s="594" t="str">
        <f t="shared" si="21"/>
        <v/>
      </c>
      <c r="T69" s="594" t="str">
        <f t="shared" si="21"/>
        <v/>
      </c>
      <c r="U69" s="594" t="str">
        <f t="shared" si="21"/>
        <v/>
      </c>
      <c r="V69" s="594" t="str">
        <f t="shared" si="21"/>
        <v/>
      </c>
      <c r="W69" s="594" t="str">
        <f t="shared" si="21"/>
        <v/>
      </c>
      <c r="X69" s="594" t="str">
        <f t="shared" si="21"/>
        <v/>
      </c>
      <c r="Y69" s="594" t="str">
        <f t="shared" si="21"/>
        <v/>
      </c>
      <c r="Z69" s="594" t="str">
        <f t="shared" si="21"/>
        <v/>
      </c>
      <c r="AA69" s="594" t="str">
        <f t="shared" si="21"/>
        <v/>
      </c>
      <c r="AB69" s="594" t="str">
        <f t="shared" si="21"/>
        <v/>
      </c>
      <c r="AC69" s="594" t="str">
        <f t="shared" si="21"/>
        <v/>
      </c>
      <c r="AD69" s="594" t="str">
        <f t="shared" si="21"/>
        <v/>
      </c>
      <c r="AE69" s="594" t="str">
        <f t="shared" si="21"/>
        <v/>
      </c>
      <c r="AF69" s="594" t="str">
        <f t="shared" si="21"/>
        <v/>
      </c>
      <c r="AG69" s="594" t="str">
        <f t="shared" si="21"/>
        <v/>
      </c>
      <c r="AH69" s="594" t="str">
        <f t="shared" si="21"/>
        <v/>
      </c>
      <c r="AI69" s="594" t="str">
        <f t="shared" si="21"/>
        <v/>
      </c>
      <c r="AJ69" s="594" t="str">
        <f t="shared" si="21"/>
        <v/>
      </c>
      <c r="AK69" s="80"/>
      <c r="AL69" s="480"/>
      <c r="AM69" s="80"/>
      <c r="AN69" s="80"/>
      <c r="AO69" s="80"/>
      <c r="AP69" s="82"/>
      <c r="AQ69" s="80"/>
      <c r="AR69" s="80"/>
      <c r="AS69" s="80"/>
      <c r="AT69" s="80"/>
      <c r="AU69" s="80"/>
      <c r="AV69" s="80"/>
      <c r="AW69" s="80"/>
      <c r="AX69" s="80"/>
    </row>
    <row r="70" spans="1:50" ht="51.75" customHeight="1">
      <c r="A70" s="80"/>
      <c r="B70" s="1098"/>
      <c r="C70" s="80"/>
      <c r="D70" s="80"/>
      <c r="E70" s="80"/>
      <c r="F70" s="80"/>
      <c r="G70" s="270"/>
      <c r="H70" s="270"/>
      <c r="I70" s="270"/>
      <c r="J70" s="270"/>
      <c r="K70" s="270"/>
      <c r="L70" s="270"/>
      <c r="M70" s="270"/>
      <c r="N70" s="270"/>
      <c r="O70" s="270"/>
      <c r="P70" s="270"/>
      <c r="Q70" s="270"/>
      <c r="R70" s="270"/>
      <c r="S70" s="270"/>
      <c r="T70" s="270"/>
      <c r="U70" s="270"/>
      <c r="V70" s="270"/>
      <c r="W70" s="270"/>
      <c r="X70" s="270"/>
      <c r="Y70" s="270"/>
      <c r="Z70" s="270"/>
      <c r="AA70" s="270"/>
      <c r="AB70" s="270"/>
      <c r="AC70" s="270"/>
      <c r="AD70" s="270"/>
      <c r="AE70" s="270"/>
      <c r="AF70" s="270"/>
      <c r="AG70" s="270"/>
      <c r="AH70" s="270"/>
      <c r="AI70" s="270"/>
      <c r="AJ70" s="270"/>
      <c r="AK70" s="80"/>
      <c r="AL70" s="480"/>
      <c r="AM70" s="80"/>
      <c r="AN70" s="80"/>
      <c r="AO70" s="80"/>
      <c r="AP70" s="82"/>
      <c r="AQ70" s="80"/>
      <c r="AR70" s="80"/>
      <c r="AS70" s="80"/>
      <c r="AT70" s="80"/>
      <c r="AU70" s="80"/>
      <c r="AV70" s="80"/>
      <c r="AW70" s="80"/>
      <c r="AX70" s="80"/>
    </row>
    <row r="71" spans="1:50" ht="15" hidden="1" customHeight="1">
      <c r="A71" s="80"/>
      <c r="B71" s="1098"/>
      <c r="G71" s="34"/>
      <c r="H71" s="35"/>
      <c r="I71" s="36"/>
      <c r="J71" s="37"/>
      <c r="K71" s="37"/>
      <c r="L71" s="37"/>
      <c r="M71" s="37"/>
      <c r="N71" s="37"/>
      <c r="O71" s="37"/>
      <c r="P71" s="37"/>
      <c r="Q71" s="37"/>
      <c r="R71" s="37"/>
      <c r="S71" s="37"/>
      <c r="T71" s="37"/>
      <c r="U71" s="37"/>
      <c r="V71" s="37"/>
      <c r="W71" s="37"/>
      <c r="X71" s="37"/>
      <c r="Y71" s="37"/>
      <c r="Z71" s="37"/>
      <c r="AA71" s="37"/>
      <c r="AB71" s="37"/>
      <c r="AC71" s="37"/>
      <c r="AD71" s="37"/>
      <c r="AE71" s="37"/>
      <c r="AF71" s="37"/>
      <c r="AG71" s="37"/>
      <c r="AH71" s="37"/>
      <c r="AI71" s="37"/>
      <c r="AJ71" s="37"/>
      <c r="AN71"/>
      <c r="AO71"/>
      <c r="AP71" s="82"/>
      <c r="AQ71" s="80"/>
      <c r="AR71" s="80"/>
      <c r="AS71" s="80"/>
      <c r="AT71" s="80"/>
      <c r="AU71" s="80"/>
      <c r="AV71" s="80"/>
      <c r="AW71" s="80"/>
      <c r="AX71" s="80"/>
    </row>
    <row r="72" spans="1:50" ht="15" hidden="1" customHeight="1">
      <c r="A72" s="80"/>
      <c r="B72" s="1098"/>
      <c r="G72" s="34">
        <f t="shared" ref="G72:AJ72" si="22">IF(LEFT(G10,1)="G",1,IF(LEFT(G10,1)="N",15,IF(LEFT(G10,1)="P",5,IF(LEFT(G10,1)="Q",5,IF(LEFT(G10,1)="Z","ZZZ",0)))))</f>
        <v>0</v>
      </c>
      <c r="H72" s="35">
        <f t="shared" si="22"/>
        <v>0</v>
      </c>
      <c r="I72" s="36">
        <f t="shared" si="22"/>
        <v>0</v>
      </c>
      <c r="J72" s="37">
        <f t="shared" si="22"/>
        <v>0</v>
      </c>
      <c r="K72" s="37">
        <f t="shared" si="22"/>
        <v>0</v>
      </c>
      <c r="L72" s="37">
        <f t="shared" si="22"/>
        <v>0</v>
      </c>
      <c r="M72" s="37">
        <f t="shared" si="22"/>
        <v>0</v>
      </c>
      <c r="N72" s="37">
        <f t="shared" si="22"/>
        <v>0</v>
      </c>
      <c r="O72" s="37">
        <f t="shared" si="22"/>
        <v>0</v>
      </c>
      <c r="P72" s="37">
        <f t="shared" si="22"/>
        <v>0</v>
      </c>
      <c r="Q72" s="37">
        <f t="shared" si="22"/>
        <v>0</v>
      </c>
      <c r="R72" s="37">
        <f t="shared" si="22"/>
        <v>0</v>
      </c>
      <c r="S72" s="37">
        <f t="shared" si="22"/>
        <v>0</v>
      </c>
      <c r="T72" s="37">
        <f t="shared" si="22"/>
        <v>0</v>
      </c>
      <c r="U72" s="37">
        <f t="shared" si="22"/>
        <v>0</v>
      </c>
      <c r="V72" s="37">
        <f t="shared" si="22"/>
        <v>0</v>
      </c>
      <c r="W72" s="37">
        <f t="shared" si="22"/>
        <v>0</v>
      </c>
      <c r="X72" s="37">
        <f t="shared" si="22"/>
        <v>0</v>
      </c>
      <c r="Y72" s="37">
        <f t="shared" si="22"/>
        <v>0</v>
      </c>
      <c r="Z72" s="37">
        <f t="shared" si="22"/>
        <v>0</v>
      </c>
      <c r="AA72" s="37">
        <f t="shared" si="22"/>
        <v>0</v>
      </c>
      <c r="AB72" s="37">
        <f t="shared" si="22"/>
        <v>0</v>
      </c>
      <c r="AC72" s="37">
        <f t="shared" si="22"/>
        <v>0</v>
      </c>
      <c r="AD72" s="37">
        <f t="shared" si="22"/>
        <v>0</v>
      </c>
      <c r="AE72" s="37">
        <f t="shared" si="22"/>
        <v>0</v>
      </c>
      <c r="AF72" s="37">
        <f t="shared" si="22"/>
        <v>0</v>
      </c>
      <c r="AG72" s="37">
        <f t="shared" si="22"/>
        <v>0</v>
      </c>
      <c r="AH72" s="37">
        <f t="shared" si="22"/>
        <v>0</v>
      </c>
      <c r="AI72" s="37">
        <f t="shared" si="22"/>
        <v>0</v>
      </c>
      <c r="AJ72" s="37">
        <f t="shared" si="22"/>
        <v>0</v>
      </c>
      <c r="AK72" s="158">
        <f>IF((IFERROR(COUNTIF(G72:AJ72,15),0))&gt;0,15,0)</f>
        <v>0</v>
      </c>
      <c r="AL72" s="482" t="s">
        <v>475</v>
      </c>
      <c r="AN72"/>
      <c r="AO72"/>
      <c r="AP72" s="82"/>
      <c r="AQ72" s="80"/>
      <c r="AR72" s="80"/>
      <c r="AS72" s="80"/>
      <c r="AT72" s="80"/>
      <c r="AU72" s="80"/>
      <c r="AV72" s="80"/>
      <c r="AW72" s="80"/>
      <c r="AX72" s="80"/>
    </row>
    <row r="73" spans="1:50" ht="15" hidden="1" customHeight="1">
      <c r="A73" s="80"/>
      <c r="B73" s="1098"/>
      <c r="G73" s="34"/>
      <c r="H73" s="35"/>
      <c r="I73" s="36"/>
      <c r="J73" s="37"/>
      <c r="K73" s="37"/>
      <c r="L73" s="37"/>
      <c r="M73" s="37"/>
      <c r="N73" s="37"/>
      <c r="O73" s="37"/>
      <c r="P73" s="37"/>
      <c r="Q73" s="37"/>
      <c r="R73" s="37"/>
      <c r="S73" s="37"/>
      <c r="T73" s="37"/>
      <c r="U73" s="37"/>
      <c r="V73" s="37"/>
      <c r="W73" s="37"/>
      <c r="X73" s="37"/>
      <c r="Y73" s="37"/>
      <c r="Z73" s="37"/>
      <c r="AA73" s="37"/>
      <c r="AB73" s="37"/>
      <c r="AC73" s="37"/>
      <c r="AD73" s="37"/>
      <c r="AE73" s="37"/>
      <c r="AF73" s="37"/>
      <c r="AG73" s="37"/>
      <c r="AH73" s="37"/>
      <c r="AI73" s="37"/>
      <c r="AJ73" s="37"/>
      <c r="AK73"/>
      <c r="AN73"/>
      <c r="AO73"/>
      <c r="AP73" s="82"/>
      <c r="AQ73" s="80"/>
      <c r="AR73" s="80"/>
      <c r="AS73" s="80"/>
      <c r="AT73" s="80"/>
      <c r="AU73" s="80"/>
      <c r="AV73" s="80"/>
      <c r="AW73" s="80"/>
      <c r="AX73" s="80"/>
    </row>
    <row r="74" spans="1:50" ht="15" hidden="1" customHeight="1">
      <c r="A74" s="80"/>
      <c r="B74" s="1098"/>
      <c r="E74" s="1" t="s">
        <v>268</v>
      </c>
      <c r="G74" s="34">
        <f>IF(IFERROR(ABS(LEFT(G64,1)),0)&lt;5,IFERROR(ABS(LEFT(G64,1)),0),0)</f>
        <v>0</v>
      </c>
      <c r="H74" s="35">
        <f>IF(IFERROR(ABS(LEFT(H64,1)),0)&lt;5,IFERROR(ABS(LEFT(H64,1)),0),0)</f>
        <v>0</v>
      </c>
      <c r="I74" s="36">
        <f>IF(IFERROR(ABS(LEFT(I64,1)),0)&lt;5,IFERROR(ABS(LEFT(I64,1)),0),0)</f>
        <v>0</v>
      </c>
      <c r="J74" s="37">
        <f>IF(IFERROR(ABS(LEFT(J64,1)),0)&lt;5,IFERROR(ABS(LEFT(J64,1)),0),0)</f>
        <v>0</v>
      </c>
      <c r="K74" s="37">
        <f t="shared" ref="K74:AJ74" si="23">IF(IFERROR(ABS(LEFT(K64,1)),0)&lt;5,IFERROR(ABS(LEFT(K64,1)),0),0)</f>
        <v>0</v>
      </c>
      <c r="L74" s="37">
        <f t="shared" si="23"/>
        <v>0</v>
      </c>
      <c r="M74" s="37">
        <f t="shared" si="23"/>
        <v>0</v>
      </c>
      <c r="N74" s="37">
        <f t="shared" si="23"/>
        <v>0</v>
      </c>
      <c r="O74" s="37">
        <f t="shared" si="23"/>
        <v>0</v>
      </c>
      <c r="P74" s="37">
        <f t="shared" si="23"/>
        <v>0</v>
      </c>
      <c r="Q74" s="37">
        <f t="shared" si="23"/>
        <v>0</v>
      </c>
      <c r="R74" s="37">
        <f t="shared" si="23"/>
        <v>0</v>
      </c>
      <c r="S74" s="37">
        <f t="shared" si="23"/>
        <v>0</v>
      </c>
      <c r="T74" s="37">
        <f t="shared" si="23"/>
        <v>0</v>
      </c>
      <c r="U74" s="37">
        <f t="shared" si="23"/>
        <v>0</v>
      </c>
      <c r="V74" s="37">
        <f t="shared" si="23"/>
        <v>0</v>
      </c>
      <c r="W74" s="37">
        <f t="shared" si="23"/>
        <v>0</v>
      </c>
      <c r="X74" s="37">
        <f t="shared" si="23"/>
        <v>0</v>
      </c>
      <c r="Y74" s="37">
        <f t="shared" si="23"/>
        <v>0</v>
      </c>
      <c r="Z74" s="37">
        <f t="shared" si="23"/>
        <v>0</v>
      </c>
      <c r="AA74" s="37">
        <f t="shared" si="23"/>
        <v>0</v>
      </c>
      <c r="AB74" s="37">
        <f t="shared" si="23"/>
        <v>0</v>
      </c>
      <c r="AC74" s="37">
        <f t="shared" si="23"/>
        <v>0</v>
      </c>
      <c r="AD74" s="37">
        <f t="shared" si="23"/>
        <v>0</v>
      </c>
      <c r="AE74" s="37">
        <f t="shared" si="23"/>
        <v>0</v>
      </c>
      <c r="AF74" s="37">
        <f t="shared" si="23"/>
        <v>0</v>
      </c>
      <c r="AG74" s="37">
        <f t="shared" si="23"/>
        <v>0</v>
      </c>
      <c r="AH74" s="37">
        <f t="shared" si="23"/>
        <v>0</v>
      </c>
      <c r="AI74" s="37">
        <f t="shared" si="23"/>
        <v>0</v>
      </c>
      <c r="AJ74" s="37">
        <f t="shared" si="23"/>
        <v>0</v>
      </c>
      <c r="AK74" s="158">
        <f>IF((IFERROR(COUNTIF(G74:AJ74,4),0))+(IFERROR(COUNTIF(G74:AJ74,3),0))&gt;0,1,0)</f>
        <v>0</v>
      </c>
      <c r="AL74" s="482" t="s">
        <v>644</v>
      </c>
      <c r="AN74"/>
      <c r="AO74"/>
      <c r="AP74" s="82"/>
      <c r="AQ74" s="80"/>
      <c r="AR74" s="80" t="b">
        <f>IF(COUNTIF(G74:AJ74,4)+COUNTIF(G74:AJ74,3)&gt;0,1)</f>
        <v>0</v>
      </c>
      <c r="AS74" s="80"/>
      <c r="AT74" s="80"/>
      <c r="AU74" s="80"/>
      <c r="AV74" s="80"/>
      <c r="AW74" s="80"/>
      <c r="AX74" s="80"/>
    </row>
    <row r="75" spans="1:50" ht="15" hidden="1" customHeight="1">
      <c r="A75" s="80"/>
      <c r="B75" s="1098"/>
      <c r="E75" s="43">
        <f ca="1">(G78-1)-(E84-1)</f>
        <v>7</v>
      </c>
      <c r="G75" s="34">
        <f>IF(IFERROR(ABS(LEFT(G64,1)),0)=5,IFERROR(ABS(LEFT(G64,1)),0),0)</f>
        <v>0</v>
      </c>
      <c r="H75" s="35">
        <f>IF(IFERROR(ABS(LEFT(H64,1)),0)=5,IFERROR(ABS(LEFT(H64,1)),0),0)</f>
        <v>0</v>
      </c>
      <c r="I75" s="36">
        <f>IF(IFERROR(ABS(LEFT(I64,1)),0)=5,IFERROR(ABS(LEFT(I64,1)),0),0)</f>
        <v>0</v>
      </c>
      <c r="J75" s="37">
        <f>IF(IFERROR(ABS(LEFT(J64,1)),0)=5,IFERROR(ABS(LEFT(J64,1)),0),0)</f>
        <v>0</v>
      </c>
      <c r="K75" s="37">
        <f t="shared" ref="K75:AJ75" si="24">IF(IFERROR(ABS(LEFT(K64,1)),0)=5,IFERROR(ABS(LEFT(K64,1)),0),0)</f>
        <v>0</v>
      </c>
      <c r="L75" s="37">
        <f t="shared" si="24"/>
        <v>0</v>
      </c>
      <c r="M75" s="37">
        <f t="shared" si="24"/>
        <v>0</v>
      </c>
      <c r="N75" s="37">
        <f t="shared" si="24"/>
        <v>0</v>
      </c>
      <c r="O75" s="37">
        <f t="shared" si="24"/>
        <v>0</v>
      </c>
      <c r="P75" s="37">
        <f t="shared" si="24"/>
        <v>0</v>
      </c>
      <c r="Q75" s="37">
        <f t="shared" si="24"/>
        <v>0</v>
      </c>
      <c r="R75" s="37">
        <f t="shared" si="24"/>
        <v>0</v>
      </c>
      <c r="S75" s="37">
        <f t="shared" si="24"/>
        <v>0</v>
      </c>
      <c r="T75" s="37">
        <f t="shared" si="24"/>
        <v>0</v>
      </c>
      <c r="U75" s="37">
        <f t="shared" si="24"/>
        <v>0</v>
      </c>
      <c r="V75" s="37">
        <f t="shared" si="24"/>
        <v>0</v>
      </c>
      <c r="W75" s="37">
        <f t="shared" si="24"/>
        <v>0</v>
      </c>
      <c r="X75" s="37">
        <f t="shared" si="24"/>
        <v>0</v>
      </c>
      <c r="Y75" s="37">
        <f t="shared" si="24"/>
        <v>0</v>
      </c>
      <c r="Z75" s="37">
        <f t="shared" si="24"/>
        <v>0</v>
      </c>
      <c r="AA75" s="37">
        <f t="shared" si="24"/>
        <v>0</v>
      </c>
      <c r="AB75" s="37">
        <f t="shared" si="24"/>
        <v>0</v>
      </c>
      <c r="AC75" s="37">
        <f t="shared" si="24"/>
        <v>0</v>
      </c>
      <c r="AD75" s="37">
        <f t="shared" si="24"/>
        <v>0</v>
      </c>
      <c r="AE75" s="37">
        <f t="shared" si="24"/>
        <v>0</v>
      </c>
      <c r="AF75" s="37">
        <f t="shared" si="24"/>
        <v>0</v>
      </c>
      <c r="AG75" s="37">
        <f t="shared" si="24"/>
        <v>0</v>
      </c>
      <c r="AH75" s="37">
        <f t="shared" si="24"/>
        <v>0</v>
      </c>
      <c r="AI75" s="37">
        <f t="shared" si="24"/>
        <v>0</v>
      </c>
      <c r="AJ75" s="37">
        <f t="shared" si="24"/>
        <v>0</v>
      </c>
      <c r="AK75" s="158">
        <f>IF(SUM(G75:AJ75)&gt;0,2,0)</f>
        <v>0</v>
      </c>
      <c r="AL75" s="482" t="s">
        <v>645</v>
      </c>
      <c r="AN75"/>
      <c r="AO75"/>
      <c r="AP75" s="82"/>
      <c r="AQ75" s="82"/>
      <c r="AR75" s="82"/>
      <c r="AS75" s="80"/>
      <c r="AT75" s="80"/>
      <c r="AU75" s="80"/>
      <c r="AV75" s="80"/>
      <c r="AW75" s="80"/>
      <c r="AX75" s="80"/>
    </row>
    <row r="76" spans="1:50" ht="9.9499999999999993" hidden="1" customHeight="1">
      <c r="A76" s="80"/>
      <c r="B76" s="1098"/>
      <c r="G76" s="38"/>
      <c r="H76" s="38"/>
      <c r="I76" s="38"/>
      <c r="J76" s="38"/>
      <c r="AK76"/>
      <c r="AN76"/>
      <c r="AO76"/>
      <c r="AP76" s="82"/>
      <c r="AQ76" s="82"/>
      <c r="AR76" s="82"/>
      <c r="AS76" s="80"/>
      <c r="AT76" s="80"/>
      <c r="AU76" s="80"/>
      <c r="AV76" s="80"/>
      <c r="AW76" s="80"/>
      <c r="AX76" s="80"/>
    </row>
    <row r="77" spans="1:50" hidden="1">
      <c r="A77" s="80"/>
      <c r="B77" s="1098"/>
      <c r="E77" s="1" t="s">
        <v>267</v>
      </c>
      <c r="G77" s="39">
        <f t="shared" ref="G77:AJ77" ca="1" si="25">TODAY()</f>
        <v>46120</v>
      </c>
      <c r="H77" s="40">
        <f t="shared" ca="1" si="25"/>
        <v>46120</v>
      </c>
      <c r="I77" s="41">
        <f t="shared" ca="1" si="25"/>
        <v>46120</v>
      </c>
      <c r="J77" s="42">
        <f t="shared" ca="1" si="25"/>
        <v>46120</v>
      </c>
      <c r="K77" s="42">
        <f t="shared" ca="1" si="25"/>
        <v>46120</v>
      </c>
      <c r="L77" s="42">
        <f t="shared" ca="1" si="25"/>
        <v>46120</v>
      </c>
      <c r="M77" s="42">
        <f t="shared" ca="1" si="25"/>
        <v>46120</v>
      </c>
      <c r="N77" s="42">
        <f t="shared" ca="1" si="25"/>
        <v>46120</v>
      </c>
      <c r="O77" s="42">
        <f t="shared" ca="1" si="25"/>
        <v>46120</v>
      </c>
      <c r="P77" s="42">
        <f t="shared" ca="1" si="25"/>
        <v>46120</v>
      </c>
      <c r="Q77" s="42">
        <f t="shared" ca="1" si="25"/>
        <v>46120</v>
      </c>
      <c r="R77" s="42">
        <f t="shared" ca="1" si="25"/>
        <v>46120</v>
      </c>
      <c r="S77" s="42">
        <f t="shared" ca="1" si="25"/>
        <v>46120</v>
      </c>
      <c r="T77" s="42">
        <f t="shared" ca="1" si="25"/>
        <v>46120</v>
      </c>
      <c r="U77" s="42">
        <f t="shared" ca="1" si="25"/>
        <v>46120</v>
      </c>
      <c r="V77" s="42">
        <f t="shared" ca="1" si="25"/>
        <v>46120</v>
      </c>
      <c r="W77" s="42">
        <f t="shared" ca="1" si="25"/>
        <v>46120</v>
      </c>
      <c r="X77" s="42">
        <f t="shared" ca="1" si="25"/>
        <v>46120</v>
      </c>
      <c r="Y77" s="42">
        <f t="shared" ca="1" si="25"/>
        <v>46120</v>
      </c>
      <c r="Z77" s="42">
        <f t="shared" ca="1" si="25"/>
        <v>46120</v>
      </c>
      <c r="AA77" s="42">
        <f t="shared" ca="1" si="25"/>
        <v>46120</v>
      </c>
      <c r="AB77" s="42">
        <f t="shared" ca="1" si="25"/>
        <v>46120</v>
      </c>
      <c r="AC77" s="42">
        <f t="shared" ca="1" si="25"/>
        <v>46120</v>
      </c>
      <c r="AD77" s="42">
        <f t="shared" ca="1" si="25"/>
        <v>46120</v>
      </c>
      <c r="AE77" s="42">
        <f t="shared" ca="1" si="25"/>
        <v>46120</v>
      </c>
      <c r="AF77" s="42">
        <f t="shared" ca="1" si="25"/>
        <v>46120</v>
      </c>
      <c r="AG77" s="42">
        <f t="shared" ca="1" si="25"/>
        <v>46120</v>
      </c>
      <c r="AH77" s="42">
        <f t="shared" ca="1" si="25"/>
        <v>46120</v>
      </c>
      <c r="AI77" s="42">
        <f t="shared" ca="1" si="25"/>
        <v>46120</v>
      </c>
      <c r="AJ77" s="42">
        <f t="shared" ca="1" si="25"/>
        <v>46120</v>
      </c>
      <c r="AL77" s="523" t="s">
        <v>243</v>
      </c>
      <c r="AM77"/>
      <c r="AN77"/>
      <c r="AO77"/>
      <c r="AP77" s="82"/>
      <c r="AQ77" s="82"/>
      <c r="AR77" s="80"/>
      <c r="AS77" s="80"/>
      <c r="AT77" s="80"/>
      <c r="AU77" s="80"/>
      <c r="AV77" s="80"/>
      <c r="AW77" s="80"/>
      <c r="AX77" s="80"/>
    </row>
    <row r="78" spans="1:50" hidden="1">
      <c r="A78" s="80"/>
      <c r="B78" s="1098"/>
      <c r="E78" s="43">
        <f ca="1">G78-E88+1</f>
        <v>8</v>
      </c>
      <c r="G78" s="43">
        <f t="shared" ref="G78:AJ78" ca="1" si="26">YEAR(G77)</f>
        <v>2026</v>
      </c>
      <c r="H78" s="44">
        <f t="shared" ca="1" si="26"/>
        <v>2026</v>
      </c>
      <c r="I78" s="45">
        <f t="shared" ca="1" si="26"/>
        <v>2026</v>
      </c>
      <c r="J78" s="46">
        <f t="shared" ca="1" si="26"/>
        <v>2026</v>
      </c>
      <c r="K78" s="46">
        <f t="shared" ca="1" si="26"/>
        <v>2026</v>
      </c>
      <c r="L78" s="46">
        <f t="shared" ca="1" si="26"/>
        <v>2026</v>
      </c>
      <c r="M78" s="46">
        <f t="shared" ca="1" si="26"/>
        <v>2026</v>
      </c>
      <c r="N78" s="46">
        <f t="shared" ca="1" si="26"/>
        <v>2026</v>
      </c>
      <c r="O78" s="46">
        <f t="shared" ca="1" si="26"/>
        <v>2026</v>
      </c>
      <c r="P78" s="46">
        <f t="shared" ca="1" si="26"/>
        <v>2026</v>
      </c>
      <c r="Q78" s="46">
        <f t="shared" ca="1" si="26"/>
        <v>2026</v>
      </c>
      <c r="R78" s="46">
        <f t="shared" ca="1" si="26"/>
        <v>2026</v>
      </c>
      <c r="S78" s="46">
        <f t="shared" ca="1" si="26"/>
        <v>2026</v>
      </c>
      <c r="T78" s="46">
        <f t="shared" ca="1" si="26"/>
        <v>2026</v>
      </c>
      <c r="U78" s="46">
        <f t="shared" ca="1" si="26"/>
        <v>2026</v>
      </c>
      <c r="V78" s="46">
        <f t="shared" ca="1" si="26"/>
        <v>2026</v>
      </c>
      <c r="W78" s="46">
        <f t="shared" ca="1" si="26"/>
        <v>2026</v>
      </c>
      <c r="X78" s="46">
        <f t="shared" ca="1" si="26"/>
        <v>2026</v>
      </c>
      <c r="Y78" s="46">
        <f t="shared" ca="1" si="26"/>
        <v>2026</v>
      </c>
      <c r="Z78" s="46">
        <f t="shared" ca="1" si="26"/>
        <v>2026</v>
      </c>
      <c r="AA78" s="46">
        <f t="shared" ca="1" si="26"/>
        <v>2026</v>
      </c>
      <c r="AB78" s="46">
        <f t="shared" ca="1" si="26"/>
        <v>2026</v>
      </c>
      <c r="AC78" s="46">
        <f t="shared" ca="1" si="26"/>
        <v>2026</v>
      </c>
      <c r="AD78" s="46">
        <f t="shared" ca="1" si="26"/>
        <v>2026</v>
      </c>
      <c r="AE78" s="46">
        <f t="shared" ca="1" si="26"/>
        <v>2026</v>
      </c>
      <c r="AF78" s="46">
        <f t="shared" ca="1" si="26"/>
        <v>2026</v>
      </c>
      <c r="AG78" s="46">
        <f t="shared" ca="1" si="26"/>
        <v>2026</v>
      </c>
      <c r="AH78" s="46">
        <f t="shared" ca="1" si="26"/>
        <v>2026</v>
      </c>
      <c r="AI78" s="46">
        <f t="shared" ca="1" si="26"/>
        <v>2026</v>
      </c>
      <c r="AJ78" s="46">
        <f t="shared" ca="1" si="26"/>
        <v>2026</v>
      </c>
      <c r="AL78" s="523" t="s">
        <v>244</v>
      </c>
      <c r="AM78"/>
      <c r="AN78"/>
      <c r="AO78"/>
      <c r="AP78" s="82"/>
      <c r="AQ78" s="82"/>
      <c r="AR78" s="80"/>
      <c r="AS78" s="80"/>
      <c r="AT78" s="80"/>
      <c r="AU78" s="80"/>
      <c r="AV78" s="80"/>
      <c r="AW78" s="80"/>
      <c r="AX78" s="80"/>
    </row>
    <row r="79" spans="1:50" ht="14.25" hidden="1" thickBot="1">
      <c r="A79" s="80"/>
      <c r="B79" s="1098"/>
      <c r="G79" s="43">
        <f ca="1">((G78-$E$88)*365)+43466+120</f>
        <v>46141</v>
      </c>
      <c r="H79" s="44">
        <f t="shared" ref="H79:AJ79" ca="1" si="27">((H78-$E$88)*365)+120+43466</f>
        <v>46141</v>
      </c>
      <c r="I79" s="45">
        <f t="shared" ca="1" si="27"/>
        <v>46141</v>
      </c>
      <c r="J79" s="46">
        <f t="shared" ca="1" si="27"/>
        <v>46141</v>
      </c>
      <c r="K79" s="46">
        <f t="shared" ca="1" si="27"/>
        <v>46141</v>
      </c>
      <c r="L79" s="46">
        <f t="shared" ca="1" si="27"/>
        <v>46141</v>
      </c>
      <c r="M79" s="46">
        <f t="shared" ca="1" si="27"/>
        <v>46141</v>
      </c>
      <c r="N79" s="46">
        <f t="shared" ca="1" si="27"/>
        <v>46141</v>
      </c>
      <c r="O79" s="46">
        <f t="shared" ca="1" si="27"/>
        <v>46141</v>
      </c>
      <c r="P79" s="46">
        <f t="shared" ca="1" si="27"/>
        <v>46141</v>
      </c>
      <c r="Q79" s="46">
        <f t="shared" ca="1" si="27"/>
        <v>46141</v>
      </c>
      <c r="R79" s="46">
        <f t="shared" ca="1" si="27"/>
        <v>46141</v>
      </c>
      <c r="S79" s="46">
        <f t="shared" ca="1" si="27"/>
        <v>46141</v>
      </c>
      <c r="T79" s="46">
        <f t="shared" ca="1" si="27"/>
        <v>46141</v>
      </c>
      <c r="U79" s="46">
        <f t="shared" ca="1" si="27"/>
        <v>46141</v>
      </c>
      <c r="V79" s="46">
        <f t="shared" ca="1" si="27"/>
        <v>46141</v>
      </c>
      <c r="W79" s="46">
        <f t="shared" ca="1" si="27"/>
        <v>46141</v>
      </c>
      <c r="X79" s="46">
        <f t="shared" ca="1" si="27"/>
        <v>46141</v>
      </c>
      <c r="Y79" s="46">
        <f t="shared" ca="1" si="27"/>
        <v>46141</v>
      </c>
      <c r="Z79" s="46">
        <f t="shared" ca="1" si="27"/>
        <v>46141</v>
      </c>
      <c r="AA79" s="46">
        <f t="shared" ca="1" si="27"/>
        <v>46141</v>
      </c>
      <c r="AB79" s="46">
        <f t="shared" ca="1" si="27"/>
        <v>46141</v>
      </c>
      <c r="AC79" s="46">
        <f t="shared" ca="1" si="27"/>
        <v>46141</v>
      </c>
      <c r="AD79" s="46">
        <f t="shared" ca="1" si="27"/>
        <v>46141</v>
      </c>
      <c r="AE79" s="46">
        <f t="shared" ca="1" si="27"/>
        <v>46141</v>
      </c>
      <c r="AF79" s="46">
        <f t="shared" ca="1" si="27"/>
        <v>46141</v>
      </c>
      <c r="AG79" s="46">
        <f t="shared" ca="1" si="27"/>
        <v>46141</v>
      </c>
      <c r="AH79" s="46">
        <f t="shared" ca="1" si="27"/>
        <v>46141</v>
      </c>
      <c r="AI79" s="46">
        <f t="shared" ca="1" si="27"/>
        <v>46141</v>
      </c>
      <c r="AJ79" s="46">
        <f t="shared" ca="1" si="27"/>
        <v>46141</v>
      </c>
      <c r="AL79" s="523" t="s">
        <v>245</v>
      </c>
      <c r="AM79"/>
      <c r="AN79"/>
      <c r="AO79"/>
      <c r="AP79" s="82"/>
      <c r="AQ79" s="82"/>
      <c r="AR79" s="80"/>
      <c r="AS79" s="80"/>
      <c r="AT79" s="80"/>
      <c r="AU79" s="80"/>
      <c r="AV79" s="80"/>
      <c r="AW79" s="80"/>
      <c r="AX79" s="80"/>
    </row>
    <row r="80" spans="1:50" hidden="1">
      <c r="A80" s="80"/>
      <c r="B80" s="1098"/>
      <c r="D80" s="55" t="s">
        <v>265</v>
      </c>
      <c r="E80" s="56"/>
      <c r="F80" s="57"/>
      <c r="G80" s="43">
        <f>IF(LEFT(G65)="5",43466,IF(LEFT(G65)="4",32509,IF(LEFT(G65)="3,",9498,IF(LEFT(G65)="2",4384,0))))</f>
        <v>0</v>
      </c>
      <c r="H80" s="44">
        <f>IF(LEFT(H65)="5",43466,IF(LEFT(H65)="4",32509,IF(LEFT(H65)="3,",9498,IF(LEFT(H65)="2",4384,0))))</f>
        <v>0</v>
      </c>
      <c r="I80" s="45">
        <f>IF(LEFT(I65)="5",43466,IF(LEFT(I65)="4",32509,IF(LEFT(I65)="3,",9498,IF(LEFT(I65)="2",4384,0))))</f>
        <v>0</v>
      </c>
      <c r="J80" s="46">
        <f>IF(LEFT(J65)="5",43466,IF(LEFT(J65)="4",32509,IF(LEFT(J65)="3,",9498,IF(LEFT(J65)="2",4384,0))))</f>
        <v>0</v>
      </c>
      <c r="K80" s="46">
        <f t="shared" ref="K80:AJ80" si="28">IF(LEFT(K65)="5",43466,IF(LEFT(K65)="4",32509,IF(LEFT(K65)="3,",9498,IF(LEFT(K65)="2",4384,0))))</f>
        <v>0</v>
      </c>
      <c r="L80" s="46">
        <f t="shared" si="28"/>
        <v>0</v>
      </c>
      <c r="M80" s="46">
        <f t="shared" si="28"/>
        <v>0</v>
      </c>
      <c r="N80" s="46">
        <f t="shared" si="28"/>
        <v>0</v>
      </c>
      <c r="O80" s="46">
        <f t="shared" si="28"/>
        <v>0</v>
      </c>
      <c r="P80" s="46">
        <f t="shared" si="28"/>
        <v>0</v>
      </c>
      <c r="Q80" s="46">
        <f t="shared" si="28"/>
        <v>0</v>
      </c>
      <c r="R80" s="46">
        <f t="shared" si="28"/>
        <v>0</v>
      </c>
      <c r="S80" s="46">
        <f t="shared" si="28"/>
        <v>0</v>
      </c>
      <c r="T80" s="46">
        <f t="shared" si="28"/>
        <v>0</v>
      </c>
      <c r="U80" s="46">
        <f t="shared" si="28"/>
        <v>0</v>
      </c>
      <c r="V80" s="46">
        <f t="shared" si="28"/>
        <v>0</v>
      </c>
      <c r="W80" s="46">
        <f t="shared" si="28"/>
        <v>0</v>
      </c>
      <c r="X80" s="46">
        <f t="shared" si="28"/>
        <v>0</v>
      </c>
      <c r="Y80" s="46">
        <f t="shared" si="28"/>
        <v>0</v>
      </c>
      <c r="Z80" s="46">
        <f t="shared" si="28"/>
        <v>0</v>
      </c>
      <c r="AA80" s="46">
        <f t="shared" si="28"/>
        <v>0</v>
      </c>
      <c r="AB80" s="46">
        <f t="shared" si="28"/>
        <v>0</v>
      </c>
      <c r="AC80" s="46">
        <f t="shared" si="28"/>
        <v>0</v>
      </c>
      <c r="AD80" s="46">
        <f t="shared" si="28"/>
        <v>0</v>
      </c>
      <c r="AE80" s="46">
        <f t="shared" si="28"/>
        <v>0</v>
      </c>
      <c r="AF80" s="46">
        <f t="shared" si="28"/>
        <v>0</v>
      </c>
      <c r="AG80" s="46">
        <f t="shared" si="28"/>
        <v>0</v>
      </c>
      <c r="AH80" s="46">
        <f t="shared" si="28"/>
        <v>0</v>
      </c>
      <c r="AI80" s="46">
        <f t="shared" si="28"/>
        <v>0</v>
      </c>
      <c r="AJ80" s="46">
        <f t="shared" si="28"/>
        <v>0</v>
      </c>
      <c r="AL80" s="523" t="s">
        <v>301</v>
      </c>
      <c r="AM80"/>
      <c r="AN80" s="82"/>
      <c r="AO80" s="82"/>
      <c r="AP80" s="82"/>
      <c r="AQ80" s="82"/>
      <c r="AR80" s="80"/>
      <c r="AS80" s="80"/>
      <c r="AT80" s="80"/>
      <c r="AU80" s="80"/>
      <c r="AV80" s="80"/>
      <c r="AW80" s="80"/>
      <c r="AX80" s="80"/>
    </row>
    <row r="81" spans="1:50" hidden="1">
      <c r="A81" s="80"/>
      <c r="B81" s="1098"/>
      <c r="D81" s="48" t="s">
        <v>263</v>
      </c>
      <c r="E81" s="23"/>
      <c r="F81" s="49"/>
      <c r="G81" s="43">
        <f>365*(G66-1)</f>
        <v>-365</v>
      </c>
      <c r="H81" s="44">
        <f>365*(H66-1)</f>
        <v>-365</v>
      </c>
      <c r="I81" s="45">
        <f>365*(I66-1)</f>
        <v>-365</v>
      </c>
      <c r="J81" s="46">
        <f>365*(J66-1)</f>
        <v>-365</v>
      </c>
      <c r="K81" s="46">
        <f t="shared" ref="K81:AJ81" si="29">365*(K66-1)</f>
        <v>-365</v>
      </c>
      <c r="L81" s="46">
        <f t="shared" si="29"/>
        <v>-365</v>
      </c>
      <c r="M81" s="46">
        <f t="shared" si="29"/>
        <v>-365</v>
      </c>
      <c r="N81" s="46">
        <f t="shared" si="29"/>
        <v>-365</v>
      </c>
      <c r="O81" s="46">
        <f t="shared" si="29"/>
        <v>-365</v>
      </c>
      <c r="P81" s="46">
        <f t="shared" si="29"/>
        <v>-365</v>
      </c>
      <c r="Q81" s="46">
        <f t="shared" si="29"/>
        <v>-365</v>
      </c>
      <c r="R81" s="46">
        <f t="shared" si="29"/>
        <v>-365</v>
      </c>
      <c r="S81" s="46">
        <f t="shared" si="29"/>
        <v>-365</v>
      </c>
      <c r="T81" s="46">
        <f t="shared" si="29"/>
        <v>-365</v>
      </c>
      <c r="U81" s="46">
        <f t="shared" si="29"/>
        <v>-365</v>
      </c>
      <c r="V81" s="46">
        <f t="shared" si="29"/>
        <v>-365</v>
      </c>
      <c r="W81" s="46">
        <f t="shared" si="29"/>
        <v>-365</v>
      </c>
      <c r="X81" s="46">
        <f t="shared" si="29"/>
        <v>-365</v>
      </c>
      <c r="Y81" s="46">
        <f t="shared" si="29"/>
        <v>-365</v>
      </c>
      <c r="Z81" s="46">
        <f t="shared" si="29"/>
        <v>-365</v>
      </c>
      <c r="AA81" s="46">
        <f t="shared" si="29"/>
        <v>-365</v>
      </c>
      <c r="AB81" s="46">
        <f t="shared" si="29"/>
        <v>-365</v>
      </c>
      <c r="AC81" s="46">
        <f t="shared" si="29"/>
        <v>-365</v>
      </c>
      <c r="AD81" s="46">
        <f t="shared" si="29"/>
        <v>-365</v>
      </c>
      <c r="AE81" s="46">
        <f t="shared" si="29"/>
        <v>-365</v>
      </c>
      <c r="AF81" s="46">
        <f t="shared" si="29"/>
        <v>-365</v>
      </c>
      <c r="AG81" s="46">
        <f t="shared" si="29"/>
        <v>-365</v>
      </c>
      <c r="AH81" s="46">
        <f t="shared" si="29"/>
        <v>-365</v>
      </c>
      <c r="AI81" s="46">
        <f t="shared" si="29"/>
        <v>-365</v>
      </c>
      <c r="AJ81" s="46">
        <f t="shared" si="29"/>
        <v>-365</v>
      </c>
      <c r="AL81" s="523" t="s">
        <v>246</v>
      </c>
      <c r="AM81"/>
      <c r="AN81" s="80"/>
      <c r="AO81" s="80"/>
      <c r="AP81" s="82"/>
      <c r="AQ81" s="82"/>
      <c r="AR81" s="80"/>
      <c r="AS81" s="80"/>
      <c r="AT81" s="80"/>
      <c r="AU81" s="80"/>
      <c r="AV81" s="80"/>
      <c r="AW81" s="80"/>
      <c r="AX81" s="80"/>
    </row>
    <row r="82" spans="1:50" hidden="1">
      <c r="A82" s="80"/>
      <c r="B82" s="1098"/>
      <c r="D82" s="48"/>
      <c r="E82" s="50" t="s">
        <v>264</v>
      </c>
      <c r="F82" s="49"/>
      <c r="G82" s="43">
        <f>IF(G67=12,334,IF(G67=11,304,IF(G67=10,273,IF(G67=9,243,IF(G67=8,212,IF(G67=7,181,IF(G67=6,151,IF(G67=5,120,IF(G67=4,90,IF(G67=3,59,IF(G67=2,31,1)))))))))))</f>
        <v>1</v>
      </c>
      <c r="H82" s="44">
        <f>IF(H67=12,334,IF(H67=11,304,IF(H67=10,273,IF(H67=9,243,IF(H67=8,212,IF(H67=7,181,IF(H67=6,151,IF(H67=5,120,IF(H67=4,90,IF(H67=3,59,IF(H67=2,31,1)))))))))))</f>
        <v>1</v>
      </c>
      <c r="I82" s="45">
        <f>IF(I67=12,334,IF(I67=11,304,IF(I67=10,273,IF(I67=9,243,IF(I67=8,212,IF(I67=7,181,IF(I67=6,151,IF(I67=5,120,IF(I67=4,90,IF(I67=3,59,IF(I67=2,31,1)))))))))))</f>
        <v>1</v>
      </c>
      <c r="J82" s="46">
        <f>IF(J67=12,334,IF(J67=11,304,IF(J67=10,273,IF(J67=9,243,IF(J67=8,212,IF(J67=7,181,IF(J67=6,151,IF(J67=5,120,IF(J67=4,90,IF(J67=3,59,IF(J67=2,31,1)))))))))))</f>
        <v>1</v>
      </c>
      <c r="K82" s="46">
        <f t="shared" ref="K82:AJ82" si="30">IF(K67=12,334,IF(K67=11,304,IF(K67=10,273,IF(K67=9,243,IF(K67=8,212,IF(K67=7,181,IF(K67=6,151,IF(K67=5,120,IF(K67=4,90,IF(K67=3,59,IF(K67=2,31,1)))))))))))</f>
        <v>1</v>
      </c>
      <c r="L82" s="46">
        <f t="shared" si="30"/>
        <v>1</v>
      </c>
      <c r="M82" s="46">
        <f t="shared" si="30"/>
        <v>1</v>
      </c>
      <c r="N82" s="46">
        <f t="shared" si="30"/>
        <v>1</v>
      </c>
      <c r="O82" s="46">
        <f t="shared" si="30"/>
        <v>1</v>
      </c>
      <c r="P82" s="46">
        <f t="shared" si="30"/>
        <v>1</v>
      </c>
      <c r="Q82" s="46">
        <f t="shared" si="30"/>
        <v>1</v>
      </c>
      <c r="R82" s="46">
        <f t="shared" si="30"/>
        <v>1</v>
      </c>
      <c r="S82" s="46">
        <f t="shared" si="30"/>
        <v>1</v>
      </c>
      <c r="T82" s="46">
        <f t="shared" si="30"/>
        <v>1</v>
      </c>
      <c r="U82" s="46">
        <f t="shared" si="30"/>
        <v>1</v>
      </c>
      <c r="V82" s="46">
        <f t="shared" si="30"/>
        <v>1</v>
      </c>
      <c r="W82" s="46">
        <f t="shared" si="30"/>
        <v>1</v>
      </c>
      <c r="X82" s="46">
        <f t="shared" si="30"/>
        <v>1</v>
      </c>
      <c r="Y82" s="46">
        <f t="shared" si="30"/>
        <v>1</v>
      </c>
      <c r="Z82" s="46">
        <f t="shared" si="30"/>
        <v>1</v>
      </c>
      <c r="AA82" s="46">
        <f t="shared" si="30"/>
        <v>1</v>
      </c>
      <c r="AB82" s="46">
        <f t="shared" si="30"/>
        <v>1</v>
      </c>
      <c r="AC82" s="46">
        <f t="shared" si="30"/>
        <v>1</v>
      </c>
      <c r="AD82" s="46">
        <f t="shared" si="30"/>
        <v>1</v>
      </c>
      <c r="AE82" s="46">
        <f t="shared" si="30"/>
        <v>1</v>
      </c>
      <c r="AF82" s="46">
        <f t="shared" si="30"/>
        <v>1</v>
      </c>
      <c r="AG82" s="46">
        <f t="shared" si="30"/>
        <v>1</v>
      </c>
      <c r="AH82" s="46">
        <f t="shared" si="30"/>
        <v>1</v>
      </c>
      <c r="AI82" s="46">
        <f t="shared" si="30"/>
        <v>1</v>
      </c>
      <c r="AJ82" s="46">
        <f t="shared" si="30"/>
        <v>1</v>
      </c>
      <c r="AL82" s="523" t="s">
        <v>247</v>
      </c>
      <c r="AM82"/>
      <c r="AN82" s="80"/>
      <c r="AO82" s="80"/>
      <c r="AP82" s="82"/>
      <c r="AQ82" s="80"/>
      <c r="AR82" s="80"/>
      <c r="AS82" s="80"/>
      <c r="AT82" s="80"/>
      <c r="AU82" s="80"/>
      <c r="AV82" s="80"/>
      <c r="AW82" s="80"/>
      <c r="AX82" s="80"/>
    </row>
    <row r="83" spans="1:50" hidden="1">
      <c r="A83" s="80"/>
      <c r="B83" s="1098"/>
      <c r="D83" s="48" t="s">
        <v>266</v>
      </c>
      <c r="E83" s="23"/>
      <c r="F83" s="49"/>
      <c r="G83" s="43">
        <f>SUM(G80:G82)</f>
        <v>-364</v>
      </c>
      <c r="H83" s="44">
        <f>SUM(H80:H82)</f>
        <v>-364</v>
      </c>
      <c r="I83" s="45">
        <f>SUM(I80:I82)</f>
        <v>-364</v>
      </c>
      <c r="J83" s="46">
        <f>SUM(J80:J82)</f>
        <v>-364</v>
      </c>
      <c r="K83" s="46">
        <f t="shared" ref="K83:AJ83" si="31">SUM(K80:K82)</f>
        <v>-364</v>
      </c>
      <c r="L83" s="46">
        <f t="shared" si="31"/>
        <v>-364</v>
      </c>
      <c r="M83" s="46">
        <f t="shared" si="31"/>
        <v>-364</v>
      </c>
      <c r="N83" s="46">
        <f t="shared" si="31"/>
        <v>-364</v>
      </c>
      <c r="O83" s="46">
        <f t="shared" si="31"/>
        <v>-364</v>
      </c>
      <c r="P83" s="46">
        <f t="shared" si="31"/>
        <v>-364</v>
      </c>
      <c r="Q83" s="46">
        <f t="shared" si="31"/>
        <v>-364</v>
      </c>
      <c r="R83" s="46">
        <f t="shared" si="31"/>
        <v>-364</v>
      </c>
      <c r="S83" s="46">
        <f t="shared" si="31"/>
        <v>-364</v>
      </c>
      <c r="T83" s="46">
        <f t="shared" si="31"/>
        <v>-364</v>
      </c>
      <c r="U83" s="46">
        <f t="shared" si="31"/>
        <v>-364</v>
      </c>
      <c r="V83" s="46">
        <f t="shared" si="31"/>
        <v>-364</v>
      </c>
      <c r="W83" s="46">
        <f t="shared" si="31"/>
        <v>-364</v>
      </c>
      <c r="X83" s="46">
        <f t="shared" si="31"/>
        <v>-364</v>
      </c>
      <c r="Y83" s="46">
        <f t="shared" si="31"/>
        <v>-364</v>
      </c>
      <c r="Z83" s="46">
        <f t="shared" si="31"/>
        <v>-364</v>
      </c>
      <c r="AA83" s="46">
        <f t="shared" si="31"/>
        <v>-364</v>
      </c>
      <c r="AB83" s="46">
        <f t="shared" si="31"/>
        <v>-364</v>
      </c>
      <c r="AC83" s="46">
        <f t="shared" si="31"/>
        <v>-364</v>
      </c>
      <c r="AD83" s="46">
        <f t="shared" si="31"/>
        <v>-364</v>
      </c>
      <c r="AE83" s="46">
        <f t="shared" si="31"/>
        <v>-364</v>
      </c>
      <c r="AF83" s="46">
        <f t="shared" si="31"/>
        <v>-364</v>
      </c>
      <c r="AG83" s="46">
        <f t="shared" si="31"/>
        <v>-364</v>
      </c>
      <c r="AH83" s="46">
        <f t="shared" si="31"/>
        <v>-364</v>
      </c>
      <c r="AI83" s="46">
        <f t="shared" si="31"/>
        <v>-364</v>
      </c>
      <c r="AJ83" s="46">
        <f t="shared" si="31"/>
        <v>-364</v>
      </c>
      <c r="AL83" s="523" t="s">
        <v>248</v>
      </c>
      <c r="AM83"/>
      <c r="AN83" s="80"/>
      <c r="AO83" s="80"/>
      <c r="AP83" s="82"/>
      <c r="AQ83" s="140" t="s">
        <v>250</v>
      </c>
      <c r="AR83" s="80"/>
      <c r="AS83" s="80"/>
      <c r="AT83" s="80"/>
      <c r="AU83" s="80"/>
      <c r="AV83" s="80"/>
      <c r="AW83" s="80"/>
      <c r="AX83" s="80"/>
    </row>
    <row r="84" spans="1:50" hidden="1">
      <c r="A84" s="80"/>
      <c r="B84" s="1098"/>
      <c r="D84" s="48"/>
      <c r="E84" s="50">
        <v>2019</v>
      </c>
      <c r="F84" s="49"/>
      <c r="G84" s="43">
        <f t="shared" ref="G84:AJ84" ca="1" si="32">G83-G79</f>
        <v>-46505</v>
      </c>
      <c r="H84" s="44">
        <f t="shared" ca="1" si="32"/>
        <v>-46505</v>
      </c>
      <c r="I84" s="45">
        <f t="shared" ca="1" si="32"/>
        <v>-46505</v>
      </c>
      <c r="J84" s="46">
        <f t="shared" ca="1" si="32"/>
        <v>-46505</v>
      </c>
      <c r="K84" s="46">
        <f t="shared" ca="1" si="32"/>
        <v>-46505</v>
      </c>
      <c r="L84" s="46">
        <f t="shared" ca="1" si="32"/>
        <v>-46505</v>
      </c>
      <c r="M84" s="46">
        <f t="shared" ca="1" si="32"/>
        <v>-46505</v>
      </c>
      <c r="N84" s="46">
        <f t="shared" ca="1" si="32"/>
        <v>-46505</v>
      </c>
      <c r="O84" s="46">
        <f t="shared" ca="1" si="32"/>
        <v>-46505</v>
      </c>
      <c r="P84" s="46">
        <f t="shared" ca="1" si="32"/>
        <v>-46505</v>
      </c>
      <c r="Q84" s="46">
        <f t="shared" ca="1" si="32"/>
        <v>-46505</v>
      </c>
      <c r="R84" s="46">
        <f t="shared" ca="1" si="32"/>
        <v>-46505</v>
      </c>
      <c r="S84" s="46">
        <f t="shared" ca="1" si="32"/>
        <v>-46505</v>
      </c>
      <c r="T84" s="46">
        <f t="shared" ca="1" si="32"/>
        <v>-46505</v>
      </c>
      <c r="U84" s="46">
        <f t="shared" ca="1" si="32"/>
        <v>-46505</v>
      </c>
      <c r="V84" s="46">
        <f t="shared" ca="1" si="32"/>
        <v>-46505</v>
      </c>
      <c r="W84" s="46">
        <f t="shared" ca="1" si="32"/>
        <v>-46505</v>
      </c>
      <c r="X84" s="46">
        <f t="shared" ca="1" si="32"/>
        <v>-46505</v>
      </c>
      <c r="Y84" s="46">
        <f t="shared" ca="1" si="32"/>
        <v>-46505</v>
      </c>
      <c r="Z84" s="46">
        <f t="shared" ca="1" si="32"/>
        <v>-46505</v>
      </c>
      <c r="AA84" s="46">
        <f t="shared" ca="1" si="32"/>
        <v>-46505</v>
      </c>
      <c r="AB84" s="46">
        <f t="shared" ca="1" si="32"/>
        <v>-46505</v>
      </c>
      <c r="AC84" s="46">
        <f t="shared" ca="1" si="32"/>
        <v>-46505</v>
      </c>
      <c r="AD84" s="46">
        <f t="shared" ca="1" si="32"/>
        <v>-46505</v>
      </c>
      <c r="AE84" s="46">
        <f t="shared" ca="1" si="32"/>
        <v>-46505</v>
      </c>
      <c r="AF84" s="46">
        <f t="shared" ca="1" si="32"/>
        <v>-46505</v>
      </c>
      <c r="AG84" s="46">
        <f t="shared" ca="1" si="32"/>
        <v>-46505</v>
      </c>
      <c r="AH84" s="46">
        <f t="shared" ca="1" si="32"/>
        <v>-46505</v>
      </c>
      <c r="AI84" s="46">
        <f t="shared" ca="1" si="32"/>
        <v>-46505</v>
      </c>
      <c r="AJ84" s="46">
        <f t="shared" ca="1" si="32"/>
        <v>-46505</v>
      </c>
      <c r="AL84" s="523" t="s">
        <v>249</v>
      </c>
      <c r="AM84"/>
      <c r="AN84" s="80"/>
      <c r="AO84" s="80"/>
      <c r="AP84" s="82"/>
      <c r="AQ84" s="80"/>
      <c r="AR84" s="141" t="s">
        <v>303</v>
      </c>
      <c r="AS84" s="80"/>
      <c r="AT84" s="80"/>
      <c r="AU84" s="80"/>
      <c r="AV84" s="80"/>
      <c r="AW84" s="80"/>
      <c r="AX84" s="80"/>
    </row>
    <row r="85" spans="1:50" hidden="1">
      <c r="A85" s="80"/>
      <c r="B85" s="1098"/>
      <c r="D85" s="48" t="s">
        <v>262</v>
      </c>
      <c r="E85" s="23"/>
      <c r="F85" s="49"/>
      <c r="G85" s="43" t="str">
        <f t="shared" ref="G85:AJ85" ca="1" si="33">IF(G84&gt;0,MID(G64,3,7),"")</f>
        <v/>
      </c>
      <c r="H85" s="44" t="str">
        <f t="shared" ca="1" si="33"/>
        <v/>
      </c>
      <c r="I85" s="45" t="str">
        <f t="shared" ca="1" si="33"/>
        <v/>
      </c>
      <c r="J85" s="46" t="str">
        <f t="shared" ca="1" si="33"/>
        <v/>
      </c>
      <c r="K85" s="46" t="str">
        <f t="shared" ca="1" si="33"/>
        <v/>
      </c>
      <c r="L85" s="46" t="str">
        <f t="shared" ca="1" si="33"/>
        <v/>
      </c>
      <c r="M85" s="46" t="str">
        <f t="shared" ca="1" si="33"/>
        <v/>
      </c>
      <c r="N85" s="46" t="str">
        <f t="shared" ca="1" si="33"/>
        <v/>
      </c>
      <c r="O85" s="46" t="str">
        <f t="shared" ca="1" si="33"/>
        <v/>
      </c>
      <c r="P85" s="46" t="str">
        <f t="shared" ca="1" si="33"/>
        <v/>
      </c>
      <c r="Q85" s="46" t="str">
        <f t="shared" ca="1" si="33"/>
        <v/>
      </c>
      <c r="R85" s="46" t="str">
        <f t="shared" ca="1" si="33"/>
        <v/>
      </c>
      <c r="S85" s="46" t="str">
        <f t="shared" ca="1" si="33"/>
        <v/>
      </c>
      <c r="T85" s="46" t="str">
        <f t="shared" ca="1" si="33"/>
        <v/>
      </c>
      <c r="U85" s="46" t="str">
        <f t="shared" ca="1" si="33"/>
        <v/>
      </c>
      <c r="V85" s="46" t="str">
        <f t="shared" ca="1" si="33"/>
        <v/>
      </c>
      <c r="W85" s="46" t="str">
        <f t="shared" ca="1" si="33"/>
        <v/>
      </c>
      <c r="X85" s="46" t="str">
        <f t="shared" ca="1" si="33"/>
        <v/>
      </c>
      <c r="Y85" s="46" t="str">
        <f t="shared" ca="1" si="33"/>
        <v/>
      </c>
      <c r="Z85" s="46" t="str">
        <f t="shared" ca="1" si="33"/>
        <v/>
      </c>
      <c r="AA85" s="46" t="str">
        <f t="shared" ca="1" si="33"/>
        <v/>
      </c>
      <c r="AB85" s="46" t="str">
        <f t="shared" ca="1" si="33"/>
        <v/>
      </c>
      <c r="AC85" s="46" t="str">
        <f t="shared" ca="1" si="33"/>
        <v/>
      </c>
      <c r="AD85" s="46" t="str">
        <f t="shared" ca="1" si="33"/>
        <v/>
      </c>
      <c r="AE85" s="46" t="str">
        <f t="shared" ca="1" si="33"/>
        <v/>
      </c>
      <c r="AF85" s="46" t="str">
        <f t="shared" ca="1" si="33"/>
        <v/>
      </c>
      <c r="AG85" s="46" t="str">
        <f t="shared" ca="1" si="33"/>
        <v/>
      </c>
      <c r="AH85" s="46" t="str">
        <f t="shared" ca="1" si="33"/>
        <v/>
      </c>
      <c r="AI85" s="46" t="str">
        <f t="shared" ca="1" si="33"/>
        <v/>
      </c>
      <c r="AJ85" s="46" t="str">
        <f t="shared" ca="1" si="33"/>
        <v/>
      </c>
      <c r="AL85" s="523" t="s">
        <v>302</v>
      </c>
      <c r="AM85"/>
      <c r="AN85" s="80"/>
      <c r="AO85" s="80"/>
      <c r="AP85" s="82"/>
      <c r="AQ85" s="80"/>
      <c r="AR85" s="80"/>
      <c r="AS85" s="80"/>
      <c r="AT85" s="80"/>
      <c r="AU85" s="80"/>
      <c r="AV85" s="80"/>
      <c r="AW85" s="80"/>
      <c r="AX85" s="80"/>
    </row>
    <row r="86" spans="1:50" hidden="1">
      <c r="A86" s="80"/>
      <c r="B86" s="1098"/>
      <c r="D86" s="48"/>
      <c r="E86" s="50" t="s">
        <v>264</v>
      </c>
      <c r="F86" s="49"/>
      <c r="G86" s="43">
        <f>IF(G64="5.名称変更",50,IF(G64="4.合併・分離",10,0))</f>
        <v>0</v>
      </c>
      <c r="H86" s="44">
        <f>IF(H64="5.名称変更",50,IF(H64="4.合併・分離",10,0))</f>
        <v>0</v>
      </c>
      <c r="I86" s="45">
        <f>IF(I64="5.名称変更",50,IF(I64="4.合併・分離",10,0))</f>
        <v>0</v>
      </c>
      <c r="J86" s="46">
        <f>IF(J64="5.名称変更",50,IF(J64="4.合併・分離",10,0))</f>
        <v>0</v>
      </c>
      <c r="K86" s="46">
        <f t="shared" ref="K86:AJ86" si="34">IF(K64="5.名称変更",50,IF(K64="4.合併・分離",10,0))</f>
        <v>0</v>
      </c>
      <c r="L86" s="46">
        <f t="shared" si="34"/>
        <v>0</v>
      </c>
      <c r="M86" s="46">
        <f t="shared" si="34"/>
        <v>0</v>
      </c>
      <c r="N86" s="46">
        <f t="shared" si="34"/>
        <v>0</v>
      </c>
      <c r="O86" s="46">
        <f t="shared" si="34"/>
        <v>0</v>
      </c>
      <c r="P86" s="46">
        <f t="shared" si="34"/>
        <v>0</v>
      </c>
      <c r="Q86" s="46">
        <f t="shared" si="34"/>
        <v>0</v>
      </c>
      <c r="R86" s="46">
        <f t="shared" si="34"/>
        <v>0</v>
      </c>
      <c r="S86" s="46">
        <f t="shared" si="34"/>
        <v>0</v>
      </c>
      <c r="T86" s="46">
        <f t="shared" si="34"/>
        <v>0</v>
      </c>
      <c r="U86" s="46">
        <f t="shared" si="34"/>
        <v>0</v>
      </c>
      <c r="V86" s="46">
        <f t="shared" si="34"/>
        <v>0</v>
      </c>
      <c r="W86" s="46">
        <f t="shared" si="34"/>
        <v>0</v>
      </c>
      <c r="X86" s="46">
        <f t="shared" si="34"/>
        <v>0</v>
      </c>
      <c r="Y86" s="46">
        <f t="shared" si="34"/>
        <v>0</v>
      </c>
      <c r="Z86" s="46">
        <f t="shared" si="34"/>
        <v>0</v>
      </c>
      <c r="AA86" s="46">
        <f t="shared" si="34"/>
        <v>0</v>
      </c>
      <c r="AB86" s="46">
        <f t="shared" si="34"/>
        <v>0</v>
      </c>
      <c r="AC86" s="46">
        <f t="shared" si="34"/>
        <v>0</v>
      </c>
      <c r="AD86" s="46">
        <f t="shared" si="34"/>
        <v>0</v>
      </c>
      <c r="AE86" s="46">
        <f t="shared" si="34"/>
        <v>0</v>
      </c>
      <c r="AF86" s="46">
        <f t="shared" si="34"/>
        <v>0</v>
      </c>
      <c r="AG86" s="46">
        <f t="shared" si="34"/>
        <v>0</v>
      </c>
      <c r="AH86" s="46">
        <f t="shared" si="34"/>
        <v>0</v>
      </c>
      <c r="AI86" s="46">
        <f t="shared" si="34"/>
        <v>0</v>
      </c>
      <c r="AJ86" s="46">
        <f t="shared" si="34"/>
        <v>0</v>
      </c>
      <c r="AL86" s="523" t="s">
        <v>287</v>
      </c>
      <c r="AM86" s="4"/>
      <c r="AN86" s="80"/>
      <c r="AO86" s="80"/>
      <c r="AP86" s="82"/>
      <c r="AQ86" s="80"/>
      <c r="AR86" s="80"/>
      <c r="AS86" s="80"/>
      <c r="AT86" s="80"/>
      <c r="AU86" s="80"/>
      <c r="AV86" s="80"/>
      <c r="AW86" s="80"/>
      <c r="AX86" s="80"/>
    </row>
    <row r="87" spans="1:50" hidden="1">
      <c r="A87" s="80"/>
      <c r="B87" s="1098"/>
      <c r="D87" s="48" t="s">
        <v>266</v>
      </c>
      <c r="E87" s="23"/>
      <c r="F87" s="51"/>
      <c r="G87" s="43" t="str">
        <f t="shared" ref="G87:AJ87" ca="1" si="35">DATESTRING(G77)</f>
        <v>令和08年04月08日</v>
      </c>
      <c r="H87" s="44" t="str">
        <f t="shared" ca="1" si="35"/>
        <v>令和08年04月08日</v>
      </c>
      <c r="I87" s="45" t="str">
        <f t="shared" ca="1" si="35"/>
        <v>令和08年04月08日</v>
      </c>
      <c r="J87" s="46" t="str">
        <f t="shared" ca="1" si="35"/>
        <v>令和08年04月08日</v>
      </c>
      <c r="K87" s="46" t="str">
        <f t="shared" ca="1" si="35"/>
        <v>令和08年04月08日</v>
      </c>
      <c r="L87" s="46" t="str">
        <f t="shared" ca="1" si="35"/>
        <v>令和08年04月08日</v>
      </c>
      <c r="M87" s="46" t="str">
        <f t="shared" ca="1" si="35"/>
        <v>令和08年04月08日</v>
      </c>
      <c r="N87" s="46" t="str">
        <f t="shared" ca="1" si="35"/>
        <v>令和08年04月08日</v>
      </c>
      <c r="O87" s="46" t="str">
        <f t="shared" ca="1" si="35"/>
        <v>令和08年04月08日</v>
      </c>
      <c r="P87" s="46" t="str">
        <f t="shared" ca="1" si="35"/>
        <v>令和08年04月08日</v>
      </c>
      <c r="Q87" s="46" t="str">
        <f t="shared" ca="1" si="35"/>
        <v>令和08年04月08日</v>
      </c>
      <c r="R87" s="46" t="str">
        <f t="shared" ca="1" si="35"/>
        <v>令和08年04月08日</v>
      </c>
      <c r="S87" s="46" t="str">
        <f t="shared" ca="1" si="35"/>
        <v>令和08年04月08日</v>
      </c>
      <c r="T87" s="46" t="str">
        <f t="shared" ca="1" si="35"/>
        <v>令和08年04月08日</v>
      </c>
      <c r="U87" s="46" t="str">
        <f t="shared" ca="1" si="35"/>
        <v>令和08年04月08日</v>
      </c>
      <c r="V87" s="46" t="str">
        <f t="shared" ca="1" si="35"/>
        <v>令和08年04月08日</v>
      </c>
      <c r="W87" s="46" t="str">
        <f t="shared" ca="1" si="35"/>
        <v>令和08年04月08日</v>
      </c>
      <c r="X87" s="46" t="str">
        <f t="shared" ca="1" si="35"/>
        <v>令和08年04月08日</v>
      </c>
      <c r="Y87" s="46" t="str">
        <f t="shared" ca="1" si="35"/>
        <v>令和08年04月08日</v>
      </c>
      <c r="Z87" s="46" t="str">
        <f t="shared" ca="1" si="35"/>
        <v>令和08年04月08日</v>
      </c>
      <c r="AA87" s="46" t="str">
        <f t="shared" ca="1" si="35"/>
        <v>令和08年04月08日</v>
      </c>
      <c r="AB87" s="46" t="str">
        <f t="shared" ca="1" si="35"/>
        <v>令和08年04月08日</v>
      </c>
      <c r="AC87" s="46" t="str">
        <f t="shared" ca="1" si="35"/>
        <v>令和08年04月08日</v>
      </c>
      <c r="AD87" s="46" t="str">
        <f t="shared" ca="1" si="35"/>
        <v>令和08年04月08日</v>
      </c>
      <c r="AE87" s="46" t="str">
        <f t="shared" ca="1" si="35"/>
        <v>令和08年04月08日</v>
      </c>
      <c r="AF87" s="46" t="str">
        <f t="shared" ca="1" si="35"/>
        <v>令和08年04月08日</v>
      </c>
      <c r="AG87" s="46" t="str">
        <f t="shared" ca="1" si="35"/>
        <v>令和08年04月08日</v>
      </c>
      <c r="AH87" s="46" t="str">
        <f t="shared" ca="1" si="35"/>
        <v>令和08年04月08日</v>
      </c>
      <c r="AI87" s="46" t="str">
        <f t="shared" ca="1" si="35"/>
        <v>令和08年04月08日</v>
      </c>
      <c r="AJ87" s="46" t="str">
        <f t="shared" ca="1" si="35"/>
        <v>令和08年04月08日</v>
      </c>
      <c r="AK87" s="27"/>
      <c r="AL87" s="524" t="s">
        <v>261</v>
      </c>
      <c r="AM87" s="4"/>
      <c r="AN87" s="80"/>
      <c r="AO87" s="82"/>
      <c r="AP87" s="82"/>
      <c r="AQ87" s="80"/>
      <c r="AR87" s="80"/>
      <c r="AS87" s="80"/>
      <c r="AT87" s="80"/>
      <c r="AU87" s="80"/>
      <c r="AV87" s="80"/>
      <c r="AW87" s="80"/>
      <c r="AX87" s="80"/>
    </row>
    <row r="88" spans="1:50" hidden="1">
      <c r="A88" s="80"/>
      <c r="B88" s="1098"/>
      <c r="D88" s="48"/>
      <c r="E88" s="50">
        <v>2019</v>
      </c>
      <c r="F88" s="51"/>
      <c r="G88" s="47"/>
      <c r="H88" s="47"/>
      <c r="I88" s="47"/>
      <c r="J88" s="47"/>
      <c r="K88" s="27"/>
      <c r="L88" s="27"/>
      <c r="M88" s="27"/>
      <c r="N88" s="27"/>
      <c r="O88" s="27"/>
      <c r="P88" s="27"/>
      <c r="Q88" s="27"/>
      <c r="R88" s="27"/>
      <c r="S88" s="27"/>
      <c r="T88" s="27"/>
      <c r="U88" s="27"/>
      <c r="V88" s="27"/>
      <c r="W88" s="27"/>
      <c r="X88" s="27"/>
      <c r="Y88" s="27"/>
      <c r="Z88" s="27"/>
      <c r="AA88" s="27"/>
      <c r="AB88" s="27"/>
      <c r="AC88" s="27"/>
      <c r="AD88" s="27"/>
      <c r="AE88" s="27"/>
      <c r="AF88" s="27"/>
      <c r="AG88" s="27"/>
      <c r="AH88" s="27"/>
      <c r="AI88" s="27"/>
      <c r="AJ88" s="27"/>
      <c r="AK88" s="27"/>
      <c r="AL88" s="524"/>
      <c r="AM88" s="4"/>
      <c r="AN88" s="80"/>
      <c r="AO88" s="82"/>
      <c r="AP88" s="82"/>
      <c r="AQ88" s="80"/>
      <c r="AR88" s="80"/>
      <c r="AS88" s="80"/>
      <c r="AT88" s="80"/>
      <c r="AU88" s="80"/>
      <c r="AV88" s="80"/>
      <c r="AW88" s="80"/>
      <c r="AX88" s="80"/>
    </row>
    <row r="89" spans="1:50" ht="14.25" hidden="1" thickBot="1">
      <c r="A89" s="80"/>
      <c r="B89" s="1098"/>
      <c r="D89" s="52"/>
      <c r="E89" s="54"/>
      <c r="F89" s="53"/>
      <c r="G89" s="47"/>
      <c r="H89" s="47"/>
      <c r="I89" s="47"/>
      <c r="J89" s="47"/>
      <c r="K89" s="27"/>
      <c r="L89" s="27"/>
      <c r="M89" s="27"/>
      <c r="N89" s="27"/>
      <c r="O89" s="27"/>
      <c r="P89" s="27"/>
      <c r="Q89" s="27"/>
      <c r="R89" s="27"/>
      <c r="S89" s="27"/>
      <c r="T89" s="27"/>
      <c r="U89" s="27"/>
      <c r="V89" s="27"/>
      <c r="W89" s="27"/>
      <c r="X89" s="27"/>
      <c r="Y89" s="27"/>
      <c r="Z89" s="27"/>
      <c r="AA89" s="27"/>
      <c r="AB89" s="27"/>
      <c r="AC89" s="27"/>
      <c r="AD89" s="27"/>
      <c r="AE89" s="27"/>
      <c r="AF89" s="27"/>
      <c r="AG89" s="27"/>
      <c r="AH89" s="27"/>
      <c r="AI89" s="27"/>
      <c r="AJ89" s="27"/>
      <c r="AK89" s="27"/>
      <c r="AL89" s="524"/>
      <c r="AM89" s="4"/>
      <c r="AN89" s="80"/>
      <c r="AO89" s="82"/>
      <c r="AP89" s="82"/>
      <c r="AQ89" s="80"/>
      <c r="AR89" s="80"/>
      <c r="AS89" s="80"/>
      <c r="AT89" s="80"/>
      <c r="AU89" s="80"/>
      <c r="AV89" s="80"/>
      <c r="AW89" s="80"/>
      <c r="AX89" s="80"/>
    </row>
    <row r="90" spans="1:50" hidden="1">
      <c r="A90" s="80"/>
      <c r="B90" s="1098"/>
      <c r="D90" s="58"/>
      <c r="E90" s="59"/>
      <c r="F90" s="64"/>
      <c r="G90" s="43">
        <f t="shared" ref="G90:AJ90" si="36">IF(LEFT(G25)="5",43466,IF(LEFT(G25)="4",32509,IF(LEFT(G25)="3",9498,IF(LEFT(G25)="2",4384,0))))</f>
        <v>0</v>
      </c>
      <c r="H90" s="44">
        <f t="shared" si="36"/>
        <v>0</v>
      </c>
      <c r="I90" s="45">
        <f t="shared" si="36"/>
        <v>0</v>
      </c>
      <c r="J90" s="46">
        <f t="shared" si="36"/>
        <v>0</v>
      </c>
      <c r="K90" s="46">
        <f t="shared" si="36"/>
        <v>0</v>
      </c>
      <c r="L90" s="46">
        <f t="shared" si="36"/>
        <v>0</v>
      </c>
      <c r="M90" s="46">
        <f t="shared" si="36"/>
        <v>0</v>
      </c>
      <c r="N90" s="46">
        <f t="shared" si="36"/>
        <v>0</v>
      </c>
      <c r="O90" s="46">
        <f t="shared" si="36"/>
        <v>0</v>
      </c>
      <c r="P90" s="46">
        <f t="shared" si="36"/>
        <v>0</v>
      </c>
      <c r="Q90" s="46">
        <f t="shared" si="36"/>
        <v>0</v>
      </c>
      <c r="R90" s="46">
        <f t="shared" si="36"/>
        <v>0</v>
      </c>
      <c r="S90" s="46">
        <f t="shared" si="36"/>
        <v>0</v>
      </c>
      <c r="T90" s="46">
        <f t="shared" si="36"/>
        <v>0</v>
      </c>
      <c r="U90" s="46">
        <f t="shared" si="36"/>
        <v>0</v>
      </c>
      <c r="V90" s="46">
        <f t="shared" si="36"/>
        <v>0</v>
      </c>
      <c r="W90" s="46">
        <f t="shared" si="36"/>
        <v>0</v>
      </c>
      <c r="X90" s="46">
        <f t="shared" si="36"/>
        <v>0</v>
      </c>
      <c r="Y90" s="46">
        <f t="shared" si="36"/>
        <v>0</v>
      </c>
      <c r="Z90" s="46">
        <f t="shared" si="36"/>
        <v>0</v>
      </c>
      <c r="AA90" s="46">
        <f t="shared" si="36"/>
        <v>0</v>
      </c>
      <c r="AB90" s="46">
        <f t="shared" si="36"/>
        <v>0</v>
      </c>
      <c r="AC90" s="46">
        <f t="shared" si="36"/>
        <v>0</v>
      </c>
      <c r="AD90" s="46">
        <f t="shared" si="36"/>
        <v>0</v>
      </c>
      <c r="AE90" s="46">
        <f t="shared" si="36"/>
        <v>0</v>
      </c>
      <c r="AF90" s="46">
        <f t="shared" si="36"/>
        <v>0</v>
      </c>
      <c r="AG90" s="46">
        <f t="shared" si="36"/>
        <v>0</v>
      </c>
      <c r="AH90" s="46">
        <f t="shared" si="36"/>
        <v>0</v>
      </c>
      <c r="AI90" s="46">
        <f t="shared" si="36"/>
        <v>0</v>
      </c>
      <c r="AJ90" s="46">
        <f t="shared" si="36"/>
        <v>0</v>
      </c>
      <c r="AL90" s="523" t="s">
        <v>278</v>
      </c>
      <c r="AM90" s="4"/>
      <c r="AN90" s="80"/>
      <c r="AO90" s="82"/>
      <c r="AP90" s="82"/>
      <c r="AQ90" s="80"/>
      <c r="AR90" s="80"/>
      <c r="AS90" s="80"/>
      <c r="AT90" s="80"/>
      <c r="AU90" s="80"/>
      <c r="AV90" s="80"/>
      <c r="AW90" s="80"/>
      <c r="AX90" s="80"/>
    </row>
    <row r="91" spans="1:50" hidden="1">
      <c r="A91" s="80"/>
      <c r="B91" s="1098"/>
      <c r="D91" s="48">
        <v>1</v>
      </c>
      <c r="E91" s="23" t="s">
        <v>269</v>
      </c>
      <c r="F91" s="564" t="str">
        <f t="shared" ref="F91:F92" si="37">CONCATENATE(D91,".",E91)</f>
        <v>1.明治</v>
      </c>
      <c r="G91" s="43">
        <f>YEAR(G90)</f>
        <v>1900</v>
      </c>
      <c r="H91" s="44">
        <f>YEAR(H90)</f>
        <v>1900</v>
      </c>
      <c r="I91" s="45">
        <f>YEAR(I90)</f>
        <v>1900</v>
      </c>
      <c r="J91" s="46">
        <f>YEAR(J90)</f>
        <v>1900</v>
      </c>
      <c r="K91" s="46">
        <f t="shared" ref="K91:AJ91" si="38">YEAR(K90)</f>
        <v>1900</v>
      </c>
      <c r="L91" s="46">
        <f t="shared" si="38"/>
        <v>1900</v>
      </c>
      <c r="M91" s="46">
        <f t="shared" si="38"/>
        <v>1900</v>
      </c>
      <c r="N91" s="46">
        <f t="shared" si="38"/>
        <v>1900</v>
      </c>
      <c r="O91" s="46">
        <f t="shared" si="38"/>
        <v>1900</v>
      </c>
      <c r="P91" s="46">
        <f t="shared" si="38"/>
        <v>1900</v>
      </c>
      <c r="Q91" s="46">
        <f t="shared" si="38"/>
        <v>1900</v>
      </c>
      <c r="R91" s="46">
        <f t="shared" si="38"/>
        <v>1900</v>
      </c>
      <c r="S91" s="46">
        <f t="shared" si="38"/>
        <v>1900</v>
      </c>
      <c r="T91" s="46">
        <f t="shared" si="38"/>
        <v>1900</v>
      </c>
      <c r="U91" s="46">
        <f t="shared" si="38"/>
        <v>1900</v>
      </c>
      <c r="V91" s="46">
        <f t="shared" si="38"/>
        <v>1900</v>
      </c>
      <c r="W91" s="46">
        <f t="shared" si="38"/>
        <v>1900</v>
      </c>
      <c r="X91" s="46">
        <f t="shared" si="38"/>
        <v>1900</v>
      </c>
      <c r="Y91" s="46">
        <f t="shared" si="38"/>
        <v>1900</v>
      </c>
      <c r="Z91" s="46">
        <f t="shared" si="38"/>
        <v>1900</v>
      </c>
      <c r="AA91" s="46">
        <f t="shared" si="38"/>
        <v>1900</v>
      </c>
      <c r="AB91" s="46">
        <f t="shared" si="38"/>
        <v>1900</v>
      </c>
      <c r="AC91" s="46">
        <f t="shared" si="38"/>
        <v>1900</v>
      </c>
      <c r="AD91" s="46">
        <f t="shared" si="38"/>
        <v>1900</v>
      </c>
      <c r="AE91" s="46">
        <f t="shared" si="38"/>
        <v>1900</v>
      </c>
      <c r="AF91" s="46">
        <f t="shared" si="38"/>
        <v>1900</v>
      </c>
      <c r="AG91" s="46">
        <f t="shared" si="38"/>
        <v>1900</v>
      </c>
      <c r="AH91" s="46">
        <f t="shared" si="38"/>
        <v>1900</v>
      </c>
      <c r="AI91" s="46">
        <f t="shared" si="38"/>
        <v>1900</v>
      </c>
      <c r="AJ91" s="46">
        <f t="shared" si="38"/>
        <v>1900</v>
      </c>
      <c r="AL91" s="523" t="s">
        <v>279</v>
      </c>
      <c r="AM91" s="4"/>
      <c r="AN91" s="80"/>
      <c r="AO91" s="82"/>
      <c r="AP91" s="82"/>
      <c r="AQ91" s="80"/>
      <c r="AR91" s="80"/>
      <c r="AS91" s="80"/>
      <c r="AT91" s="80"/>
      <c r="AU91" s="80"/>
      <c r="AV91" s="80"/>
      <c r="AW91" s="80"/>
      <c r="AX91" s="80"/>
    </row>
    <row r="92" spans="1:50" hidden="1">
      <c r="A92" s="80"/>
      <c r="B92" s="1098"/>
      <c r="D92" s="48">
        <v>2</v>
      </c>
      <c r="E92" s="23" t="s">
        <v>270</v>
      </c>
      <c r="F92" s="564" t="str">
        <f t="shared" si="37"/>
        <v>2.大正</v>
      </c>
      <c r="G92" s="43">
        <f t="shared" ref="G92:W92" si="39">G91+IFERROR((ABS(MID(G38,2,2))-1),0)</f>
        <v>1900</v>
      </c>
      <c r="H92" s="44">
        <f t="shared" si="39"/>
        <v>1900</v>
      </c>
      <c r="I92" s="45">
        <f t="shared" si="39"/>
        <v>1900</v>
      </c>
      <c r="J92" s="46">
        <f t="shared" si="39"/>
        <v>1900</v>
      </c>
      <c r="K92" s="46">
        <f t="shared" si="39"/>
        <v>1900</v>
      </c>
      <c r="L92" s="46">
        <f t="shared" si="39"/>
        <v>1900</v>
      </c>
      <c r="M92" s="46">
        <f t="shared" si="39"/>
        <v>1900</v>
      </c>
      <c r="N92" s="46">
        <f t="shared" si="39"/>
        <v>1900</v>
      </c>
      <c r="O92" s="46">
        <f t="shared" si="39"/>
        <v>1900</v>
      </c>
      <c r="P92" s="46">
        <f t="shared" si="39"/>
        <v>1900</v>
      </c>
      <c r="Q92" s="46">
        <f t="shared" si="39"/>
        <v>1900</v>
      </c>
      <c r="R92" s="46">
        <f t="shared" si="39"/>
        <v>1900</v>
      </c>
      <c r="S92" s="46">
        <f t="shared" si="39"/>
        <v>1900</v>
      </c>
      <c r="T92" s="46">
        <f t="shared" si="39"/>
        <v>1900</v>
      </c>
      <c r="U92" s="46">
        <f t="shared" si="39"/>
        <v>1900</v>
      </c>
      <c r="V92" s="46">
        <f t="shared" si="39"/>
        <v>1900</v>
      </c>
      <c r="W92" s="46">
        <f t="shared" si="39"/>
        <v>1900</v>
      </c>
      <c r="X92" s="46">
        <f t="shared" ref="X92:AJ92" si="40">X91+IFERROR((ABS(MID(X38,2,2))-1),0)</f>
        <v>1900</v>
      </c>
      <c r="Y92" s="46">
        <f t="shared" si="40"/>
        <v>1900</v>
      </c>
      <c r="Z92" s="46">
        <f t="shared" si="40"/>
        <v>1900</v>
      </c>
      <c r="AA92" s="46">
        <f t="shared" si="40"/>
        <v>1900</v>
      </c>
      <c r="AB92" s="46">
        <f t="shared" si="40"/>
        <v>1900</v>
      </c>
      <c r="AC92" s="46">
        <f t="shared" si="40"/>
        <v>1900</v>
      </c>
      <c r="AD92" s="46">
        <f t="shared" si="40"/>
        <v>1900</v>
      </c>
      <c r="AE92" s="46">
        <f t="shared" si="40"/>
        <v>1900</v>
      </c>
      <c r="AF92" s="46">
        <f t="shared" si="40"/>
        <v>1900</v>
      </c>
      <c r="AG92" s="46">
        <f t="shared" si="40"/>
        <v>1900</v>
      </c>
      <c r="AH92" s="46">
        <f t="shared" si="40"/>
        <v>1900</v>
      </c>
      <c r="AI92" s="46">
        <f t="shared" si="40"/>
        <v>1900</v>
      </c>
      <c r="AJ92" s="46">
        <f t="shared" si="40"/>
        <v>1900</v>
      </c>
      <c r="AL92" s="523" t="s">
        <v>280</v>
      </c>
      <c r="AM92" s="4"/>
      <c r="AN92" s="82"/>
      <c r="AO92" s="82"/>
      <c r="AP92" s="82"/>
      <c r="AQ92" s="80"/>
      <c r="AR92" s="80"/>
      <c r="AS92" s="80"/>
      <c r="AT92" s="80"/>
      <c r="AU92" s="80"/>
      <c r="AV92" s="80"/>
      <c r="AW92" s="80"/>
      <c r="AX92" s="80"/>
    </row>
    <row r="93" spans="1:50" hidden="1">
      <c r="A93" s="80"/>
      <c r="B93" s="1098"/>
      <c r="D93" s="48"/>
      <c r="E93" s="23"/>
      <c r="F93" s="565"/>
      <c r="G93" s="47"/>
      <c r="H93" s="47"/>
      <c r="I93" s="47"/>
      <c r="J93" s="47"/>
      <c r="K93" s="47"/>
      <c r="L93" s="47"/>
      <c r="M93" s="47"/>
      <c r="N93" s="47"/>
      <c r="O93" s="47"/>
      <c r="P93" s="47"/>
      <c r="Q93" s="47"/>
      <c r="R93" s="47"/>
      <c r="S93" s="47"/>
      <c r="T93" s="47"/>
      <c r="U93" s="47"/>
      <c r="V93" s="47"/>
      <c r="W93" s="47"/>
      <c r="X93" s="47"/>
      <c r="Y93" s="47"/>
      <c r="Z93" s="47"/>
      <c r="AA93" s="47"/>
      <c r="AB93" s="47"/>
      <c r="AC93" s="47"/>
      <c r="AD93" s="47"/>
      <c r="AE93" s="47"/>
      <c r="AF93" s="47"/>
      <c r="AG93" s="47"/>
      <c r="AH93" s="47"/>
      <c r="AI93" s="47"/>
      <c r="AJ93" s="47"/>
      <c r="AK93" s="27"/>
      <c r="AL93" s="524"/>
      <c r="AM93" s="131"/>
      <c r="AN93" s="82"/>
      <c r="AO93" s="82"/>
      <c r="AP93" s="82"/>
      <c r="AQ93" s="80"/>
      <c r="AR93" s="80"/>
      <c r="AS93" s="80"/>
      <c r="AT93" s="80"/>
      <c r="AU93" s="80"/>
      <c r="AV93" s="80"/>
      <c r="AW93" s="80"/>
      <c r="AX93" s="80"/>
    </row>
    <row r="94" spans="1:50" hidden="1">
      <c r="A94" s="80"/>
      <c r="B94" s="1098"/>
      <c r="D94" s="48">
        <v>3</v>
      </c>
      <c r="E94" s="23" t="s">
        <v>271</v>
      </c>
      <c r="F94" s="564" t="str">
        <f>CONCATENATE(D94,".",E94)</f>
        <v>3.昭和</v>
      </c>
      <c r="G94" s="43" t="str">
        <f>IFERROR(ABS(CONCATENATE(G92,"/",IFERROR(ABS(MID(G38,4,2)),0),"/",,IFERROR(ABS(MID(G38,6,2)),0))),"")</f>
        <v/>
      </c>
      <c r="H94" s="44" t="str">
        <f>IFERROR(ABS(CONCATENATE(H92,"/",IFERROR(ABS(MID(H38,4,2)),0),"/",,IFERROR(ABS(MID(H38,6,2)),0))),"")</f>
        <v/>
      </c>
      <c r="I94" s="45" t="str">
        <f>IFERROR(ABS(CONCATENATE(I92,"/",IFERROR(ABS(MID(I38,4,2)),0),"/",,IFERROR(ABS(MID(I38,6,2)),0))),"")</f>
        <v/>
      </c>
      <c r="J94" s="46" t="str">
        <f t="shared" ref="J94:AJ94" si="41">IFERROR(ABS(CONCATENATE(J92,"/",IFERROR(ABS(MID(J38,4,2)),0),"/",,IFERROR(ABS(MID(J38,6,2)),0))),"")</f>
        <v/>
      </c>
      <c r="K94" s="46" t="str">
        <f t="shared" si="41"/>
        <v/>
      </c>
      <c r="L94" s="46" t="str">
        <f t="shared" si="41"/>
        <v/>
      </c>
      <c r="M94" s="46" t="str">
        <f t="shared" si="41"/>
        <v/>
      </c>
      <c r="N94" s="46" t="str">
        <f t="shared" si="41"/>
        <v/>
      </c>
      <c r="O94" s="46" t="str">
        <f t="shared" si="41"/>
        <v/>
      </c>
      <c r="P94" s="46" t="str">
        <f t="shared" si="41"/>
        <v/>
      </c>
      <c r="Q94" s="46" t="str">
        <f t="shared" si="41"/>
        <v/>
      </c>
      <c r="R94" s="46" t="str">
        <f t="shared" si="41"/>
        <v/>
      </c>
      <c r="S94" s="46" t="str">
        <f t="shared" si="41"/>
        <v/>
      </c>
      <c r="T94" s="46" t="str">
        <f t="shared" si="41"/>
        <v/>
      </c>
      <c r="U94" s="46" t="str">
        <f t="shared" si="41"/>
        <v/>
      </c>
      <c r="V94" s="46" t="str">
        <f t="shared" si="41"/>
        <v/>
      </c>
      <c r="W94" s="46" t="str">
        <f t="shared" si="41"/>
        <v/>
      </c>
      <c r="X94" s="46" t="str">
        <f t="shared" si="41"/>
        <v/>
      </c>
      <c r="Y94" s="46" t="str">
        <f t="shared" si="41"/>
        <v/>
      </c>
      <c r="Z94" s="46" t="str">
        <f t="shared" si="41"/>
        <v/>
      </c>
      <c r="AA94" s="46" t="str">
        <f t="shared" si="41"/>
        <v/>
      </c>
      <c r="AB94" s="46" t="str">
        <f t="shared" si="41"/>
        <v/>
      </c>
      <c r="AC94" s="46" t="str">
        <f t="shared" si="41"/>
        <v/>
      </c>
      <c r="AD94" s="46" t="str">
        <f t="shared" si="41"/>
        <v/>
      </c>
      <c r="AE94" s="46" t="str">
        <f t="shared" si="41"/>
        <v/>
      </c>
      <c r="AF94" s="46" t="str">
        <f t="shared" si="41"/>
        <v/>
      </c>
      <c r="AG94" s="46" t="str">
        <f t="shared" si="41"/>
        <v/>
      </c>
      <c r="AH94" s="46" t="str">
        <f t="shared" si="41"/>
        <v/>
      </c>
      <c r="AI94" s="46" t="str">
        <f t="shared" si="41"/>
        <v/>
      </c>
      <c r="AJ94" s="46" t="str">
        <f t="shared" si="41"/>
        <v/>
      </c>
      <c r="AL94" s="523" t="s">
        <v>281</v>
      </c>
      <c r="AM94" s="4"/>
      <c r="AN94" s="82"/>
      <c r="AO94" s="82"/>
      <c r="AP94" s="82"/>
      <c r="AQ94" s="80"/>
      <c r="AR94" s="80"/>
      <c r="AS94" s="80"/>
      <c r="AT94" s="80"/>
      <c r="AU94" s="80"/>
      <c r="AV94" s="80"/>
      <c r="AW94" s="80"/>
      <c r="AX94" s="80"/>
    </row>
    <row r="95" spans="1:50" hidden="1">
      <c r="A95" s="80"/>
      <c r="B95" s="1098"/>
      <c r="D95" s="48">
        <v>4</v>
      </c>
      <c r="E95" s="23" t="s">
        <v>272</v>
      </c>
      <c r="F95" s="564" t="str">
        <f>CONCATENATE(D95,".",E95)</f>
        <v>4.平成</v>
      </c>
      <c r="G95" s="43"/>
      <c r="H95" s="44"/>
      <c r="I95" s="45"/>
      <c r="J95" s="46"/>
      <c r="K95" s="46"/>
      <c r="L95" s="46"/>
      <c r="M95" s="46"/>
      <c r="N95" s="46"/>
      <c r="O95" s="46"/>
      <c r="P95" s="46"/>
      <c r="Q95" s="46"/>
      <c r="R95" s="46"/>
      <c r="S95" s="46"/>
      <c r="T95" s="46"/>
      <c r="U95" s="46"/>
      <c r="V95" s="46"/>
      <c r="W95" s="46"/>
      <c r="X95" s="46"/>
      <c r="Y95" s="46"/>
      <c r="Z95" s="46"/>
      <c r="AA95" s="46"/>
      <c r="AB95" s="46"/>
      <c r="AC95" s="46"/>
      <c r="AD95" s="46"/>
      <c r="AE95" s="46"/>
      <c r="AF95" s="46"/>
      <c r="AG95" s="46"/>
      <c r="AH95" s="46"/>
      <c r="AI95" s="46"/>
      <c r="AJ95" s="46"/>
      <c r="AK95" s="131"/>
      <c r="AL95" s="523"/>
      <c r="AM95" s="4"/>
      <c r="AN95" s="82"/>
      <c r="AO95" s="82"/>
      <c r="AP95" s="82"/>
      <c r="AQ95" s="80"/>
      <c r="AR95" s="80"/>
      <c r="AS95" s="80"/>
      <c r="AT95" s="80"/>
      <c r="AU95" s="80"/>
      <c r="AV95" s="80"/>
      <c r="AW95" s="80"/>
      <c r="AX95" s="80"/>
    </row>
    <row r="96" spans="1:50" hidden="1">
      <c r="A96" s="80"/>
      <c r="B96" s="1098"/>
      <c r="D96" s="48">
        <v>5</v>
      </c>
      <c r="E96" s="23" t="s">
        <v>273</v>
      </c>
      <c r="F96" s="564" t="str">
        <f>CONCATENATE(D96,".",E96)</f>
        <v>5.令和</v>
      </c>
      <c r="G96" s="43">
        <f ca="1">IFERROR(ABS(CONCATENATE(G78,"/2/1")),"")</f>
        <v>46054</v>
      </c>
      <c r="H96" s="44">
        <f t="shared" ref="H96:AJ96" ca="1" si="42">$G$96</f>
        <v>46054</v>
      </c>
      <c r="I96" s="45">
        <f t="shared" ca="1" si="42"/>
        <v>46054</v>
      </c>
      <c r="J96" s="46">
        <f t="shared" ca="1" si="42"/>
        <v>46054</v>
      </c>
      <c r="K96" s="46">
        <f t="shared" ca="1" si="42"/>
        <v>46054</v>
      </c>
      <c r="L96" s="46">
        <f t="shared" ca="1" si="42"/>
        <v>46054</v>
      </c>
      <c r="M96" s="46">
        <f t="shared" ca="1" si="42"/>
        <v>46054</v>
      </c>
      <c r="N96" s="46">
        <f t="shared" ca="1" si="42"/>
        <v>46054</v>
      </c>
      <c r="O96" s="46">
        <f t="shared" ca="1" si="42"/>
        <v>46054</v>
      </c>
      <c r="P96" s="46">
        <f t="shared" ca="1" si="42"/>
        <v>46054</v>
      </c>
      <c r="Q96" s="46">
        <f t="shared" ca="1" si="42"/>
        <v>46054</v>
      </c>
      <c r="R96" s="46">
        <f t="shared" ca="1" si="42"/>
        <v>46054</v>
      </c>
      <c r="S96" s="46">
        <f t="shared" ca="1" si="42"/>
        <v>46054</v>
      </c>
      <c r="T96" s="46">
        <f t="shared" ca="1" si="42"/>
        <v>46054</v>
      </c>
      <c r="U96" s="46">
        <f t="shared" ca="1" si="42"/>
        <v>46054</v>
      </c>
      <c r="V96" s="46">
        <f t="shared" ca="1" si="42"/>
        <v>46054</v>
      </c>
      <c r="W96" s="46">
        <f t="shared" ca="1" si="42"/>
        <v>46054</v>
      </c>
      <c r="X96" s="46">
        <f t="shared" ca="1" si="42"/>
        <v>46054</v>
      </c>
      <c r="Y96" s="46">
        <f t="shared" ca="1" si="42"/>
        <v>46054</v>
      </c>
      <c r="Z96" s="46">
        <f t="shared" ca="1" si="42"/>
        <v>46054</v>
      </c>
      <c r="AA96" s="46">
        <f t="shared" ca="1" si="42"/>
        <v>46054</v>
      </c>
      <c r="AB96" s="46">
        <f t="shared" ca="1" si="42"/>
        <v>46054</v>
      </c>
      <c r="AC96" s="46">
        <f t="shared" ca="1" si="42"/>
        <v>46054</v>
      </c>
      <c r="AD96" s="46">
        <f t="shared" ca="1" si="42"/>
        <v>46054</v>
      </c>
      <c r="AE96" s="46">
        <f t="shared" ca="1" si="42"/>
        <v>46054</v>
      </c>
      <c r="AF96" s="46">
        <f t="shared" ca="1" si="42"/>
        <v>46054</v>
      </c>
      <c r="AG96" s="46">
        <f t="shared" ca="1" si="42"/>
        <v>46054</v>
      </c>
      <c r="AH96" s="46">
        <f t="shared" ca="1" si="42"/>
        <v>46054</v>
      </c>
      <c r="AI96" s="46">
        <f t="shared" ca="1" si="42"/>
        <v>46054</v>
      </c>
      <c r="AJ96" s="46">
        <f t="shared" ca="1" si="42"/>
        <v>46054</v>
      </c>
      <c r="AK96" s="131"/>
      <c r="AL96" s="523" t="s">
        <v>316</v>
      </c>
      <c r="AM96" s="4"/>
      <c r="AN96" s="82"/>
      <c r="AO96" s="82"/>
      <c r="AP96" s="82"/>
      <c r="AQ96" s="80"/>
      <c r="AR96" s="80"/>
      <c r="AS96" s="80"/>
      <c r="AT96" s="80"/>
      <c r="AU96" s="80"/>
      <c r="AV96" s="80"/>
      <c r="AW96" s="80"/>
      <c r="AX96" s="80"/>
    </row>
    <row r="97" spans="1:50" hidden="1">
      <c r="A97" s="80"/>
      <c r="B97" s="1098"/>
      <c r="D97" s="48">
        <v>6</v>
      </c>
      <c r="E97" s="61"/>
      <c r="F97" s="564" t="str">
        <f>IF(E97="","",CONCATENATE(D97,".",E97))</f>
        <v/>
      </c>
      <c r="G97" s="43">
        <f ca="1">IFERROR(ABS(CONCATENATE(G78,"/2/1")),"")</f>
        <v>46054</v>
      </c>
      <c r="H97" s="44">
        <f t="shared" ref="H97:AJ97" ca="1" si="43">$G$97</f>
        <v>46054</v>
      </c>
      <c r="I97" s="45">
        <f t="shared" ca="1" si="43"/>
        <v>46054</v>
      </c>
      <c r="J97" s="46">
        <f t="shared" ca="1" si="43"/>
        <v>46054</v>
      </c>
      <c r="K97" s="46">
        <f t="shared" ca="1" si="43"/>
        <v>46054</v>
      </c>
      <c r="L97" s="46">
        <f t="shared" ca="1" si="43"/>
        <v>46054</v>
      </c>
      <c r="M97" s="46">
        <f t="shared" ca="1" si="43"/>
        <v>46054</v>
      </c>
      <c r="N97" s="46">
        <f t="shared" ca="1" si="43"/>
        <v>46054</v>
      </c>
      <c r="O97" s="46">
        <f t="shared" ca="1" si="43"/>
        <v>46054</v>
      </c>
      <c r="P97" s="46">
        <f t="shared" ca="1" si="43"/>
        <v>46054</v>
      </c>
      <c r="Q97" s="46">
        <f t="shared" ca="1" si="43"/>
        <v>46054</v>
      </c>
      <c r="R97" s="46">
        <f t="shared" ca="1" si="43"/>
        <v>46054</v>
      </c>
      <c r="S97" s="46">
        <f t="shared" ca="1" si="43"/>
        <v>46054</v>
      </c>
      <c r="T97" s="46">
        <f t="shared" ca="1" si="43"/>
        <v>46054</v>
      </c>
      <c r="U97" s="46">
        <f t="shared" ca="1" si="43"/>
        <v>46054</v>
      </c>
      <c r="V97" s="46">
        <f t="shared" ca="1" si="43"/>
        <v>46054</v>
      </c>
      <c r="W97" s="46">
        <f t="shared" ca="1" si="43"/>
        <v>46054</v>
      </c>
      <c r="X97" s="46">
        <f t="shared" ca="1" si="43"/>
        <v>46054</v>
      </c>
      <c r="Y97" s="46">
        <f t="shared" ca="1" si="43"/>
        <v>46054</v>
      </c>
      <c r="Z97" s="46">
        <f t="shared" ca="1" si="43"/>
        <v>46054</v>
      </c>
      <c r="AA97" s="46">
        <f t="shared" ca="1" si="43"/>
        <v>46054</v>
      </c>
      <c r="AB97" s="46">
        <f t="shared" ca="1" si="43"/>
        <v>46054</v>
      </c>
      <c r="AC97" s="46">
        <f t="shared" ca="1" si="43"/>
        <v>46054</v>
      </c>
      <c r="AD97" s="46">
        <f t="shared" ca="1" si="43"/>
        <v>46054</v>
      </c>
      <c r="AE97" s="46">
        <f t="shared" ca="1" si="43"/>
        <v>46054</v>
      </c>
      <c r="AF97" s="46">
        <f t="shared" ca="1" si="43"/>
        <v>46054</v>
      </c>
      <c r="AG97" s="46">
        <f t="shared" ca="1" si="43"/>
        <v>46054</v>
      </c>
      <c r="AH97" s="46">
        <f t="shared" ca="1" si="43"/>
        <v>46054</v>
      </c>
      <c r="AI97" s="46">
        <f t="shared" ca="1" si="43"/>
        <v>46054</v>
      </c>
      <c r="AJ97" s="46">
        <f t="shared" ca="1" si="43"/>
        <v>46054</v>
      </c>
      <c r="AK97" s="131"/>
      <c r="AL97" s="523" t="s">
        <v>300</v>
      </c>
      <c r="AM97" s="4"/>
      <c r="AN97" s="82"/>
      <c r="AO97" s="82"/>
      <c r="AP97" s="82"/>
      <c r="AQ97" s="80"/>
      <c r="AR97" s="80"/>
      <c r="AS97" s="80"/>
      <c r="AT97" s="80"/>
      <c r="AU97" s="80"/>
      <c r="AV97" s="80"/>
      <c r="AW97" s="80"/>
      <c r="AX97" s="80"/>
    </row>
    <row r="98" spans="1:50" ht="14.25" hidden="1" thickBot="1">
      <c r="A98" s="80"/>
      <c r="B98" s="1098"/>
      <c r="D98" s="52">
        <v>7</v>
      </c>
      <c r="E98" s="62"/>
      <c r="F98" s="564" t="str">
        <f>IF(E98="","",CONCATENATE(D98,".",E98))</f>
        <v/>
      </c>
      <c r="G98" s="43"/>
      <c r="H98" s="44"/>
      <c r="I98" s="45"/>
      <c r="J98" s="46"/>
      <c r="K98" s="46"/>
      <c r="L98" s="46"/>
      <c r="M98" s="46"/>
      <c r="N98" s="46"/>
      <c r="O98" s="46"/>
      <c r="P98" s="46"/>
      <c r="Q98" s="46"/>
      <c r="R98" s="46"/>
      <c r="S98" s="46"/>
      <c r="T98" s="46"/>
      <c r="U98" s="46"/>
      <c r="V98" s="46"/>
      <c r="W98" s="46"/>
      <c r="X98" s="46"/>
      <c r="Y98" s="46"/>
      <c r="Z98" s="46"/>
      <c r="AA98" s="46"/>
      <c r="AB98" s="46"/>
      <c r="AC98" s="46"/>
      <c r="AD98" s="46"/>
      <c r="AE98" s="46"/>
      <c r="AF98" s="46"/>
      <c r="AG98" s="46"/>
      <c r="AH98" s="46"/>
      <c r="AI98" s="46"/>
      <c r="AJ98" s="46"/>
      <c r="AK98" s="131"/>
      <c r="AM98" s="4"/>
      <c r="AN98" s="80"/>
      <c r="AO98" s="82"/>
      <c r="AP98" s="82"/>
      <c r="AQ98" s="80"/>
      <c r="AR98" s="80"/>
      <c r="AS98" s="80"/>
      <c r="AT98" s="80"/>
      <c r="AU98" s="80"/>
      <c r="AV98" s="80"/>
      <c r="AW98" s="80"/>
      <c r="AX98" s="80"/>
    </row>
    <row r="99" spans="1:50" hidden="1">
      <c r="A99" s="80"/>
      <c r="B99" s="1098"/>
      <c r="D99" s="58" t="s">
        <v>274</v>
      </c>
      <c r="E99" s="59"/>
      <c r="F99" s="60"/>
      <c r="G99" s="43" t="str">
        <f t="shared" ref="G99:AJ99" ca="1" si="44">IFERROR(IF(G96-G94&gt;0,"以前",CONCATENATE((G78-1),"/6/1以降")),"")</f>
        <v/>
      </c>
      <c r="H99" s="44" t="str">
        <f t="shared" ca="1" si="44"/>
        <v/>
      </c>
      <c r="I99" s="45" t="str">
        <f t="shared" ca="1" si="44"/>
        <v/>
      </c>
      <c r="J99" s="46" t="str">
        <f t="shared" ca="1" si="44"/>
        <v/>
      </c>
      <c r="K99" s="46" t="str">
        <f t="shared" ca="1" si="44"/>
        <v/>
      </c>
      <c r="L99" s="46" t="str">
        <f t="shared" ca="1" si="44"/>
        <v/>
      </c>
      <c r="M99" s="46" t="str">
        <f t="shared" ca="1" si="44"/>
        <v/>
      </c>
      <c r="N99" s="46" t="str">
        <f t="shared" ca="1" si="44"/>
        <v/>
      </c>
      <c r="O99" s="46" t="str">
        <f t="shared" ca="1" si="44"/>
        <v/>
      </c>
      <c r="P99" s="46" t="str">
        <f t="shared" ca="1" si="44"/>
        <v/>
      </c>
      <c r="Q99" s="46" t="str">
        <f t="shared" ca="1" si="44"/>
        <v/>
      </c>
      <c r="R99" s="46" t="str">
        <f t="shared" ca="1" si="44"/>
        <v/>
      </c>
      <c r="S99" s="46" t="str">
        <f t="shared" ca="1" si="44"/>
        <v/>
      </c>
      <c r="T99" s="46" t="str">
        <f t="shared" ca="1" si="44"/>
        <v/>
      </c>
      <c r="U99" s="46" t="str">
        <f t="shared" ca="1" si="44"/>
        <v/>
      </c>
      <c r="V99" s="46" t="str">
        <f t="shared" ca="1" si="44"/>
        <v/>
      </c>
      <c r="W99" s="46" t="str">
        <f t="shared" ca="1" si="44"/>
        <v/>
      </c>
      <c r="X99" s="46" t="str">
        <f t="shared" ca="1" si="44"/>
        <v/>
      </c>
      <c r="Y99" s="46" t="str">
        <f t="shared" ca="1" si="44"/>
        <v/>
      </c>
      <c r="Z99" s="46" t="str">
        <f t="shared" ca="1" si="44"/>
        <v/>
      </c>
      <c r="AA99" s="46" t="str">
        <f t="shared" ca="1" si="44"/>
        <v/>
      </c>
      <c r="AB99" s="46" t="str">
        <f t="shared" ca="1" si="44"/>
        <v/>
      </c>
      <c r="AC99" s="46" t="str">
        <f t="shared" ca="1" si="44"/>
        <v/>
      </c>
      <c r="AD99" s="46" t="str">
        <f t="shared" ca="1" si="44"/>
        <v/>
      </c>
      <c r="AE99" s="46" t="str">
        <f t="shared" ca="1" si="44"/>
        <v/>
      </c>
      <c r="AF99" s="46" t="str">
        <f t="shared" ca="1" si="44"/>
        <v/>
      </c>
      <c r="AG99" s="46" t="str">
        <f t="shared" ca="1" si="44"/>
        <v/>
      </c>
      <c r="AH99" s="46" t="str">
        <f t="shared" ca="1" si="44"/>
        <v/>
      </c>
      <c r="AI99" s="46" t="str">
        <f t="shared" ca="1" si="44"/>
        <v/>
      </c>
      <c r="AJ99" s="46" t="str">
        <f t="shared" ca="1" si="44"/>
        <v/>
      </c>
      <c r="AK99" s="131"/>
      <c r="AL99" s="523" t="str">
        <f ca="1">CONCATENATE("認可年月日が今年２月１日以降か？以降認可の「幼稚園・認定こども園を除く学校種別」分について",E86,E78,"年度開校と思われる")</f>
        <v>認可年月日が今年２月１日以降か？以降認可の「幼稚園・認定こども園を除く学校種別」分について令和8年度開校と思われる</v>
      </c>
      <c r="AM99" s="4"/>
      <c r="AN99" s="80"/>
      <c r="AO99" s="80"/>
      <c r="AP99" s="82"/>
      <c r="AQ99" s="80"/>
      <c r="AR99" s="80"/>
      <c r="AS99" s="80"/>
      <c r="AT99" s="80"/>
      <c r="AU99" s="80"/>
      <c r="AV99" s="80"/>
      <c r="AW99" s="80"/>
      <c r="AX99" s="80"/>
    </row>
    <row r="100" spans="1:50" hidden="1">
      <c r="A100" s="80"/>
      <c r="B100" s="1098"/>
      <c r="D100" s="48" t="s">
        <v>275</v>
      </c>
      <c r="E100" s="23"/>
      <c r="F100" s="49"/>
      <c r="G100" s="43" t="str">
        <f t="shared" ref="G100:AJ100" ca="1" si="45">IFERROR(IF(G97-G94&gt;0,"以前",CONCATENATE(G78,"/2/1以降")),"")</f>
        <v/>
      </c>
      <c r="H100" s="44" t="str">
        <f t="shared" ca="1" si="45"/>
        <v/>
      </c>
      <c r="I100" s="45" t="str">
        <f t="shared" ca="1" si="45"/>
        <v/>
      </c>
      <c r="J100" s="46" t="str">
        <f t="shared" ca="1" si="45"/>
        <v/>
      </c>
      <c r="K100" s="46" t="str">
        <f t="shared" ca="1" si="45"/>
        <v/>
      </c>
      <c r="L100" s="46" t="str">
        <f t="shared" ca="1" si="45"/>
        <v/>
      </c>
      <c r="M100" s="46" t="str">
        <f t="shared" ca="1" si="45"/>
        <v/>
      </c>
      <c r="N100" s="46" t="str">
        <f t="shared" ca="1" si="45"/>
        <v/>
      </c>
      <c r="O100" s="46" t="str">
        <f t="shared" ca="1" si="45"/>
        <v/>
      </c>
      <c r="P100" s="46" t="str">
        <f t="shared" ca="1" si="45"/>
        <v/>
      </c>
      <c r="Q100" s="46" t="str">
        <f t="shared" ca="1" si="45"/>
        <v/>
      </c>
      <c r="R100" s="46" t="str">
        <f t="shared" ca="1" si="45"/>
        <v/>
      </c>
      <c r="S100" s="46" t="str">
        <f t="shared" ca="1" si="45"/>
        <v/>
      </c>
      <c r="T100" s="46" t="str">
        <f t="shared" ca="1" si="45"/>
        <v/>
      </c>
      <c r="U100" s="46" t="str">
        <f t="shared" ca="1" si="45"/>
        <v/>
      </c>
      <c r="V100" s="46" t="str">
        <f t="shared" ca="1" si="45"/>
        <v/>
      </c>
      <c r="W100" s="46" t="str">
        <f t="shared" ca="1" si="45"/>
        <v/>
      </c>
      <c r="X100" s="46" t="str">
        <f t="shared" ca="1" si="45"/>
        <v/>
      </c>
      <c r="Y100" s="46" t="str">
        <f t="shared" ca="1" si="45"/>
        <v/>
      </c>
      <c r="Z100" s="46" t="str">
        <f t="shared" ca="1" si="45"/>
        <v/>
      </c>
      <c r="AA100" s="46" t="str">
        <f t="shared" ca="1" si="45"/>
        <v/>
      </c>
      <c r="AB100" s="46" t="str">
        <f t="shared" ca="1" si="45"/>
        <v/>
      </c>
      <c r="AC100" s="46" t="str">
        <f t="shared" ca="1" si="45"/>
        <v/>
      </c>
      <c r="AD100" s="46" t="str">
        <f t="shared" ca="1" si="45"/>
        <v/>
      </c>
      <c r="AE100" s="46" t="str">
        <f t="shared" ca="1" si="45"/>
        <v/>
      </c>
      <c r="AF100" s="46" t="str">
        <f t="shared" ca="1" si="45"/>
        <v/>
      </c>
      <c r="AG100" s="46" t="str">
        <f t="shared" ca="1" si="45"/>
        <v/>
      </c>
      <c r="AH100" s="46" t="str">
        <f t="shared" ca="1" si="45"/>
        <v/>
      </c>
      <c r="AI100" s="46" t="str">
        <f t="shared" ca="1" si="45"/>
        <v/>
      </c>
      <c r="AJ100" s="46" t="str">
        <f t="shared" ca="1" si="45"/>
        <v/>
      </c>
      <c r="AK100" s="131"/>
      <c r="AL100" s="523" t="str">
        <f ca="1">CONCATENATE("認可年月日が今年２月１日以降か？以降認可の幼稚園・認定こども園は、",E86,E78,"年度開校と思われる")</f>
        <v>認可年月日が今年２月１日以降か？以降認可の幼稚園・認定こども園は、令和8年度開校と思われる</v>
      </c>
      <c r="AM100" s="4"/>
      <c r="AN100" s="80"/>
      <c r="AO100" s="80"/>
      <c r="AP100" s="82"/>
      <c r="AQ100" s="80"/>
      <c r="AR100" s="80"/>
      <c r="AS100" s="80"/>
      <c r="AT100" s="80"/>
      <c r="AU100" s="80"/>
      <c r="AV100" s="80"/>
      <c r="AW100" s="80"/>
      <c r="AX100" s="80"/>
    </row>
    <row r="101" spans="1:50" hidden="1">
      <c r="A101" s="80"/>
      <c r="B101" s="1098"/>
      <c r="D101" s="48" t="s">
        <v>277</v>
      </c>
      <c r="E101" s="23"/>
      <c r="F101" s="49"/>
      <c r="G101" s="43" t="str">
        <f ca="1">IF(G72&gt;1,IF(RIGHT(G99,2)="以降","０パンチ",""),IF(G72=0,IF(RIGHT(G99,2)="以降","０パンチ",""),""))</f>
        <v/>
      </c>
      <c r="H101" s="44" t="str">
        <f ca="1">IF(H72&gt;1,IF(RIGHT(H99,2)="以降","０パンチ",""),IF(H72=0,IF(RIGHT(H99,2)="以降","０パンチ",""),""))</f>
        <v/>
      </c>
      <c r="I101" s="45" t="str">
        <f ca="1">IF(I72&gt;1,IF(RIGHT(I99,2)="以降","０パンチ",""),IF(I72=0,IF(RIGHT(I99,2)="以降","０パンチ",""),""))</f>
        <v/>
      </c>
      <c r="J101" s="46" t="str">
        <f ca="1">IF(J72&gt;1,IF(RIGHT(J99,2)="以降","０パンチ",""),IF(J72=0,IF(RIGHT(J99,2)="以降","０パンチ",""),""))</f>
        <v/>
      </c>
      <c r="K101" s="46" t="str">
        <f t="shared" ref="K101:S101" ca="1" si="46">IF(K72&gt;1,IF(RIGHT(K99,2)="以降","０パンチ",""),IF(K72=0,IF(RIGHT(K99,2)="以降","０パンチ",""),""))</f>
        <v/>
      </c>
      <c r="L101" s="46" t="str">
        <f t="shared" ca="1" si="46"/>
        <v/>
      </c>
      <c r="M101" s="46" t="str">
        <f t="shared" ca="1" si="46"/>
        <v/>
      </c>
      <c r="N101" s="46" t="str">
        <f t="shared" ca="1" si="46"/>
        <v/>
      </c>
      <c r="O101" s="46" t="str">
        <f t="shared" ca="1" si="46"/>
        <v/>
      </c>
      <c r="P101" s="46" t="str">
        <f t="shared" ca="1" si="46"/>
        <v/>
      </c>
      <c r="Q101" s="46" t="str">
        <f t="shared" ca="1" si="46"/>
        <v/>
      </c>
      <c r="R101" s="46" t="str">
        <f t="shared" ca="1" si="46"/>
        <v/>
      </c>
      <c r="S101" s="46" t="str">
        <f t="shared" ca="1" si="46"/>
        <v/>
      </c>
      <c r="T101" s="46" t="str">
        <f t="shared" ref="T101:AJ101" ca="1" si="47">IF(T72&gt;1,IF(RIGHT(T99,2)="以降","０パンチ",""),IF(T72=0,IF(RIGHT(T99,2)="以降","０パンチ",""),""))</f>
        <v/>
      </c>
      <c r="U101" s="46" t="str">
        <f t="shared" ca="1" si="47"/>
        <v/>
      </c>
      <c r="V101" s="46" t="str">
        <f t="shared" ca="1" si="47"/>
        <v/>
      </c>
      <c r="W101" s="46" t="str">
        <f t="shared" ca="1" si="47"/>
        <v/>
      </c>
      <c r="X101" s="46" t="str">
        <f t="shared" ca="1" si="47"/>
        <v/>
      </c>
      <c r="Y101" s="46" t="str">
        <f t="shared" ca="1" si="47"/>
        <v/>
      </c>
      <c r="Z101" s="46" t="str">
        <f t="shared" ca="1" si="47"/>
        <v/>
      </c>
      <c r="AA101" s="46" t="str">
        <f t="shared" ca="1" si="47"/>
        <v/>
      </c>
      <c r="AB101" s="46" t="str">
        <f t="shared" ca="1" si="47"/>
        <v/>
      </c>
      <c r="AC101" s="46" t="str">
        <f t="shared" ca="1" si="47"/>
        <v/>
      </c>
      <c r="AD101" s="46" t="str">
        <f t="shared" ca="1" si="47"/>
        <v/>
      </c>
      <c r="AE101" s="46" t="str">
        <f t="shared" ca="1" si="47"/>
        <v/>
      </c>
      <c r="AF101" s="46" t="str">
        <f t="shared" ca="1" si="47"/>
        <v/>
      </c>
      <c r="AG101" s="46" t="str">
        <f t="shared" ca="1" si="47"/>
        <v/>
      </c>
      <c r="AH101" s="46" t="str">
        <f t="shared" ca="1" si="47"/>
        <v/>
      </c>
      <c r="AI101" s="46" t="str">
        <f t="shared" ca="1" si="47"/>
        <v/>
      </c>
      <c r="AJ101" s="46" t="str">
        <f t="shared" ca="1" si="47"/>
        <v/>
      </c>
      <c r="AK101" s="131"/>
      <c r="AL101" s="523" t="s">
        <v>283</v>
      </c>
      <c r="AM101" s="4"/>
      <c r="AN101" s="80"/>
      <c r="AO101" s="80"/>
      <c r="AP101" s="82"/>
      <c r="AQ101" s="80"/>
      <c r="AR101" s="80"/>
      <c r="AS101" s="80"/>
      <c r="AT101" s="80"/>
      <c r="AU101" s="80"/>
      <c r="AV101" s="80"/>
      <c r="AW101" s="80"/>
      <c r="AX101" s="80"/>
    </row>
    <row r="102" spans="1:50" ht="14.25" hidden="1" thickBot="1">
      <c r="A102" s="80"/>
      <c r="B102" s="1098"/>
      <c r="D102" s="52" t="s">
        <v>276</v>
      </c>
      <c r="E102" s="65"/>
      <c r="F102" s="63"/>
      <c r="G102" s="43" t="str">
        <f t="shared" ref="G102:H102" si="48">IF(G72=1,IF(RIGHT(G100,2)="以降",IF(G44=1,"","０パンチ"),""),"")</f>
        <v/>
      </c>
      <c r="H102" s="44" t="str">
        <f t="shared" si="48"/>
        <v/>
      </c>
      <c r="I102" s="45" t="str">
        <f>IF(I72=1,IF(RIGHT(I100,2)="以降",IF(I44=1,"","０パンチ"),""),"")</f>
        <v/>
      </c>
      <c r="J102" s="46" t="str">
        <f>IF(J72=1,IF(RIGHT(J100,2)="以降",IF(J44=1,"","０パンチ"),""),"")</f>
        <v/>
      </c>
      <c r="K102" s="46" t="str">
        <f t="shared" ref="K102:AJ102" si="49">IF(K72=1,IF(RIGHT(K100,2)="以降",IF(K44=1,"","０パンチ"),""),"")</f>
        <v/>
      </c>
      <c r="L102" s="46" t="str">
        <f t="shared" si="49"/>
        <v/>
      </c>
      <c r="M102" s="46" t="str">
        <f t="shared" si="49"/>
        <v/>
      </c>
      <c r="N102" s="46" t="str">
        <f t="shared" si="49"/>
        <v/>
      </c>
      <c r="O102" s="46" t="str">
        <f t="shared" si="49"/>
        <v/>
      </c>
      <c r="P102" s="46" t="str">
        <f t="shared" si="49"/>
        <v/>
      </c>
      <c r="Q102" s="46" t="str">
        <f t="shared" si="49"/>
        <v/>
      </c>
      <c r="R102" s="46" t="str">
        <f t="shared" si="49"/>
        <v/>
      </c>
      <c r="S102" s="46" t="str">
        <f t="shared" si="49"/>
        <v/>
      </c>
      <c r="T102" s="46" t="str">
        <f t="shared" si="49"/>
        <v/>
      </c>
      <c r="U102" s="46" t="str">
        <f t="shared" si="49"/>
        <v/>
      </c>
      <c r="V102" s="46" t="str">
        <f t="shared" si="49"/>
        <v/>
      </c>
      <c r="W102" s="46" t="str">
        <f t="shared" si="49"/>
        <v/>
      </c>
      <c r="X102" s="46" t="str">
        <f t="shared" si="49"/>
        <v/>
      </c>
      <c r="Y102" s="46" t="str">
        <f t="shared" si="49"/>
        <v/>
      </c>
      <c r="Z102" s="46" t="str">
        <f t="shared" si="49"/>
        <v/>
      </c>
      <c r="AA102" s="46" t="str">
        <f t="shared" si="49"/>
        <v/>
      </c>
      <c r="AB102" s="46" t="str">
        <f t="shared" si="49"/>
        <v/>
      </c>
      <c r="AC102" s="46" t="str">
        <f t="shared" si="49"/>
        <v/>
      </c>
      <c r="AD102" s="46" t="str">
        <f t="shared" si="49"/>
        <v/>
      </c>
      <c r="AE102" s="46" t="str">
        <f t="shared" si="49"/>
        <v/>
      </c>
      <c r="AF102" s="46" t="str">
        <f t="shared" si="49"/>
        <v/>
      </c>
      <c r="AG102" s="46" t="str">
        <f t="shared" si="49"/>
        <v/>
      </c>
      <c r="AH102" s="46" t="str">
        <f t="shared" si="49"/>
        <v/>
      </c>
      <c r="AI102" s="46" t="str">
        <f t="shared" si="49"/>
        <v/>
      </c>
      <c r="AJ102" s="46" t="str">
        <f t="shared" si="49"/>
        <v/>
      </c>
      <c r="AK102" s="131"/>
      <c r="AL102" s="523" t="s">
        <v>282</v>
      </c>
      <c r="AM102" s="4"/>
      <c r="AN102" s="80"/>
      <c r="AO102" s="80"/>
      <c r="AP102" s="82"/>
      <c r="AQ102" s="80"/>
      <c r="AR102" s="80"/>
      <c r="AS102" s="80"/>
      <c r="AT102" s="80"/>
      <c r="AU102" s="80"/>
      <c r="AV102" s="80"/>
      <c r="AW102" s="80"/>
      <c r="AX102" s="80"/>
    </row>
    <row r="103" spans="1:50" hidden="1">
      <c r="A103" s="80"/>
      <c r="B103" s="1098"/>
      <c r="D103" s="58"/>
      <c r="E103" s="59"/>
      <c r="F103" s="60"/>
      <c r="G103" s="43">
        <f t="shared" ref="G103:AJ103" ca="1" si="50">IF(CONCATENATE(G101,G102)="０パンチ",1,0)</f>
        <v>0</v>
      </c>
      <c r="H103" s="44">
        <f t="shared" ca="1" si="50"/>
        <v>0</v>
      </c>
      <c r="I103" s="45">
        <f t="shared" ca="1" si="50"/>
        <v>0</v>
      </c>
      <c r="J103" s="46">
        <f t="shared" ca="1" si="50"/>
        <v>0</v>
      </c>
      <c r="K103" s="46">
        <f t="shared" ca="1" si="50"/>
        <v>0</v>
      </c>
      <c r="L103" s="46">
        <f t="shared" ca="1" si="50"/>
        <v>0</v>
      </c>
      <c r="M103" s="46">
        <f t="shared" ca="1" si="50"/>
        <v>0</v>
      </c>
      <c r="N103" s="46">
        <f t="shared" ca="1" si="50"/>
        <v>0</v>
      </c>
      <c r="O103" s="46">
        <f t="shared" ca="1" si="50"/>
        <v>0</v>
      </c>
      <c r="P103" s="46">
        <f t="shared" ca="1" si="50"/>
        <v>0</v>
      </c>
      <c r="Q103" s="46">
        <f t="shared" ca="1" si="50"/>
        <v>0</v>
      </c>
      <c r="R103" s="46">
        <f t="shared" ca="1" si="50"/>
        <v>0</v>
      </c>
      <c r="S103" s="46">
        <f t="shared" ca="1" si="50"/>
        <v>0</v>
      </c>
      <c r="T103" s="46">
        <f t="shared" ca="1" si="50"/>
        <v>0</v>
      </c>
      <c r="U103" s="46">
        <f t="shared" ca="1" si="50"/>
        <v>0</v>
      </c>
      <c r="V103" s="46">
        <f t="shared" ca="1" si="50"/>
        <v>0</v>
      </c>
      <c r="W103" s="46">
        <f t="shared" ca="1" si="50"/>
        <v>0</v>
      </c>
      <c r="X103" s="46">
        <f t="shared" ca="1" si="50"/>
        <v>0</v>
      </c>
      <c r="Y103" s="46">
        <f t="shared" ca="1" si="50"/>
        <v>0</v>
      </c>
      <c r="Z103" s="46">
        <f t="shared" ca="1" si="50"/>
        <v>0</v>
      </c>
      <c r="AA103" s="46">
        <f t="shared" ca="1" si="50"/>
        <v>0</v>
      </c>
      <c r="AB103" s="46">
        <f t="shared" ca="1" si="50"/>
        <v>0</v>
      </c>
      <c r="AC103" s="46">
        <f t="shared" ca="1" si="50"/>
        <v>0</v>
      </c>
      <c r="AD103" s="46">
        <f t="shared" ca="1" si="50"/>
        <v>0</v>
      </c>
      <c r="AE103" s="46">
        <f t="shared" ca="1" si="50"/>
        <v>0</v>
      </c>
      <c r="AF103" s="46">
        <f t="shared" ca="1" si="50"/>
        <v>0</v>
      </c>
      <c r="AG103" s="46">
        <f t="shared" ca="1" si="50"/>
        <v>0</v>
      </c>
      <c r="AH103" s="46">
        <f t="shared" ca="1" si="50"/>
        <v>0</v>
      </c>
      <c r="AI103" s="46">
        <f t="shared" ca="1" si="50"/>
        <v>0</v>
      </c>
      <c r="AJ103" s="46">
        <f t="shared" ca="1" si="50"/>
        <v>0</v>
      </c>
      <c r="AK103" s="131"/>
      <c r="AL103" s="523" t="s">
        <v>464</v>
      </c>
      <c r="AM103" s="4"/>
      <c r="AN103" s="80"/>
      <c r="AO103" s="80"/>
      <c r="AP103" s="82"/>
      <c r="AQ103" s="80"/>
      <c r="AR103" s="80"/>
      <c r="AS103" s="80"/>
      <c r="AT103" s="80"/>
      <c r="AU103" s="80"/>
      <c r="AV103" s="80"/>
      <c r="AW103" s="80"/>
      <c r="AX103" s="80"/>
    </row>
    <row r="104" spans="1:50" hidden="1">
      <c r="A104" s="80"/>
      <c r="B104" s="1098"/>
      <c r="D104" s="48" t="s">
        <v>288</v>
      </c>
      <c r="E104" s="23"/>
      <c r="F104" s="49"/>
      <c r="G104" s="43"/>
      <c r="H104" s="44"/>
      <c r="I104" s="45"/>
      <c r="J104" s="46"/>
      <c r="K104" s="46"/>
      <c r="L104" s="46"/>
      <c r="M104" s="46"/>
      <c r="N104" s="46"/>
      <c r="O104" s="46"/>
      <c r="P104" s="46"/>
      <c r="Q104" s="46"/>
      <c r="R104" s="46"/>
      <c r="S104" s="46"/>
      <c r="T104" s="46"/>
      <c r="U104" s="46"/>
      <c r="V104" s="46"/>
      <c r="W104" s="46"/>
      <c r="X104" s="46"/>
      <c r="Y104" s="46"/>
      <c r="Z104" s="46"/>
      <c r="AA104" s="46"/>
      <c r="AB104" s="46"/>
      <c r="AC104" s="46"/>
      <c r="AD104" s="46"/>
      <c r="AE104" s="46"/>
      <c r="AF104" s="46"/>
      <c r="AG104" s="46"/>
      <c r="AH104" s="46"/>
      <c r="AI104" s="46"/>
      <c r="AJ104" s="46"/>
      <c r="AK104" s="131"/>
      <c r="AL104" s="523"/>
      <c r="AM104" s="4"/>
      <c r="AN104" s="80"/>
      <c r="AO104" s="80"/>
      <c r="AP104" s="82"/>
      <c r="AQ104" s="80"/>
      <c r="AR104" s="80"/>
      <c r="AS104" s="80"/>
      <c r="AT104" s="80"/>
      <c r="AU104" s="80"/>
      <c r="AV104" s="80"/>
      <c r="AW104" s="80"/>
      <c r="AX104" s="80"/>
    </row>
    <row r="105" spans="1:50" hidden="1">
      <c r="A105" s="80"/>
      <c r="B105" s="1098"/>
      <c r="D105" s="48" t="s">
        <v>289</v>
      </c>
      <c r="E105" s="23"/>
      <c r="F105" s="49"/>
      <c r="G105" s="43"/>
      <c r="H105" s="44"/>
      <c r="I105" s="45"/>
      <c r="J105" s="46"/>
      <c r="K105" s="46"/>
      <c r="L105" s="46"/>
      <c r="M105" s="46"/>
      <c r="N105" s="46"/>
      <c r="O105" s="46"/>
      <c r="P105" s="46"/>
      <c r="Q105" s="46"/>
      <c r="R105" s="46"/>
      <c r="S105" s="46"/>
      <c r="T105" s="46"/>
      <c r="U105" s="46"/>
      <c r="V105" s="46"/>
      <c r="W105" s="46"/>
      <c r="X105" s="46"/>
      <c r="Y105" s="46"/>
      <c r="Z105" s="46"/>
      <c r="AA105" s="46"/>
      <c r="AB105" s="46"/>
      <c r="AC105" s="46"/>
      <c r="AD105" s="46"/>
      <c r="AE105" s="46"/>
      <c r="AF105" s="46"/>
      <c r="AG105" s="46"/>
      <c r="AH105" s="46"/>
      <c r="AI105" s="46"/>
      <c r="AJ105" s="46"/>
      <c r="AK105" s="131"/>
      <c r="AL105" s="523"/>
      <c r="AM105" s="4"/>
      <c r="AN105" s="80"/>
      <c r="AO105" s="80"/>
      <c r="AP105" s="82"/>
      <c r="AQ105" s="80"/>
      <c r="AR105" s="80"/>
      <c r="AS105" s="80"/>
      <c r="AT105" s="80"/>
      <c r="AU105" s="80"/>
      <c r="AV105" s="80"/>
      <c r="AW105" s="80"/>
      <c r="AX105" s="80"/>
    </row>
    <row r="106" spans="1:50" hidden="1">
      <c r="A106" s="80"/>
      <c r="B106" s="1098"/>
      <c r="D106" s="48"/>
      <c r="E106" s="71" t="s">
        <v>618</v>
      </c>
      <c r="F106" s="49"/>
      <c r="G106" s="127">
        <f>IF(G74=1,IF(G109="決算有かも",0,8),0)</f>
        <v>0</v>
      </c>
      <c r="H106" s="128">
        <f>IF(H74=1,IF(H109="決算有かも",0,8),0)</f>
        <v>0</v>
      </c>
      <c r="I106" s="129">
        <f>IF(I74=1,IF(I109="決算有かも",0,8),0)</f>
        <v>0</v>
      </c>
      <c r="J106" s="130">
        <f>IF(J74=1,IF(J109="決算有かも",0,8),0)</f>
        <v>0</v>
      </c>
      <c r="K106" s="130">
        <f t="shared" ref="K106:AJ106" si="51">IF(K74=1,IF(K109="決算有かも",0,8),0)</f>
        <v>0</v>
      </c>
      <c r="L106" s="130">
        <f t="shared" si="51"/>
        <v>0</v>
      </c>
      <c r="M106" s="130">
        <f t="shared" si="51"/>
        <v>0</v>
      </c>
      <c r="N106" s="130">
        <f t="shared" si="51"/>
        <v>0</v>
      </c>
      <c r="O106" s="130">
        <f t="shared" si="51"/>
        <v>0</v>
      </c>
      <c r="P106" s="130">
        <f t="shared" si="51"/>
        <v>0</v>
      </c>
      <c r="Q106" s="130">
        <f t="shared" si="51"/>
        <v>0</v>
      </c>
      <c r="R106" s="130">
        <f t="shared" si="51"/>
        <v>0</v>
      </c>
      <c r="S106" s="130">
        <f>IF(S74=1,IF(S109="決算有かも",0,8),0)</f>
        <v>0</v>
      </c>
      <c r="T106" s="130">
        <f t="shared" si="51"/>
        <v>0</v>
      </c>
      <c r="U106" s="130">
        <f t="shared" si="51"/>
        <v>0</v>
      </c>
      <c r="V106" s="130">
        <f t="shared" si="51"/>
        <v>0</v>
      </c>
      <c r="W106" s="130">
        <f t="shared" si="51"/>
        <v>0</v>
      </c>
      <c r="X106" s="130">
        <f t="shared" si="51"/>
        <v>0</v>
      </c>
      <c r="Y106" s="130">
        <f t="shared" si="51"/>
        <v>0</v>
      </c>
      <c r="Z106" s="130">
        <f t="shared" si="51"/>
        <v>0</v>
      </c>
      <c r="AA106" s="130">
        <f t="shared" si="51"/>
        <v>0</v>
      </c>
      <c r="AB106" s="130">
        <f t="shared" si="51"/>
        <v>0</v>
      </c>
      <c r="AC106" s="130">
        <f t="shared" si="51"/>
        <v>0</v>
      </c>
      <c r="AD106" s="130">
        <f t="shared" si="51"/>
        <v>0</v>
      </c>
      <c r="AE106" s="130">
        <f t="shared" si="51"/>
        <v>0</v>
      </c>
      <c r="AF106" s="130">
        <f t="shared" si="51"/>
        <v>0</v>
      </c>
      <c r="AG106" s="130">
        <f t="shared" si="51"/>
        <v>0</v>
      </c>
      <c r="AH106" s="130">
        <f t="shared" si="51"/>
        <v>0</v>
      </c>
      <c r="AI106" s="130">
        <f t="shared" si="51"/>
        <v>0</v>
      </c>
      <c r="AJ106" s="130">
        <f t="shared" si="51"/>
        <v>0</v>
      </c>
      <c r="AK106" s="131"/>
      <c r="AL106" s="523" t="s">
        <v>670</v>
      </c>
      <c r="AM106" s="4"/>
      <c r="AN106" s="80"/>
      <c r="AO106" s="80"/>
      <c r="AP106" s="82"/>
      <c r="AQ106" s="80"/>
      <c r="AR106" s="80"/>
      <c r="AS106" s="80"/>
      <c r="AT106" s="80"/>
      <c r="AU106" s="80"/>
      <c r="AV106" s="80"/>
      <c r="AW106" s="80"/>
      <c r="AX106" s="80"/>
    </row>
    <row r="107" spans="1:50" ht="29.25" hidden="1" customHeight="1">
      <c r="A107" s="80"/>
      <c r="B107" s="1098"/>
      <c r="D107" s="1324" t="s">
        <v>619</v>
      </c>
      <c r="E107" s="1325"/>
      <c r="F107" s="1326"/>
      <c r="G107" s="127">
        <f t="shared" ref="G107:AJ107" ca="1" si="52">IFERROR(ABS(CONCATENATE(G78-1,"/3/31")),"")</f>
        <v>45747</v>
      </c>
      <c r="H107" s="128">
        <f t="shared" ca="1" si="52"/>
        <v>45747</v>
      </c>
      <c r="I107" s="129">
        <f t="shared" ca="1" si="52"/>
        <v>45747</v>
      </c>
      <c r="J107" s="130">
        <f t="shared" ca="1" si="52"/>
        <v>45747</v>
      </c>
      <c r="K107" s="130">
        <f t="shared" ca="1" si="52"/>
        <v>45747</v>
      </c>
      <c r="L107" s="130">
        <f t="shared" ca="1" si="52"/>
        <v>45747</v>
      </c>
      <c r="M107" s="130">
        <f t="shared" ca="1" si="52"/>
        <v>45747</v>
      </c>
      <c r="N107" s="130">
        <f t="shared" ca="1" si="52"/>
        <v>45747</v>
      </c>
      <c r="O107" s="130">
        <f t="shared" ca="1" si="52"/>
        <v>45747</v>
      </c>
      <c r="P107" s="130">
        <f t="shared" ca="1" si="52"/>
        <v>45747</v>
      </c>
      <c r="Q107" s="130">
        <f t="shared" ca="1" si="52"/>
        <v>45747</v>
      </c>
      <c r="R107" s="130">
        <f t="shared" ca="1" si="52"/>
        <v>45747</v>
      </c>
      <c r="S107" s="130">
        <f t="shared" ca="1" si="52"/>
        <v>45747</v>
      </c>
      <c r="T107" s="130">
        <f t="shared" ca="1" si="52"/>
        <v>45747</v>
      </c>
      <c r="U107" s="130">
        <f t="shared" ca="1" si="52"/>
        <v>45747</v>
      </c>
      <c r="V107" s="130">
        <f t="shared" ca="1" si="52"/>
        <v>45747</v>
      </c>
      <c r="W107" s="130">
        <f t="shared" ca="1" si="52"/>
        <v>45747</v>
      </c>
      <c r="X107" s="130">
        <f t="shared" ca="1" si="52"/>
        <v>45747</v>
      </c>
      <c r="Y107" s="130">
        <f t="shared" ca="1" si="52"/>
        <v>45747</v>
      </c>
      <c r="Z107" s="130">
        <f t="shared" ca="1" si="52"/>
        <v>45747</v>
      </c>
      <c r="AA107" s="130">
        <f t="shared" ca="1" si="52"/>
        <v>45747</v>
      </c>
      <c r="AB107" s="130">
        <f t="shared" ca="1" si="52"/>
        <v>45747</v>
      </c>
      <c r="AC107" s="130">
        <f t="shared" ca="1" si="52"/>
        <v>45747</v>
      </c>
      <c r="AD107" s="130">
        <f t="shared" ca="1" si="52"/>
        <v>45747</v>
      </c>
      <c r="AE107" s="130">
        <f t="shared" ca="1" si="52"/>
        <v>45747</v>
      </c>
      <c r="AF107" s="130">
        <f t="shared" ca="1" si="52"/>
        <v>45747</v>
      </c>
      <c r="AG107" s="130">
        <f t="shared" ca="1" si="52"/>
        <v>45747</v>
      </c>
      <c r="AH107" s="130">
        <f t="shared" ca="1" si="52"/>
        <v>45747</v>
      </c>
      <c r="AI107" s="130">
        <f t="shared" ca="1" si="52"/>
        <v>45747</v>
      </c>
      <c r="AJ107" s="130">
        <f t="shared" ca="1" si="52"/>
        <v>45747</v>
      </c>
      <c r="AK107" s="131"/>
      <c r="AL107" s="523" t="s">
        <v>299</v>
      </c>
      <c r="AM107" s="66"/>
      <c r="AN107" s="80"/>
      <c r="AO107" s="80"/>
      <c r="AP107" s="82"/>
      <c r="AQ107" s="80"/>
      <c r="AR107" s="80"/>
      <c r="AS107" s="80"/>
      <c r="AT107" s="80"/>
      <c r="AU107" s="80"/>
      <c r="AV107" s="80"/>
      <c r="AW107" s="80"/>
      <c r="AX107" s="80"/>
    </row>
    <row r="108" spans="1:50" ht="14.25" hidden="1" thickBot="1">
      <c r="A108" s="80"/>
      <c r="B108" s="1098"/>
      <c r="D108" s="52" t="s">
        <v>290</v>
      </c>
      <c r="E108" s="65"/>
      <c r="F108" s="63"/>
      <c r="G108" s="127">
        <f>G83</f>
        <v>-364</v>
      </c>
      <c r="H108" s="128">
        <f t="shared" ref="H108:J108" si="53">H83</f>
        <v>-364</v>
      </c>
      <c r="I108" s="129">
        <f t="shared" si="53"/>
        <v>-364</v>
      </c>
      <c r="J108" s="130">
        <f t="shared" si="53"/>
        <v>-364</v>
      </c>
      <c r="K108" s="130">
        <f t="shared" ref="K108:AJ108" si="54">K83</f>
        <v>-364</v>
      </c>
      <c r="L108" s="130">
        <f t="shared" si="54"/>
        <v>-364</v>
      </c>
      <c r="M108" s="130">
        <f t="shared" si="54"/>
        <v>-364</v>
      </c>
      <c r="N108" s="130">
        <f t="shared" si="54"/>
        <v>-364</v>
      </c>
      <c r="O108" s="130">
        <f t="shared" si="54"/>
        <v>-364</v>
      </c>
      <c r="P108" s="130">
        <f t="shared" si="54"/>
        <v>-364</v>
      </c>
      <c r="Q108" s="130">
        <f t="shared" si="54"/>
        <v>-364</v>
      </c>
      <c r="R108" s="130">
        <f t="shared" si="54"/>
        <v>-364</v>
      </c>
      <c r="S108" s="130">
        <f t="shared" si="54"/>
        <v>-364</v>
      </c>
      <c r="T108" s="130">
        <f t="shared" si="54"/>
        <v>-364</v>
      </c>
      <c r="U108" s="130">
        <f t="shared" si="54"/>
        <v>-364</v>
      </c>
      <c r="V108" s="130">
        <f t="shared" si="54"/>
        <v>-364</v>
      </c>
      <c r="W108" s="130">
        <f t="shared" si="54"/>
        <v>-364</v>
      </c>
      <c r="X108" s="130">
        <f t="shared" si="54"/>
        <v>-364</v>
      </c>
      <c r="Y108" s="130">
        <f t="shared" si="54"/>
        <v>-364</v>
      </c>
      <c r="Z108" s="130">
        <f t="shared" si="54"/>
        <v>-364</v>
      </c>
      <c r="AA108" s="130">
        <f t="shared" si="54"/>
        <v>-364</v>
      </c>
      <c r="AB108" s="130">
        <f t="shared" si="54"/>
        <v>-364</v>
      </c>
      <c r="AC108" s="130">
        <f t="shared" si="54"/>
        <v>-364</v>
      </c>
      <c r="AD108" s="130">
        <f t="shared" si="54"/>
        <v>-364</v>
      </c>
      <c r="AE108" s="130">
        <f t="shared" si="54"/>
        <v>-364</v>
      </c>
      <c r="AF108" s="130">
        <f t="shared" si="54"/>
        <v>-364</v>
      </c>
      <c r="AG108" s="130">
        <f t="shared" si="54"/>
        <v>-364</v>
      </c>
      <c r="AH108" s="130">
        <f t="shared" si="54"/>
        <v>-364</v>
      </c>
      <c r="AI108" s="130">
        <f t="shared" si="54"/>
        <v>-364</v>
      </c>
      <c r="AJ108" s="130">
        <f t="shared" si="54"/>
        <v>-364</v>
      </c>
      <c r="AK108" s="131"/>
      <c r="AL108" s="523" t="s">
        <v>297</v>
      </c>
      <c r="AM108" s="66"/>
      <c r="AN108" s="80"/>
      <c r="AO108" s="80"/>
      <c r="AP108" s="82"/>
      <c r="AQ108" s="80"/>
      <c r="AR108" s="80"/>
      <c r="AS108" s="80"/>
      <c r="AT108" s="80"/>
      <c r="AU108" s="80"/>
      <c r="AV108" s="80"/>
      <c r="AW108" s="80"/>
      <c r="AX108" s="80"/>
    </row>
    <row r="109" spans="1:50" hidden="1">
      <c r="A109" s="80"/>
      <c r="B109" s="1098"/>
      <c r="G109" s="127" t="str">
        <f ca="1">IF(OR(G44=1,G107-G108&gt;0),(CONCATENATE($E$82,$E$75,"年度決算無")),"決算有かも")</f>
        <v>令和7年度決算無</v>
      </c>
      <c r="H109" s="128" t="str">
        <f ca="1">IF(OR(H44=1,H107-H108&gt;0),(CONCATENATE($E$82,$E$75,"年度決算無")),"決算有かも")</f>
        <v>令和7年度決算無</v>
      </c>
      <c r="I109" s="130" t="str">
        <f ca="1">IF(I107-I108&gt;0,(CONCATENATE($E$82,$E$75,"年度決算無")),"決算有かも")</f>
        <v>令和7年度決算無</v>
      </c>
      <c r="J109" s="130" t="str">
        <f ca="1">IF(J107-J108&gt;0,(CONCATENATE($E$82,$E$75,"年度決算無")),"決算有かも")</f>
        <v>令和7年度決算無</v>
      </c>
      <c r="K109" s="130" t="str">
        <f ca="1">IF(K107-K108&gt;0,(CONCATENATE($E$82,$E$75,"年度決算無")),"決算有かも")</f>
        <v>令和7年度決算無</v>
      </c>
      <c r="L109" s="130" t="str">
        <f ca="1">IF(L107-L108&gt;0,(CONCATENATE($E$82,$E$75,"年度決算無")),"決算有かも")</f>
        <v>令和7年度決算無</v>
      </c>
      <c r="M109" s="130" t="str">
        <f ca="1">IF(M107-M108&gt;0,(CONCATENATE($E$82,$E$75,"年度決算無")),"決算有かも")</f>
        <v>令和7年度決算無</v>
      </c>
      <c r="N109" s="130" t="str">
        <f t="shared" ref="N109:AJ109" ca="1" si="55">IF(OR(N44=1,N107-N108&gt;0),(CONCATENATE($E$82,$E$75,"年度決算無")),"決算有かも")</f>
        <v>令和7年度決算無</v>
      </c>
      <c r="O109" s="130" t="str">
        <f t="shared" ca="1" si="55"/>
        <v>令和7年度決算無</v>
      </c>
      <c r="P109" s="130" t="str">
        <f t="shared" ca="1" si="55"/>
        <v>令和7年度決算無</v>
      </c>
      <c r="Q109" s="130" t="str">
        <f t="shared" ca="1" si="55"/>
        <v>令和7年度決算無</v>
      </c>
      <c r="R109" s="130" t="str">
        <f t="shared" ca="1" si="55"/>
        <v>令和7年度決算無</v>
      </c>
      <c r="S109" s="130" t="str">
        <f t="shared" ca="1" si="55"/>
        <v>令和7年度決算無</v>
      </c>
      <c r="T109" s="130" t="str">
        <f t="shared" ca="1" si="55"/>
        <v>令和7年度決算無</v>
      </c>
      <c r="U109" s="130" t="str">
        <f t="shared" ca="1" si="55"/>
        <v>令和7年度決算無</v>
      </c>
      <c r="V109" s="130" t="str">
        <f t="shared" ca="1" si="55"/>
        <v>令和7年度決算無</v>
      </c>
      <c r="W109" s="130" t="str">
        <f t="shared" ca="1" si="55"/>
        <v>令和7年度決算無</v>
      </c>
      <c r="X109" s="130" t="str">
        <f t="shared" ca="1" si="55"/>
        <v>令和7年度決算無</v>
      </c>
      <c r="Y109" s="130" t="str">
        <f t="shared" ca="1" si="55"/>
        <v>令和7年度決算無</v>
      </c>
      <c r="Z109" s="130" t="str">
        <f t="shared" ca="1" si="55"/>
        <v>令和7年度決算無</v>
      </c>
      <c r="AA109" s="130" t="str">
        <f t="shared" ca="1" si="55"/>
        <v>令和7年度決算無</v>
      </c>
      <c r="AB109" s="130" t="str">
        <f t="shared" ca="1" si="55"/>
        <v>令和7年度決算無</v>
      </c>
      <c r="AC109" s="130" t="str">
        <f t="shared" ca="1" si="55"/>
        <v>令和7年度決算無</v>
      </c>
      <c r="AD109" s="130" t="str">
        <f t="shared" ca="1" si="55"/>
        <v>令和7年度決算無</v>
      </c>
      <c r="AE109" s="130" t="str">
        <f t="shared" ca="1" si="55"/>
        <v>令和7年度決算無</v>
      </c>
      <c r="AF109" s="130" t="str">
        <f t="shared" ca="1" si="55"/>
        <v>令和7年度決算無</v>
      </c>
      <c r="AG109" s="130" t="str">
        <f t="shared" ca="1" si="55"/>
        <v>令和7年度決算無</v>
      </c>
      <c r="AH109" s="130" t="str">
        <f t="shared" ca="1" si="55"/>
        <v>令和7年度決算無</v>
      </c>
      <c r="AI109" s="130" t="str">
        <f t="shared" ca="1" si="55"/>
        <v>令和7年度決算無</v>
      </c>
      <c r="AJ109" s="130" t="str">
        <f t="shared" ca="1" si="55"/>
        <v>令和7年度決算無</v>
      </c>
      <c r="AK109" s="131"/>
      <c r="AL109" s="523" t="s">
        <v>298</v>
      </c>
      <c r="AM109" s="66"/>
      <c r="AN109" s="80"/>
      <c r="AO109" s="80"/>
      <c r="AP109" s="82"/>
      <c r="AQ109" s="80"/>
      <c r="AR109" s="80"/>
      <c r="AS109" s="80"/>
      <c r="AT109" s="80"/>
      <c r="AU109" s="80"/>
      <c r="AV109" s="80"/>
      <c r="AW109" s="80"/>
      <c r="AX109" s="80"/>
    </row>
    <row r="110" spans="1:50">
      <c r="A110" s="80"/>
      <c r="B110" s="1098"/>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c r="AA110" s="10"/>
      <c r="AB110" s="10"/>
      <c r="AC110" s="10"/>
      <c r="AD110" s="10"/>
      <c r="AE110" s="10"/>
      <c r="AF110" s="10"/>
      <c r="AG110" s="10"/>
      <c r="AH110" s="10"/>
      <c r="AI110" s="10"/>
      <c r="AJ110" s="10"/>
      <c r="AK110" s="10"/>
      <c r="AL110" s="525"/>
      <c r="AM110" s="11"/>
      <c r="AN110" s="80"/>
      <c r="AO110" s="80"/>
      <c r="AP110" s="82"/>
      <c r="AQ110" s="80"/>
      <c r="AR110" s="80"/>
      <c r="AS110" s="80"/>
      <c r="AT110" s="80"/>
      <c r="AU110" s="80"/>
      <c r="AV110" s="80"/>
      <c r="AW110" s="80"/>
      <c r="AX110" s="80"/>
    </row>
    <row r="111" spans="1:50" ht="13.5" customHeight="1">
      <c r="A111" s="80"/>
      <c r="B111" s="1098"/>
      <c r="C111" s="10"/>
      <c r="D111" s="1311" t="s">
        <v>678</v>
      </c>
      <c r="E111" s="1312"/>
      <c r="F111" s="1312"/>
      <c r="G111" s="1312"/>
      <c r="H111" s="1312"/>
      <c r="I111" s="1312"/>
      <c r="J111" s="1312"/>
      <c r="K111" s="1312"/>
      <c r="L111" s="1312"/>
      <c r="M111" s="1312"/>
      <c r="N111" s="1312"/>
      <c r="O111" s="1312"/>
      <c r="P111" s="1312"/>
      <c r="Q111" s="1312"/>
      <c r="R111" s="1312"/>
      <c r="S111" s="1312"/>
      <c r="T111" s="1312"/>
      <c r="U111" s="1312"/>
      <c r="V111" s="1312"/>
      <c r="W111" s="1312"/>
      <c r="X111" s="1312"/>
      <c r="Y111" s="1312"/>
      <c r="Z111" s="1312"/>
      <c r="AA111" s="1312"/>
      <c r="AB111" s="1312"/>
      <c r="AC111" s="1312"/>
      <c r="AD111" s="1312"/>
      <c r="AE111" s="1312"/>
      <c r="AF111" s="1312"/>
      <c r="AG111" s="1312"/>
      <c r="AH111" s="1312"/>
      <c r="AI111" s="1312"/>
      <c r="AJ111" s="1312"/>
      <c r="AK111" s="1312"/>
      <c r="AL111" s="1312"/>
      <c r="AM111" s="10"/>
      <c r="AN111" s="80"/>
      <c r="AO111" s="80"/>
      <c r="AP111" s="82"/>
      <c r="AQ111" s="80"/>
      <c r="AR111" s="80"/>
      <c r="AS111" s="80"/>
      <c r="AT111" s="80"/>
      <c r="AU111" s="80"/>
      <c r="AV111" s="80"/>
      <c r="AW111" s="80"/>
      <c r="AX111" s="80"/>
    </row>
    <row r="112" spans="1:50" ht="13.5" customHeight="1">
      <c r="A112" s="80"/>
      <c r="B112" s="1098"/>
      <c r="C112" s="10"/>
      <c r="D112" s="1312"/>
      <c r="E112" s="1312"/>
      <c r="F112" s="1312"/>
      <c r="G112" s="1312"/>
      <c r="H112" s="1312"/>
      <c r="I112" s="1312"/>
      <c r="J112" s="1312"/>
      <c r="K112" s="1312"/>
      <c r="L112" s="1312"/>
      <c r="M112" s="1312"/>
      <c r="N112" s="1312"/>
      <c r="O112" s="1312"/>
      <c r="P112" s="1312"/>
      <c r="Q112" s="1312"/>
      <c r="R112" s="1312"/>
      <c r="S112" s="1312"/>
      <c r="T112" s="1312"/>
      <c r="U112" s="1312"/>
      <c r="V112" s="1312"/>
      <c r="W112" s="1312"/>
      <c r="X112" s="1312"/>
      <c r="Y112" s="1312"/>
      <c r="Z112" s="1312"/>
      <c r="AA112" s="1312"/>
      <c r="AB112" s="1312"/>
      <c r="AC112" s="1312"/>
      <c r="AD112" s="1312"/>
      <c r="AE112" s="1312"/>
      <c r="AF112" s="1312"/>
      <c r="AG112" s="1312"/>
      <c r="AH112" s="1312"/>
      <c r="AI112" s="1312"/>
      <c r="AJ112" s="1312"/>
      <c r="AK112" s="1312"/>
      <c r="AL112" s="1312"/>
      <c r="AM112" s="10"/>
      <c r="AN112" s="80"/>
      <c r="AO112" s="80"/>
      <c r="AP112" s="82"/>
      <c r="AQ112" s="80"/>
      <c r="AR112" s="80"/>
      <c r="AS112" s="80"/>
      <c r="AT112" s="80"/>
      <c r="AU112" s="80"/>
      <c r="AV112" s="80"/>
      <c r="AW112" s="80"/>
      <c r="AX112" s="80"/>
    </row>
    <row r="113" spans="1:50" ht="84.75" customHeight="1">
      <c r="A113" s="80"/>
      <c r="B113" s="1098"/>
      <c r="C113" s="10"/>
      <c r="D113" s="1312"/>
      <c r="E113" s="1312"/>
      <c r="F113" s="1312"/>
      <c r="G113" s="1312"/>
      <c r="H113" s="1312"/>
      <c r="I113" s="1312"/>
      <c r="J113" s="1312"/>
      <c r="K113" s="1312"/>
      <c r="L113" s="1312"/>
      <c r="M113" s="1312"/>
      <c r="N113" s="1312"/>
      <c r="O113" s="1312"/>
      <c r="P113" s="1312"/>
      <c r="Q113" s="1312"/>
      <c r="R113" s="1312"/>
      <c r="S113" s="1312"/>
      <c r="T113" s="1312"/>
      <c r="U113" s="1312"/>
      <c r="V113" s="1312"/>
      <c r="W113" s="1312"/>
      <c r="X113" s="1312"/>
      <c r="Y113" s="1312"/>
      <c r="Z113" s="1312"/>
      <c r="AA113" s="1312"/>
      <c r="AB113" s="1312"/>
      <c r="AC113" s="1312"/>
      <c r="AD113" s="1312"/>
      <c r="AE113" s="1312"/>
      <c r="AF113" s="1312"/>
      <c r="AG113" s="1312"/>
      <c r="AH113" s="1312"/>
      <c r="AI113" s="1312"/>
      <c r="AJ113" s="1312"/>
      <c r="AK113" s="1312"/>
      <c r="AL113" s="1312"/>
      <c r="AM113" s="10"/>
      <c r="AN113" s="80"/>
      <c r="AO113" s="80"/>
      <c r="AP113" s="82"/>
      <c r="AQ113" s="80"/>
      <c r="AR113" s="80"/>
      <c r="AS113" s="80"/>
      <c r="AT113" s="80"/>
      <c r="AU113" s="80"/>
      <c r="AV113" s="80"/>
      <c r="AW113" s="80"/>
      <c r="AX113" s="80"/>
    </row>
    <row r="114" spans="1:50">
      <c r="A114" s="80"/>
      <c r="B114" s="1098"/>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c r="AA114" s="10"/>
      <c r="AB114" s="10"/>
      <c r="AC114" s="10"/>
      <c r="AD114" s="10"/>
      <c r="AE114" s="10"/>
      <c r="AF114" s="10"/>
      <c r="AG114" s="10"/>
      <c r="AH114" s="10"/>
      <c r="AI114" s="10"/>
      <c r="AJ114" s="10"/>
      <c r="AK114" s="10"/>
      <c r="AL114" s="526"/>
      <c r="AM114" s="10"/>
      <c r="AN114" s="80"/>
      <c r="AO114" s="80"/>
      <c r="AP114" s="82"/>
      <c r="AQ114" s="80"/>
      <c r="AR114" s="80"/>
      <c r="AS114" s="80"/>
      <c r="AT114" s="80"/>
      <c r="AU114" s="80"/>
      <c r="AV114" s="80"/>
      <c r="AW114" s="80"/>
      <c r="AX114" s="80"/>
    </row>
    <row r="115" spans="1:50">
      <c r="A115" s="80"/>
      <c r="B115" s="1098"/>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c r="AA115" s="10"/>
      <c r="AB115" s="10"/>
      <c r="AC115" s="10"/>
      <c r="AD115" s="10"/>
      <c r="AE115" s="10"/>
      <c r="AF115" s="10"/>
      <c r="AG115" s="10"/>
      <c r="AH115" s="10"/>
      <c r="AI115" s="10"/>
      <c r="AJ115" s="10"/>
      <c r="AK115" s="10"/>
      <c r="AL115" s="526"/>
      <c r="AM115" s="10"/>
      <c r="AN115" s="80"/>
      <c r="AO115" s="80"/>
      <c r="AP115" s="82"/>
      <c r="AQ115" s="80"/>
      <c r="AR115" s="80"/>
      <c r="AS115" s="80"/>
      <c r="AT115" s="80"/>
      <c r="AU115" s="80"/>
      <c r="AV115" s="80"/>
      <c r="AW115" s="80"/>
      <c r="AX115" s="80"/>
    </row>
    <row r="116" spans="1:50">
      <c r="A116" s="80"/>
      <c r="B116" s="1098"/>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c r="AA116" s="10"/>
      <c r="AB116" s="10"/>
      <c r="AC116" s="10"/>
      <c r="AD116" s="10"/>
      <c r="AE116" s="10"/>
      <c r="AF116" s="10"/>
      <c r="AG116" s="10"/>
      <c r="AH116" s="10"/>
      <c r="AI116" s="10"/>
      <c r="AJ116" s="10"/>
      <c r="AK116" s="10"/>
      <c r="AL116" s="526"/>
      <c r="AM116" s="10"/>
      <c r="AN116" s="80"/>
      <c r="AO116" s="80"/>
      <c r="AP116" s="82"/>
      <c r="AQ116" s="80"/>
      <c r="AR116" s="80"/>
      <c r="AS116" s="80"/>
      <c r="AT116" s="80"/>
      <c r="AU116" s="80"/>
      <c r="AV116" s="80"/>
      <c r="AW116" s="80"/>
      <c r="AX116" s="80"/>
    </row>
    <row r="117" spans="1:50">
      <c r="A117" s="80"/>
      <c r="B117" s="1098"/>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c r="AA117" s="10"/>
      <c r="AB117" s="10"/>
      <c r="AC117" s="10"/>
      <c r="AD117" s="10"/>
      <c r="AE117" s="10"/>
      <c r="AF117" s="10"/>
      <c r="AG117" s="10"/>
      <c r="AH117" s="10"/>
      <c r="AI117" s="10"/>
      <c r="AJ117" s="10"/>
      <c r="AK117" s="10"/>
      <c r="AL117" s="526"/>
      <c r="AM117" s="10"/>
      <c r="AN117" s="80"/>
      <c r="AO117" s="80"/>
      <c r="AP117" s="80"/>
      <c r="AQ117" s="80"/>
      <c r="AR117" s="80"/>
      <c r="AS117" s="80"/>
      <c r="AT117" s="80"/>
      <c r="AU117" s="80"/>
      <c r="AV117" s="80"/>
      <c r="AW117" s="80"/>
      <c r="AX117" s="80"/>
    </row>
    <row r="118" spans="1:50">
      <c r="A118" s="80"/>
      <c r="B118" s="1098"/>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c r="AA118" s="10"/>
      <c r="AB118" s="10"/>
      <c r="AC118" s="10"/>
      <c r="AD118" s="10"/>
      <c r="AE118" s="10"/>
      <c r="AF118" s="10"/>
      <c r="AG118" s="10"/>
      <c r="AH118" s="10"/>
      <c r="AI118" s="10"/>
      <c r="AJ118" s="10"/>
      <c r="AK118" s="10"/>
      <c r="AL118" s="526"/>
      <c r="AM118" s="10"/>
      <c r="AN118" s="80"/>
      <c r="AO118" s="80"/>
      <c r="AP118" s="80"/>
      <c r="AQ118" s="80"/>
      <c r="AR118" s="80"/>
      <c r="AS118" s="80"/>
      <c r="AT118" s="80"/>
      <c r="AU118" s="80"/>
      <c r="AV118" s="80"/>
      <c r="AW118" s="80"/>
      <c r="AX118" s="80"/>
    </row>
    <row r="119" spans="1:50">
      <c r="A119" s="80"/>
      <c r="B119" s="1098"/>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c r="AA119" s="10"/>
      <c r="AB119" s="10"/>
      <c r="AC119" s="10"/>
      <c r="AD119" s="10"/>
      <c r="AE119" s="10"/>
      <c r="AF119" s="10"/>
      <c r="AG119" s="10"/>
      <c r="AH119" s="10"/>
      <c r="AI119" s="10"/>
      <c r="AJ119" s="10"/>
      <c r="AK119" s="10"/>
      <c r="AL119" s="526"/>
      <c r="AM119" s="10"/>
      <c r="AN119" s="80"/>
      <c r="AO119" s="80"/>
      <c r="AP119" s="80"/>
      <c r="AQ119" s="80"/>
      <c r="AR119" s="80"/>
      <c r="AS119" s="80"/>
      <c r="AT119" s="80"/>
      <c r="AU119" s="80"/>
      <c r="AV119" s="80"/>
      <c r="AW119" s="80"/>
      <c r="AX119" s="80"/>
    </row>
    <row r="120" spans="1:50">
      <c r="A120" s="80"/>
      <c r="B120" s="1098"/>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c r="AA120" s="10"/>
      <c r="AB120" s="10"/>
      <c r="AC120" s="10"/>
      <c r="AD120" s="10"/>
      <c r="AE120" s="10"/>
      <c r="AF120" s="10"/>
      <c r="AG120" s="10"/>
      <c r="AH120" s="10"/>
      <c r="AI120" s="10"/>
      <c r="AJ120" s="10"/>
      <c r="AK120" s="10"/>
      <c r="AL120" s="526"/>
      <c r="AM120" s="10"/>
      <c r="AN120" s="80"/>
      <c r="AO120" s="80"/>
      <c r="AP120" s="80"/>
      <c r="AQ120" s="80"/>
      <c r="AR120" s="80"/>
      <c r="AS120" s="80"/>
      <c r="AT120" s="80"/>
      <c r="AU120" s="80"/>
      <c r="AV120" s="80"/>
      <c r="AW120" s="80"/>
      <c r="AX120" s="80"/>
    </row>
    <row r="121" spans="1:50">
      <c r="A121" s="80"/>
      <c r="B121" s="1098"/>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c r="AA121" s="10"/>
      <c r="AB121" s="10"/>
      <c r="AC121" s="10"/>
      <c r="AD121" s="10"/>
      <c r="AE121" s="10"/>
      <c r="AF121" s="10"/>
      <c r="AG121" s="10"/>
      <c r="AH121" s="10"/>
      <c r="AI121" s="10"/>
      <c r="AJ121" s="10"/>
      <c r="AK121" s="10"/>
      <c r="AL121" s="526"/>
      <c r="AM121" s="10"/>
      <c r="AN121" s="80"/>
      <c r="AO121" s="80"/>
      <c r="AP121" s="80"/>
      <c r="AQ121" s="80"/>
      <c r="AR121" s="80"/>
      <c r="AS121" s="80"/>
      <c r="AT121" s="80"/>
      <c r="AU121" s="80"/>
      <c r="AV121" s="80"/>
      <c r="AW121" s="80"/>
      <c r="AX121" s="80"/>
    </row>
    <row r="122" spans="1:50">
      <c r="A122" s="80"/>
      <c r="B122" s="1098"/>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c r="AA122" s="10"/>
      <c r="AB122" s="10"/>
      <c r="AC122" s="10"/>
      <c r="AD122" s="10"/>
      <c r="AE122" s="10"/>
      <c r="AF122" s="10"/>
      <c r="AG122" s="10"/>
      <c r="AH122" s="10"/>
      <c r="AI122" s="10"/>
      <c r="AJ122" s="10"/>
      <c r="AK122" s="10"/>
      <c r="AL122" s="526"/>
      <c r="AM122" s="10"/>
      <c r="AN122" s="80"/>
      <c r="AO122" s="80"/>
      <c r="AP122" s="80"/>
      <c r="AQ122" s="80"/>
      <c r="AR122" s="80"/>
      <c r="AS122" s="80"/>
      <c r="AT122" s="80"/>
      <c r="AU122" s="80"/>
      <c r="AV122" s="80"/>
      <c r="AW122" s="80"/>
      <c r="AX122" s="80"/>
    </row>
    <row r="123" spans="1:50">
      <c r="A123" s="80"/>
      <c r="B123" s="1098"/>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c r="AA123" s="10"/>
      <c r="AB123" s="10"/>
      <c r="AC123" s="10"/>
      <c r="AD123" s="10"/>
      <c r="AE123" s="10"/>
      <c r="AF123" s="10"/>
      <c r="AG123" s="10"/>
      <c r="AH123" s="10"/>
      <c r="AI123" s="10"/>
      <c r="AJ123" s="10"/>
      <c r="AK123" s="10"/>
      <c r="AL123" s="526"/>
      <c r="AM123" s="10"/>
      <c r="AN123" s="80"/>
      <c r="AO123" s="80"/>
      <c r="AP123" s="80"/>
      <c r="AQ123" s="80"/>
      <c r="AR123" s="80"/>
      <c r="AS123" s="80"/>
      <c r="AT123" s="80"/>
      <c r="AU123" s="80"/>
      <c r="AV123" s="80"/>
      <c r="AW123" s="80"/>
      <c r="AX123" s="80"/>
    </row>
    <row r="124" spans="1:50">
      <c r="A124" s="80"/>
      <c r="B124" s="1098"/>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c r="AA124" s="10"/>
      <c r="AB124" s="10"/>
      <c r="AC124" s="10"/>
      <c r="AD124" s="10"/>
      <c r="AE124" s="10"/>
      <c r="AF124" s="10"/>
      <c r="AG124" s="10"/>
      <c r="AH124" s="10"/>
      <c r="AI124" s="10"/>
      <c r="AJ124" s="10"/>
      <c r="AK124" s="10"/>
      <c r="AL124" s="526"/>
      <c r="AM124" s="10"/>
      <c r="AN124" s="80"/>
      <c r="AO124" s="80"/>
      <c r="AP124" s="80"/>
      <c r="AQ124" s="80"/>
      <c r="AR124" s="80"/>
      <c r="AS124" s="80"/>
      <c r="AT124" s="80"/>
      <c r="AU124" s="80"/>
      <c r="AV124" s="80"/>
      <c r="AW124" s="80"/>
      <c r="AX124" s="80"/>
    </row>
    <row r="125" spans="1:50">
      <c r="A125" s="80"/>
      <c r="B125" s="1098"/>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c r="AA125" s="10"/>
      <c r="AB125" s="10"/>
      <c r="AC125" s="10"/>
      <c r="AD125" s="10"/>
      <c r="AE125" s="10"/>
      <c r="AF125" s="10"/>
      <c r="AG125" s="10"/>
      <c r="AH125" s="10"/>
      <c r="AI125" s="10"/>
      <c r="AJ125" s="10"/>
      <c r="AK125" s="10"/>
      <c r="AL125" s="526"/>
      <c r="AM125" s="10"/>
      <c r="AN125" s="80"/>
      <c r="AO125" s="80"/>
      <c r="AP125" s="80"/>
      <c r="AQ125" s="80"/>
      <c r="AR125" s="80"/>
      <c r="AS125" s="80"/>
      <c r="AT125" s="80"/>
      <c r="AU125" s="80"/>
      <c r="AV125" s="80"/>
      <c r="AW125" s="80"/>
      <c r="AX125" s="80"/>
    </row>
    <row r="126" spans="1:50">
      <c r="A126" s="80"/>
      <c r="B126" s="1098"/>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c r="AA126" s="10"/>
      <c r="AB126" s="10"/>
      <c r="AC126" s="10"/>
      <c r="AD126" s="10"/>
      <c r="AE126" s="10"/>
      <c r="AF126" s="10"/>
      <c r="AG126" s="10"/>
      <c r="AH126" s="10"/>
      <c r="AI126" s="10"/>
      <c r="AJ126" s="10"/>
      <c r="AK126" s="10"/>
      <c r="AL126" s="526"/>
      <c r="AM126" s="10"/>
      <c r="AN126" s="80"/>
      <c r="AO126" s="80"/>
      <c r="AP126" s="80"/>
      <c r="AQ126" s="80"/>
      <c r="AR126" s="80"/>
      <c r="AS126" s="80"/>
      <c r="AT126" s="80"/>
      <c r="AU126" s="80"/>
      <c r="AV126" s="80"/>
      <c r="AW126" s="80"/>
      <c r="AX126" s="80"/>
    </row>
    <row r="127" spans="1:50">
      <c r="A127" s="80"/>
      <c r="B127" s="1098"/>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c r="AA127" s="10"/>
      <c r="AB127" s="10"/>
      <c r="AC127" s="10"/>
      <c r="AD127" s="10"/>
      <c r="AE127" s="10"/>
      <c r="AF127" s="10"/>
      <c r="AG127" s="10"/>
      <c r="AH127" s="10"/>
      <c r="AI127" s="10"/>
      <c r="AJ127" s="10"/>
      <c r="AK127" s="10"/>
      <c r="AL127" s="526"/>
      <c r="AM127" s="10"/>
      <c r="AN127" s="80"/>
      <c r="AO127" s="80"/>
      <c r="AP127" s="80"/>
      <c r="AQ127" s="80"/>
      <c r="AR127" s="80"/>
      <c r="AS127" s="80"/>
      <c r="AT127" s="80"/>
      <c r="AU127" s="80"/>
      <c r="AV127" s="80"/>
      <c r="AW127" s="80"/>
      <c r="AX127" s="80"/>
    </row>
    <row r="128" spans="1:50">
      <c r="A128" s="80"/>
      <c r="B128" s="1098"/>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c r="AA128" s="10"/>
      <c r="AB128" s="10"/>
      <c r="AC128" s="10"/>
      <c r="AD128" s="10"/>
      <c r="AE128" s="10"/>
      <c r="AF128" s="10"/>
      <c r="AG128" s="10"/>
      <c r="AH128" s="10"/>
      <c r="AI128" s="10"/>
      <c r="AJ128" s="10"/>
      <c r="AK128" s="10"/>
      <c r="AL128" s="526"/>
      <c r="AM128" s="10"/>
      <c r="AN128" s="80"/>
      <c r="AO128" s="80"/>
      <c r="AP128" s="80"/>
      <c r="AQ128" s="80"/>
      <c r="AR128" s="80"/>
      <c r="AS128" s="80"/>
      <c r="AT128" s="80"/>
      <c r="AU128" s="80"/>
      <c r="AV128" s="80"/>
      <c r="AW128" s="80"/>
      <c r="AX128" s="80"/>
    </row>
    <row r="129" spans="1:50">
      <c r="A129" s="80"/>
      <c r="B129" s="1098"/>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c r="AA129" s="10"/>
      <c r="AB129" s="10"/>
      <c r="AC129" s="10"/>
      <c r="AD129" s="10"/>
      <c r="AE129" s="10"/>
      <c r="AF129" s="10"/>
      <c r="AG129" s="10"/>
      <c r="AH129" s="10"/>
      <c r="AI129" s="10"/>
      <c r="AJ129" s="10"/>
      <c r="AK129" s="10"/>
      <c r="AL129" s="526"/>
      <c r="AM129" s="10"/>
      <c r="AN129" s="80"/>
      <c r="AO129" s="80"/>
      <c r="AP129" s="80"/>
      <c r="AQ129" s="80"/>
      <c r="AR129" s="80"/>
      <c r="AS129" s="80"/>
      <c r="AT129" s="80"/>
      <c r="AU129" s="80"/>
      <c r="AV129" s="80"/>
      <c r="AW129" s="80"/>
      <c r="AX129" s="80"/>
    </row>
    <row r="130" spans="1:50">
      <c r="A130" s="80"/>
      <c r="B130" s="1098"/>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c r="AA130" s="10"/>
      <c r="AB130" s="10"/>
      <c r="AC130" s="10"/>
      <c r="AD130" s="10"/>
      <c r="AE130" s="10"/>
      <c r="AF130" s="10"/>
      <c r="AG130" s="10"/>
      <c r="AH130" s="10"/>
      <c r="AI130" s="10"/>
      <c r="AJ130" s="10"/>
      <c r="AK130" s="10"/>
      <c r="AL130" s="526"/>
      <c r="AM130" s="10"/>
      <c r="AN130" s="80"/>
      <c r="AO130" s="80"/>
      <c r="AP130" s="80"/>
      <c r="AQ130" s="80"/>
      <c r="AR130" s="80"/>
      <c r="AS130" s="80"/>
      <c r="AT130" s="80"/>
      <c r="AU130" s="80"/>
      <c r="AV130" s="80"/>
      <c r="AW130" s="80"/>
      <c r="AX130" s="80"/>
    </row>
    <row r="131" spans="1:50">
      <c r="A131" s="80"/>
      <c r="B131" s="1098"/>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c r="AA131" s="10"/>
      <c r="AB131" s="10"/>
      <c r="AC131" s="10"/>
      <c r="AD131" s="10"/>
      <c r="AE131" s="10"/>
      <c r="AF131" s="10"/>
      <c r="AG131" s="10"/>
      <c r="AH131" s="10"/>
      <c r="AI131" s="10"/>
      <c r="AJ131" s="10"/>
      <c r="AK131" s="10"/>
      <c r="AL131" s="526"/>
      <c r="AM131" s="10"/>
      <c r="AN131" s="80"/>
      <c r="AO131" s="80"/>
      <c r="AP131" s="80"/>
      <c r="AQ131" s="80"/>
      <c r="AR131" s="80"/>
      <c r="AS131" s="80"/>
      <c r="AT131" s="80"/>
      <c r="AU131" s="80"/>
      <c r="AV131" s="80"/>
      <c r="AW131" s="80"/>
      <c r="AX131" s="80"/>
    </row>
    <row r="132" spans="1:50">
      <c r="A132" s="80"/>
      <c r="B132" s="1098"/>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c r="AA132" s="10"/>
      <c r="AB132" s="10"/>
      <c r="AC132" s="10"/>
      <c r="AD132" s="10"/>
      <c r="AE132" s="10"/>
      <c r="AF132" s="10"/>
      <c r="AG132" s="10"/>
      <c r="AH132" s="10"/>
      <c r="AI132" s="10"/>
      <c r="AJ132" s="10"/>
      <c r="AK132" s="10"/>
      <c r="AL132" s="526"/>
      <c r="AM132" s="10"/>
      <c r="AN132" s="80"/>
      <c r="AO132" s="80"/>
      <c r="AP132" s="80"/>
      <c r="AQ132" s="80"/>
      <c r="AR132" s="80"/>
      <c r="AS132" s="80"/>
      <c r="AT132" s="80"/>
      <c r="AU132" s="80"/>
      <c r="AV132" s="80"/>
      <c r="AW132" s="80"/>
      <c r="AX132" s="80"/>
    </row>
    <row r="133" spans="1:50">
      <c r="A133" s="80"/>
      <c r="B133" s="1098"/>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c r="AA133" s="10"/>
      <c r="AB133" s="10"/>
      <c r="AC133" s="10"/>
      <c r="AD133" s="10"/>
      <c r="AE133" s="10"/>
      <c r="AF133" s="10"/>
      <c r="AG133" s="10"/>
      <c r="AH133" s="10"/>
      <c r="AI133" s="10"/>
      <c r="AJ133" s="10"/>
      <c r="AK133" s="10"/>
      <c r="AL133" s="526"/>
      <c r="AM133" s="10"/>
      <c r="AN133" s="80"/>
      <c r="AO133" s="80"/>
      <c r="AP133" s="80"/>
      <c r="AQ133" s="80"/>
      <c r="AR133" s="80"/>
      <c r="AS133" s="80"/>
      <c r="AT133" s="80"/>
      <c r="AU133" s="80"/>
      <c r="AV133" s="80"/>
      <c r="AW133" s="80"/>
      <c r="AX133" s="80"/>
    </row>
    <row r="134" spans="1:50">
      <c r="A134" s="80"/>
      <c r="B134" s="1098"/>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c r="AA134" s="10"/>
      <c r="AB134" s="10"/>
      <c r="AC134" s="10"/>
      <c r="AD134" s="10"/>
      <c r="AE134" s="10"/>
      <c r="AF134" s="10"/>
      <c r="AG134" s="10"/>
      <c r="AH134" s="10"/>
      <c r="AI134" s="10"/>
      <c r="AJ134" s="10"/>
      <c r="AK134" s="10"/>
      <c r="AL134" s="526"/>
      <c r="AM134" s="10"/>
      <c r="AN134" s="80"/>
      <c r="AO134" s="80"/>
      <c r="AP134" s="80"/>
      <c r="AQ134" s="80"/>
      <c r="AR134" s="80"/>
      <c r="AS134" s="80"/>
      <c r="AT134" s="80"/>
      <c r="AU134" s="80"/>
      <c r="AV134" s="80"/>
      <c r="AW134" s="80"/>
      <c r="AX134" s="80"/>
    </row>
    <row r="135" spans="1:50">
      <c r="A135" s="80"/>
      <c r="B135" s="1098"/>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c r="AA135" s="10"/>
      <c r="AB135" s="10"/>
      <c r="AC135" s="10"/>
      <c r="AD135" s="10"/>
      <c r="AE135" s="10"/>
      <c r="AF135" s="10"/>
      <c r="AG135" s="10"/>
      <c r="AH135" s="10"/>
      <c r="AI135" s="10"/>
      <c r="AJ135" s="10"/>
      <c r="AK135" s="10"/>
      <c r="AL135" s="526"/>
      <c r="AM135" s="10"/>
      <c r="AN135" s="80"/>
      <c r="AO135" s="80"/>
      <c r="AP135" s="80"/>
      <c r="AQ135" s="80"/>
      <c r="AR135" s="80"/>
      <c r="AS135" s="80"/>
      <c r="AT135" s="80"/>
      <c r="AU135" s="80"/>
      <c r="AV135" s="80"/>
      <c r="AW135" s="80"/>
      <c r="AX135" s="80"/>
    </row>
    <row r="136" spans="1:50">
      <c r="A136" s="80"/>
      <c r="B136" s="1098"/>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c r="AA136" s="10"/>
      <c r="AB136" s="10"/>
      <c r="AC136" s="10"/>
      <c r="AD136" s="10"/>
      <c r="AE136" s="10"/>
      <c r="AF136" s="10"/>
      <c r="AG136" s="10"/>
      <c r="AH136" s="10"/>
      <c r="AI136" s="10"/>
      <c r="AJ136" s="10"/>
      <c r="AK136" s="10"/>
      <c r="AL136" s="526"/>
      <c r="AM136" s="10"/>
      <c r="AN136" s="80"/>
      <c r="AO136" s="80"/>
      <c r="AP136" s="80"/>
      <c r="AQ136" s="80"/>
      <c r="AR136" s="80"/>
      <c r="AS136" s="80"/>
      <c r="AT136" s="80"/>
      <c r="AU136" s="80"/>
      <c r="AV136" s="80"/>
      <c r="AW136" s="80"/>
      <c r="AX136" s="80"/>
    </row>
    <row r="137" spans="1:50">
      <c r="A137" s="80"/>
      <c r="B137" s="1098"/>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c r="AA137" s="10"/>
      <c r="AB137" s="10"/>
      <c r="AC137" s="10"/>
      <c r="AD137" s="10"/>
      <c r="AE137" s="10"/>
      <c r="AF137" s="10"/>
      <c r="AG137" s="10"/>
      <c r="AH137" s="10"/>
      <c r="AI137" s="10"/>
      <c r="AJ137" s="10"/>
      <c r="AK137" s="10"/>
      <c r="AL137" s="526"/>
      <c r="AM137" s="10"/>
      <c r="AN137" s="80"/>
      <c r="AO137" s="80"/>
      <c r="AP137" s="80"/>
      <c r="AQ137" s="80"/>
      <c r="AR137" s="80"/>
      <c r="AS137" s="80"/>
      <c r="AT137" s="80"/>
      <c r="AU137" s="80"/>
      <c r="AV137" s="80"/>
      <c r="AW137" s="80"/>
      <c r="AX137" s="80"/>
    </row>
    <row r="138" spans="1:50">
      <c r="A138" s="80"/>
      <c r="B138" s="1098"/>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c r="AA138" s="10"/>
      <c r="AB138" s="10"/>
      <c r="AC138" s="10"/>
      <c r="AD138" s="10"/>
      <c r="AE138" s="10"/>
      <c r="AF138" s="10"/>
      <c r="AG138" s="10"/>
      <c r="AH138" s="10"/>
      <c r="AI138" s="10"/>
      <c r="AJ138" s="10"/>
      <c r="AK138" s="10"/>
      <c r="AL138" s="526"/>
      <c r="AM138" s="10"/>
      <c r="AN138" s="80"/>
      <c r="AO138" s="80"/>
      <c r="AP138" s="80"/>
      <c r="AQ138" s="80"/>
      <c r="AR138" s="80"/>
      <c r="AS138" s="80"/>
      <c r="AT138" s="80"/>
      <c r="AU138" s="80"/>
      <c r="AV138" s="80"/>
      <c r="AW138" s="80"/>
      <c r="AX138" s="80"/>
    </row>
    <row r="139" spans="1:50">
      <c r="A139" s="80"/>
      <c r="B139" s="1098"/>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c r="AA139" s="10"/>
      <c r="AB139" s="10"/>
      <c r="AC139" s="10"/>
      <c r="AD139" s="10"/>
      <c r="AE139" s="10"/>
      <c r="AF139" s="10"/>
      <c r="AG139" s="10"/>
      <c r="AH139" s="10"/>
      <c r="AI139" s="10"/>
      <c r="AJ139" s="10"/>
      <c r="AK139" s="10"/>
      <c r="AL139" s="526"/>
      <c r="AM139" s="10"/>
      <c r="AN139" s="80"/>
      <c r="AO139" s="80"/>
      <c r="AP139" s="80"/>
      <c r="AQ139" s="80"/>
      <c r="AR139" s="80"/>
      <c r="AS139" s="80"/>
      <c r="AT139" s="80"/>
      <c r="AU139" s="80"/>
      <c r="AV139" s="80"/>
      <c r="AW139" s="80"/>
      <c r="AX139" s="80"/>
    </row>
    <row r="140" spans="1:50">
      <c r="A140" s="80"/>
      <c r="B140" s="1098"/>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c r="AA140" s="10"/>
      <c r="AB140" s="10"/>
      <c r="AC140" s="10"/>
      <c r="AD140" s="10"/>
      <c r="AE140" s="10"/>
      <c r="AF140" s="10"/>
      <c r="AG140" s="10"/>
      <c r="AH140" s="10"/>
      <c r="AI140" s="10"/>
      <c r="AJ140" s="10"/>
      <c r="AK140" s="10"/>
      <c r="AL140" s="526"/>
      <c r="AM140" s="10"/>
      <c r="AN140" s="80"/>
      <c r="AO140" s="80"/>
      <c r="AP140" s="80"/>
      <c r="AQ140" s="80"/>
      <c r="AR140" s="80"/>
      <c r="AS140" s="80"/>
      <c r="AT140" s="80"/>
      <c r="AU140" s="80"/>
      <c r="AV140" s="80"/>
      <c r="AW140" s="80"/>
      <c r="AX140" s="80"/>
    </row>
    <row r="141" spans="1:50">
      <c r="A141" s="80"/>
      <c r="B141" s="1098"/>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c r="AA141" s="10"/>
      <c r="AB141" s="10"/>
      <c r="AC141" s="10"/>
      <c r="AD141" s="10"/>
      <c r="AE141" s="10"/>
      <c r="AF141" s="10"/>
      <c r="AG141" s="10"/>
      <c r="AH141" s="10"/>
      <c r="AI141" s="10"/>
      <c r="AJ141" s="10"/>
      <c r="AK141" s="10"/>
      <c r="AL141" s="526"/>
      <c r="AM141" s="10"/>
      <c r="AN141" s="80"/>
      <c r="AO141" s="80"/>
      <c r="AP141" s="80"/>
      <c r="AQ141" s="80"/>
      <c r="AR141" s="80"/>
      <c r="AS141" s="80"/>
      <c r="AT141" s="80"/>
      <c r="AU141" s="80"/>
      <c r="AV141" s="80"/>
      <c r="AW141" s="80"/>
      <c r="AX141" s="80"/>
    </row>
    <row r="142" spans="1:50">
      <c r="A142" s="80"/>
      <c r="B142" s="1098"/>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c r="AA142" s="10"/>
      <c r="AB142" s="10"/>
      <c r="AC142" s="10"/>
      <c r="AD142" s="10"/>
      <c r="AE142" s="10"/>
      <c r="AF142" s="10"/>
      <c r="AG142" s="10"/>
      <c r="AH142" s="10"/>
      <c r="AI142" s="10"/>
      <c r="AJ142" s="10"/>
      <c r="AK142" s="10"/>
      <c r="AL142" s="526"/>
      <c r="AM142" s="10"/>
      <c r="AN142" s="80"/>
      <c r="AO142" s="80"/>
      <c r="AP142" s="80"/>
      <c r="AQ142" s="80"/>
      <c r="AR142" s="80"/>
      <c r="AS142" s="80"/>
      <c r="AT142" s="80"/>
      <c r="AU142" s="80"/>
      <c r="AV142" s="80"/>
      <c r="AW142" s="80"/>
      <c r="AX142" s="80"/>
    </row>
    <row r="143" spans="1:50">
      <c r="A143" s="80"/>
      <c r="B143" s="1098"/>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c r="AA143" s="10"/>
      <c r="AB143" s="10"/>
      <c r="AC143" s="10"/>
      <c r="AD143" s="10"/>
      <c r="AE143" s="10"/>
      <c r="AF143" s="10"/>
      <c r="AG143" s="10"/>
      <c r="AH143" s="10"/>
      <c r="AI143" s="10"/>
      <c r="AJ143" s="10"/>
      <c r="AK143" s="10"/>
      <c r="AL143" s="526"/>
      <c r="AM143" s="10"/>
      <c r="AN143" s="80"/>
      <c r="AO143" s="80"/>
      <c r="AP143" s="80"/>
      <c r="AQ143" s="80"/>
      <c r="AR143" s="80"/>
      <c r="AS143" s="80"/>
      <c r="AT143" s="80"/>
      <c r="AU143" s="80"/>
      <c r="AV143" s="80"/>
      <c r="AW143" s="80"/>
      <c r="AX143" s="80"/>
    </row>
    <row r="144" spans="1:50">
      <c r="A144" s="80"/>
      <c r="B144" s="1098"/>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c r="AA144" s="10"/>
      <c r="AB144" s="10"/>
      <c r="AC144" s="10"/>
      <c r="AD144" s="10"/>
      <c r="AE144" s="10"/>
      <c r="AF144" s="10"/>
      <c r="AG144" s="10"/>
      <c r="AH144" s="10"/>
      <c r="AI144" s="10"/>
      <c r="AJ144" s="10"/>
      <c r="AK144" s="10"/>
      <c r="AL144" s="526"/>
      <c r="AM144" s="10"/>
      <c r="AN144" s="80"/>
      <c r="AO144" s="80"/>
      <c r="AP144" s="80"/>
      <c r="AQ144" s="80"/>
      <c r="AR144" s="80"/>
      <c r="AS144" s="80"/>
      <c r="AT144" s="80"/>
      <c r="AU144" s="80"/>
      <c r="AV144" s="80"/>
      <c r="AW144" s="80"/>
      <c r="AX144" s="80"/>
    </row>
    <row r="145" spans="1:50">
      <c r="A145" s="80"/>
      <c r="B145" s="1098"/>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c r="AA145" s="10"/>
      <c r="AB145" s="10"/>
      <c r="AC145" s="10"/>
      <c r="AD145" s="10"/>
      <c r="AE145" s="10"/>
      <c r="AF145" s="10"/>
      <c r="AG145" s="10"/>
      <c r="AH145" s="10"/>
      <c r="AI145" s="10"/>
      <c r="AJ145" s="10"/>
      <c r="AK145" s="10"/>
      <c r="AL145" s="526"/>
      <c r="AM145" s="10"/>
      <c r="AN145" s="80"/>
      <c r="AO145" s="80"/>
      <c r="AP145" s="80"/>
      <c r="AQ145" s="80"/>
      <c r="AR145" s="80"/>
      <c r="AS145" s="80"/>
      <c r="AT145" s="80"/>
      <c r="AU145" s="80"/>
      <c r="AV145" s="80"/>
      <c r="AW145" s="80"/>
      <c r="AX145" s="80"/>
    </row>
    <row r="146" spans="1:50">
      <c r="A146" s="80"/>
      <c r="B146" s="1098"/>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c r="AA146" s="10"/>
      <c r="AB146" s="10"/>
      <c r="AC146" s="10"/>
      <c r="AD146" s="10"/>
      <c r="AE146" s="10"/>
      <c r="AF146" s="10"/>
      <c r="AG146" s="10"/>
      <c r="AH146" s="10"/>
      <c r="AI146" s="10"/>
      <c r="AJ146" s="10"/>
      <c r="AK146" s="10"/>
      <c r="AL146" s="526"/>
      <c r="AM146" s="10"/>
      <c r="AN146" s="80"/>
      <c r="AO146" s="80"/>
      <c r="AP146" s="80"/>
      <c r="AQ146" s="80"/>
      <c r="AR146" s="80"/>
      <c r="AS146" s="80"/>
      <c r="AT146" s="80"/>
      <c r="AU146" s="80"/>
      <c r="AV146" s="80"/>
      <c r="AW146" s="80"/>
      <c r="AX146" s="80"/>
    </row>
    <row r="147" spans="1:50">
      <c r="A147" s="80"/>
      <c r="B147" s="1098"/>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c r="AA147" s="10"/>
      <c r="AB147" s="10"/>
      <c r="AC147" s="10"/>
      <c r="AD147" s="10"/>
      <c r="AE147" s="10"/>
      <c r="AF147" s="10"/>
      <c r="AG147" s="10"/>
      <c r="AH147" s="10"/>
      <c r="AI147" s="10"/>
      <c r="AJ147" s="10"/>
      <c r="AK147" s="10"/>
      <c r="AL147" s="526"/>
      <c r="AM147" s="10"/>
      <c r="AN147" s="80"/>
      <c r="AO147" s="80"/>
      <c r="AP147" s="80"/>
      <c r="AQ147" s="80"/>
      <c r="AR147" s="80"/>
      <c r="AS147" s="80"/>
      <c r="AT147" s="80"/>
      <c r="AU147" s="80"/>
      <c r="AV147" s="80"/>
      <c r="AW147" s="80"/>
      <c r="AX147" s="80"/>
    </row>
    <row r="148" spans="1:50">
      <c r="A148" s="80"/>
      <c r="B148" s="1098"/>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c r="AA148" s="10"/>
      <c r="AB148" s="10"/>
      <c r="AC148" s="10"/>
      <c r="AD148" s="10"/>
      <c r="AE148" s="10"/>
      <c r="AF148" s="10"/>
      <c r="AG148" s="10"/>
      <c r="AH148" s="10"/>
      <c r="AI148" s="10"/>
      <c r="AJ148" s="10"/>
      <c r="AK148" s="10"/>
      <c r="AL148" s="526"/>
      <c r="AM148" s="10"/>
      <c r="AN148" s="80"/>
      <c r="AO148" s="80"/>
      <c r="AP148" s="80"/>
      <c r="AQ148" s="80"/>
      <c r="AR148" s="80"/>
      <c r="AS148" s="80"/>
      <c r="AT148" s="80"/>
      <c r="AU148" s="80"/>
      <c r="AV148" s="80"/>
      <c r="AW148" s="80"/>
      <c r="AX148" s="80"/>
    </row>
    <row r="149" spans="1:50">
      <c r="A149" s="80"/>
      <c r="B149" s="1098"/>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c r="AA149" s="10"/>
      <c r="AB149" s="10"/>
      <c r="AC149" s="10"/>
      <c r="AD149" s="10"/>
      <c r="AE149" s="10"/>
      <c r="AF149" s="10"/>
      <c r="AG149" s="10"/>
      <c r="AH149" s="10"/>
      <c r="AI149" s="10"/>
      <c r="AJ149" s="10"/>
      <c r="AK149" s="10"/>
      <c r="AL149" s="526"/>
      <c r="AM149" s="10"/>
      <c r="AN149" s="80"/>
      <c r="AO149" s="80"/>
      <c r="AP149" s="80"/>
      <c r="AQ149" s="80"/>
      <c r="AR149" s="80"/>
      <c r="AS149" s="80"/>
      <c r="AT149" s="80"/>
      <c r="AU149" s="80"/>
      <c r="AV149" s="80"/>
      <c r="AW149" s="80"/>
      <c r="AX149" s="80"/>
    </row>
    <row r="150" spans="1:50">
      <c r="A150" s="80"/>
      <c r="B150" s="1098"/>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c r="AA150" s="10"/>
      <c r="AB150" s="10"/>
      <c r="AC150" s="10"/>
      <c r="AD150" s="10"/>
      <c r="AE150" s="10"/>
      <c r="AF150" s="10"/>
      <c r="AG150" s="10"/>
      <c r="AH150" s="10"/>
      <c r="AI150" s="10"/>
      <c r="AJ150" s="10"/>
      <c r="AK150" s="10"/>
      <c r="AL150" s="526"/>
      <c r="AM150" s="10"/>
      <c r="AN150" s="80"/>
      <c r="AO150" s="80"/>
      <c r="AP150" s="80"/>
      <c r="AQ150" s="80"/>
      <c r="AR150" s="80"/>
      <c r="AS150" s="80"/>
      <c r="AT150" s="80"/>
      <c r="AU150" s="80"/>
      <c r="AV150" s="80"/>
      <c r="AW150" s="80"/>
      <c r="AX150" s="80"/>
    </row>
    <row r="151" spans="1:50">
      <c r="A151" s="80"/>
      <c r="B151" s="1098"/>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c r="AA151" s="10"/>
      <c r="AB151" s="10"/>
      <c r="AC151" s="10"/>
      <c r="AD151" s="10"/>
      <c r="AE151" s="10"/>
      <c r="AF151" s="10"/>
      <c r="AG151" s="10"/>
      <c r="AH151" s="10"/>
      <c r="AI151" s="10"/>
      <c r="AJ151" s="10"/>
      <c r="AK151" s="10"/>
      <c r="AL151" s="526"/>
      <c r="AM151" s="10"/>
      <c r="AN151" s="80"/>
      <c r="AO151" s="80"/>
      <c r="AP151" s="80"/>
      <c r="AQ151" s="80"/>
      <c r="AR151" s="80"/>
      <c r="AS151" s="80"/>
      <c r="AT151" s="80"/>
      <c r="AU151" s="80"/>
      <c r="AV151" s="80"/>
      <c r="AW151" s="80"/>
      <c r="AX151" s="80"/>
    </row>
    <row r="152" spans="1:50">
      <c r="A152" s="80"/>
      <c r="B152" s="1098"/>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c r="AA152" s="10"/>
      <c r="AB152" s="10"/>
      <c r="AC152" s="10"/>
      <c r="AD152" s="10"/>
      <c r="AE152" s="10"/>
      <c r="AF152" s="10"/>
      <c r="AG152" s="10"/>
      <c r="AH152" s="10"/>
      <c r="AI152" s="10"/>
      <c r="AJ152" s="10"/>
      <c r="AK152" s="10"/>
      <c r="AL152" s="526"/>
      <c r="AM152" s="10"/>
      <c r="AN152" s="80"/>
      <c r="AO152" s="80"/>
      <c r="AP152" s="80"/>
      <c r="AQ152" s="80"/>
      <c r="AR152" s="80"/>
      <c r="AS152" s="80"/>
      <c r="AT152" s="80"/>
      <c r="AU152" s="80"/>
      <c r="AV152" s="80"/>
      <c r="AW152" s="80"/>
      <c r="AX152" s="80"/>
    </row>
    <row r="153" spans="1:50">
      <c r="A153" s="80"/>
      <c r="B153" s="1098"/>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c r="AA153" s="10"/>
      <c r="AB153" s="10"/>
      <c r="AC153" s="10"/>
      <c r="AD153" s="10"/>
      <c r="AE153" s="10"/>
      <c r="AF153" s="10"/>
      <c r="AG153" s="10"/>
      <c r="AH153" s="10"/>
      <c r="AI153" s="10"/>
      <c r="AJ153" s="10"/>
      <c r="AK153" s="10"/>
      <c r="AL153" s="526"/>
      <c r="AM153" s="10"/>
      <c r="AN153" s="80"/>
      <c r="AO153" s="80"/>
      <c r="AP153" s="80"/>
      <c r="AQ153" s="80"/>
      <c r="AR153" s="80"/>
      <c r="AS153" s="80"/>
      <c r="AT153" s="80"/>
      <c r="AU153" s="80"/>
      <c r="AV153" s="80"/>
      <c r="AW153" s="80"/>
      <c r="AX153" s="80"/>
    </row>
    <row r="154" spans="1:50">
      <c r="A154" s="80"/>
      <c r="B154" s="1098"/>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c r="AA154" s="10"/>
      <c r="AB154" s="10"/>
      <c r="AC154" s="10"/>
      <c r="AD154" s="10"/>
      <c r="AE154" s="10"/>
      <c r="AF154" s="10"/>
      <c r="AG154" s="10"/>
      <c r="AH154" s="10"/>
      <c r="AI154" s="10"/>
      <c r="AJ154" s="10"/>
      <c r="AK154" s="10"/>
      <c r="AL154" s="526"/>
      <c r="AM154" s="10"/>
      <c r="AN154" s="80"/>
      <c r="AO154" s="80"/>
      <c r="AP154" s="80"/>
      <c r="AQ154" s="80"/>
      <c r="AR154" s="80"/>
      <c r="AS154" s="80"/>
      <c r="AT154" s="80"/>
      <c r="AU154" s="80"/>
      <c r="AV154" s="80"/>
      <c r="AW154" s="80"/>
      <c r="AX154" s="80"/>
    </row>
    <row r="155" spans="1:50">
      <c r="A155" s="80"/>
      <c r="B155" s="1098"/>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c r="AA155" s="10"/>
      <c r="AB155" s="10"/>
      <c r="AC155" s="10"/>
      <c r="AD155" s="10"/>
      <c r="AE155" s="10"/>
      <c r="AF155" s="10"/>
      <c r="AG155" s="10"/>
      <c r="AH155" s="10"/>
      <c r="AI155" s="10"/>
      <c r="AJ155" s="10"/>
      <c r="AK155" s="10"/>
      <c r="AL155" s="526"/>
      <c r="AM155" s="10"/>
      <c r="AN155" s="80"/>
      <c r="AO155" s="80"/>
      <c r="AP155" s="80"/>
      <c r="AQ155" s="80"/>
      <c r="AR155" s="80"/>
      <c r="AS155" s="80"/>
      <c r="AT155" s="80"/>
      <c r="AU155" s="80"/>
      <c r="AV155" s="80"/>
      <c r="AW155" s="80"/>
      <c r="AX155" s="80"/>
    </row>
    <row r="156" spans="1:50">
      <c r="A156" s="80"/>
      <c r="B156" s="1098"/>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c r="AA156" s="10"/>
      <c r="AB156" s="10"/>
      <c r="AC156" s="10"/>
      <c r="AD156" s="10"/>
      <c r="AE156" s="10"/>
      <c r="AF156" s="10"/>
      <c r="AG156" s="10"/>
      <c r="AH156" s="10"/>
      <c r="AI156" s="10"/>
      <c r="AJ156" s="10"/>
      <c r="AK156" s="10"/>
      <c r="AL156" s="526"/>
      <c r="AM156" s="10"/>
      <c r="AN156" s="80"/>
      <c r="AO156" s="80"/>
      <c r="AP156" s="80"/>
      <c r="AQ156" s="80"/>
      <c r="AR156" s="80"/>
      <c r="AS156" s="80"/>
      <c r="AT156" s="80"/>
      <c r="AU156" s="80"/>
      <c r="AV156" s="80"/>
      <c r="AW156" s="80"/>
      <c r="AX156" s="80"/>
    </row>
    <row r="157" spans="1:50">
      <c r="A157" s="80"/>
      <c r="B157" s="1098"/>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c r="AA157" s="10"/>
      <c r="AB157" s="10"/>
      <c r="AC157" s="10"/>
      <c r="AD157" s="10"/>
      <c r="AE157" s="10"/>
      <c r="AF157" s="10"/>
      <c r="AG157" s="10"/>
      <c r="AH157" s="10"/>
      <c r="AI157" s="10"/>
      <c r="AJ157" s="10"/>
      <c r="AK157" s="10"/>
      <c r="AL157" s="526"/>
      <c r="AM157" s="10"/>
      <c r="AN157" s="80"/>
      <c r="AO157" s="80"/>
      <c r="AP157" s="80"/>
      <c r="AQ157" s="80"/>
      <c r="AR157" s="80"/>
      <c r="AS157" s="80"/>
      <c r="AT157" s="80"/>
      <c r="AU157" s="80"/>
      <c r="AV157" s="80"/>
      <c r="AW157" s="80"/>
      <c r="AX157" s="80"/>
    </row>
    <row r="158" spans="1:50" ht="12.75" customHeight="1">
      <c r="A158" s="80"/>
      <c r="B158" s="1098"/>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c r="AA158" s="10"/>
      <c r="AB158" s="10"/>
      <c r="AC158" s="10"/>
      <c r="AD158" s="10"/>
      <c r="AE158" s="10"/>
      <c r="AF158" s="10"/>
      <c r="AG158" s="10"/>
      <c r="AH158" s="10"/>
      <c r="AI158" s="10"/>
      <c r="AJ158" s="10"/>
      <c r="AK158" s="10"/>
      <c r="AL158" s="526"/>
      <c r="AM158" s="10"/>
      <c r="AN158" s="80"/>
      <c r="AO158" s="80"/>
      <c r="AP158" s="80"/>
      <c r="AQ158" s="80"/>
      <c r="AR158" s="80"/>
      <c r="AS158" s="80"/>
      <c r="AT158" s="80"/>
      <c r="AU158" s="80"/>
      <c r="AV158" s="80"/>
      <c r="AW158" s="80"/>
      <c r="AX158" s="80"/>
    </row>
    <row r="159" spans="1:50">
      <c r="A159" s="80"/>
      <c r="B159" s="1098"/>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c r="AA159" s="10"/>
      <c r="AB159" s="10"/>
      <c r="AC159" s="10"/>
      <c r="AD159" s="10"/>
      <c r="AE159" s="10"/>
      <c r="AF159" s="10"/>
      <c r="AG159" s="10"/>
      <c r="AH159" s="10"/>
      <c r="AI159" s="10"/>
      <c r="AJ159" s="10"/>
      <c r="AK159" s="10"/>
      <c r="AL159" s="526"/>
      <c r="AM159" s="10"/>
      <c r="AN159" s="80"/>
      <c r="AO159" s="80"/>
      <c r="AP159" s="80"/>
      <c r="AQ159" s="80"/>
      <c r="AR159" s="80"/>
      <c r="AS159" s="80"/>
      <c r="AT159" s="80"/>
      <c r="AU159" s="80"/>
      <c r="AV159" s="80"/>
      <c r="AW159" s="80"/>
      <c r="AX159" s="80"/>
    </row>
    <row r="160" spans="1:50" ht="14.25" thickBot="1">
      <c r="A160" s="80"/>
      <c r="B160" s="1098"/>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c r="AA160" s="10"/>
      <c r="AB160" s="10"/>
      <c r="AC160" s="10"/>
      <c r="AD160" s="10"/>
      <c r="AE160" s="10"/>
      <c r="AF160" s="10"/>
      <c r="AG160" s="10"/>
      <c r="AH160" s="10"/>
      <c r="AI160" s="10"/>
      <c r="AJ160" s="10"/>
      <c r="AK160" s="10"/>
      <c r="AL160" s="526"/>
      <c r="AM160" s="10"/>
      <c r="AN160" s="80"/>
      <c r="AO160" s="80"/>
      <c r="AP160" s="80"/>
      <c r="AQ160" s="80"/>
      <c r="AR160" s="80"/>
      <c r="AS160" s="80"/>
      <c r="AT160" s="80"/>
      <c r="AU160" s="80"/>
      <c r="AV160" s="80"/>
      <c r="AW160" s="80"/>
      <c r="AX160" s="80"/>
    </row>
    <row r="161" spans="1:50" ht="14.25" hidden="1" thickBot="1">
      <c r="A161" s="80"/>
      <c r="B161" s="1098"/>
      <c r="C161" s="80"/>
      <c r="D161" s="80"/>
      <c r="E161" s="80"/>
      <c r="F161" s="80"/>
      <c r="G161" s="80"/>
      <c r="H161" s="80"/>
      <c r="I161" s="80"/>
      <c r="J161" s="80"/>
      <c r="K161" s="80"/>
      <c r="L161" s="80"/>
      <c r="M161" s="80"/>
      <c r="N161" s="80"/>
      <c r="O161" s="80"/>
      <c r="P161" s="80"/>
      <c r="Q161" s="80"/>
      <c r="R161" s="80"/>
      <c r="S161" s="80"/>
      <c r="T161" s="80"/>
      <c r="U161" s="80"/>
      <c r="V161" s="80"/>
      <c r="W161" s="80"/>
      <c r="X161" s="80"/>
      <c r="Y161" s="80"/>
      <c r="Z161" s="80"/>
      <c r="AA161" s="80"/>
      <c r="AB161" s="80"/>
      <c r="AC161" s="80"/>
      <c r="AD161" s="80"/>
      <c r="AE161" s="80"/>
      <c r="AF161" s="80"/>
      <c r="AG161" s="80"/>
      <c r="AH161" s="80"/>
      <c r="AI161" s="80"/>
      <c r="AJ161" s="80"/>
      <c r="AK161" s="80"/>
      <c r="AL161" s="480"/>
      <c r="AM161" s="80"/>
      <c r="AN161" s="80"/>
      <c r="AO161" s="80"/>
      <c r="AP161" s="80"/>
      <c r="AQ161" s="80"/>
      <c r="AR161" s="80"/>
      <c r="AS161" s="80"/>
      <c r="AT161" s="80"/>
      <c r="AU161" s="80"/>
      <c r="AV161" s="80"/>
      <c r="AW161" s="80"/>
      <c r="AX161" s="80"/>
    </row>
    <row r="162" spans="1:50" hidden="1">
      <c r="A162" s="80"/>
      <c r="B162" s="1098"/>
      <c r="C162" s="80"/>
      <c r="D162" s="80"/>
      <c r="E162" s="80"/>
      <c r="F162" s="80"/>
      <c r="G162" s="80"/>
      <c r="H162" s="80"/>
      <c r="I162" s="597"/>
      <c r="K162" s="80"/>
      <c r="L162" s="80"/>
      <c r="M162" s="80"/>
      <c r="N162" s="80"/>
      <c r="O162" s="80"/>
      <c r="P162" s="80"/>
      <c r="Q162" s="80"/>
      <c r="R162" s="80"/>
      <c r="S162" s="80"/>
      <c r="T162" s="80"/>
      <c r="U162" s="80"/>
      <c r="V162" s="80"/>
      <c r="W162" s="80"/>
      <c r="X162" s="80"/>
      <c r="Y162" s="80"/>
      <c r="Z162" s="80"/>
      <c r="AA162" s="80"/>
      <c r="AB162" s="80"/>
      <c r="AC162" s="80"/>
      <c r="AD162" s="80"/>
      <c r="AE162" s="80"/>
      <c r="AF162" s="80"/>
      <c r="AG162" s="80"/>
      <c r="AH162" s="80"/>
      <c r="AI162" s="80"/>
      <c r="AJ162" s="80"/>
      <c r="AK162" s="80"/>
      <c r="AL162" s="480"/>
      <c r="AM162" s="80"/>
      <c r="AN162" s="80"/>
      <c r="AO162" s="80"/>
      <c r="AP162" s="80"/>
      <c r="AQ162" s="80"/>
      <c r="AR162" s="80"/>
      <c r="AS162" s="80"/>
      <c r="AT162" s="80"/>
      <c r="AU162" s="80"/>
      <c r="AV162" s="80"/>
      <c r="AW162" s="80"/>
      <c r="AX162" s="80"/>
    </row>
    <row r="163" spans="1:50" hidden="1">
      <c r="A163" s="80"/>
      <c r="B163" s="1098"/>
      <c r="C163" s="80"/>
      <c r="D163" s="80"/>
      <c r="E163" s="80"/>
      <c r="F163" s="80"/>
      <c r="G163" s="80" t="s">
        <v>41</v>
      </c>
      <c r="H163" s="84" t="s">
        <v>42</v>
      </c>
      <c r="I163" s="598" t="s">
        <v>149</v>
      </c>
      <c r="J163" s="604"/>
      <c r="K163" s="80"/>
      <c r="L163" s="532" t="str">
        <f>MID(G163,1,3)</f>
        <v>北海道</v>
      </c>
      <c r="M163" s="533" t="s">
        <v>523</v>
      </c>
      <c r="N163" s="80"/>
      <c r="O163" s="80"/>
      <c r="P163" s="80"/>
      <c r="Q163" s="80"/>
      <c r="R163" s="80"/>
      <c r="S163" s="80"/>
      <c r="T163" s="80"/>
      <c r="U163" s="80"/>
      <c r="V163" s="80"/>
      <c r="W163" s="80"/>
      <c r="X163" s="80"/>
      <c r="Y163" s="80"/>
      <c r="Z163" s="80"/>
      <c r="AA163" s="80"/>
      <c r="AB163" s="80"/>
      <c r="AC163" s="80"/>
      <c r="AD163" s="80"/>
      <c r="AE163" s="80"/>
      <c r="AF163" s="80"/>
      <c r="AG163" s="80"/>
      <c r="AH163" s="80"/>
      <c r="AI163" s="80"/>
      <c r="AJ163" s="80"/>
      <c r="AK163" s="80"/>
      <c r="AL163" s="480"/>
      <c r="AM163" s="80"/>
      <c r="AN163" s="80"/>
      <c r="AO163" s="80"/>
      <c r="AP163" s="80"/>
      <c r="AQ163" s="80"/>
      <c r="AR163" s="80"/>
      <c r="AS163" s="80"/>
      <c r="AT163" s="80"/>
      <c r="AU163" s="80"/>
      <c r="AV163" s="80"/>
      <c r="AW163" s="80"/>
      <c r="AX163" s="80"/>
    </row>
    <row r="164" spans="1:50" hidden="1">
      <c r="A164" s="80"/>
      <c r="B164" s="1098"/>
      <c r="C164" s="80"/>
      <c r="D164" s="80"/>
      <c r="E164" s="80"/>
      <c r="F164" s="80"/>
      <c r="G164" s="80" t="s">
        <v>43</v>
      </c>
      <c r="H164" s="84" t="s">
        <v>44</v>
      </c>
      <c r="I164" s="598" t="s">
        <v>640</v>
      </c>
      <c r="J164" s="605" t="s">
        <v>150</v>
      </c>
      <c r="K164" s="80"/>
      <c r="L164" s="532" t="str">
        <f t="shared" ref="L164:L209" si="56">MID(G164,1,3)</f>
        <v>青森県</v>
      </c>
      <c r="M164" s="533" t="s">
        <v>524</v>
      </c>
      <c r="N164" s="80"/>
      <c r="O164" s="80"/>
      <c r="P164" s="80"/>
      <c r="Q164" s="80"/>
      <c r="R164" s="80"/>
      <c r="S164" s="80"/>
      <c r="T164" s="80"/>
      <c r="U164" s="80"/>
      <c r="V164" s="80"/>
      <c r="W164" s="80"/>
      <c r="X164" s="80"/>
      <c r="Y164" s="80"/>
      <c r="Z164" s="80"/>
      <c r="AA164" s="80"/>
      <c r="AB164" s="80"/>
      <c r="AC164" s="80"/>
      <c r="AD164" s="80"/>
      <c r="AE164" s="80"/>
      <c r="AF164" s="80"/>
      <c r="AG164" s="80"/>
      <c r="AH164" s="80"/>
      <c r="AI164" s="80"/>
      <c r="AJ164" s="80"/>
      <c r="AK164" s="80"/>
      <c r="AL164" s="480"/>
      <c r="AM164" s="80"/>
      <c r="AN164" s="80"/>
      <c r="AO164" s="80"/>
      <c r="AP164" s="80"/>
      <c r="AQ164" s="80"/>
      <c r="AR164" s="80"/>
      <c r="AS164" s="80"/>
      <c r="AT164" s="80"/>
      <c r="AU164" s="80"/>
      <c r="AV164" s="80"/>
      <c r="AW164" s="80"/>
      <c r="AX164" s="80"/>
    </row>
    <row r="165" spans="1:50" hidden="1">
      <c r="A165" s="80"/>
      <c r="B165" s="1098"/>
      <c r="C165" s="80"/>
      <c r="D165" s="80"/>
      <c r="E165" s="80"/>
      <c r="F165" s="80"/>
      <c r="G165" s="80" t="s">
        <v>164</v>
      </c>
      <c r="H165" s="80" t="s">
        <v>165</v>
      </c>
      <c r="I165" s="598" t="s">
        <v>639</v>
      </c>
      <c r="J165" s="605" t="s">
        <v>151</v>
      </c>
      <c r="K165" s="80"/>
      <c r="L165" s="532" t="str">
        <f t="shared" si="56"/>
        <v>岩手県</v>
      </c>
      <c r="M165" s="533" t="s">
        <v>525</v>
      </c>
      <c r="N165" s="80"/>
      <c r="O165" s="80"/>
      <c r="P165" s="80"/>
      <c r="Q165" s="80"/>
      <c r="R165" s="80"/>
      <c r="S165" s="80"/>
      <c r="T165" s="80"/>
      <c r="U165" s="80"/>
      <c r="V165" s="80"/>
      <c r="W165" s="80"/>
      <c r="X165" s="80"/>
      <c r="Y165" s="80"/>
      <c r="Z165" s="80"/>
      <c r="AA165" s="80"/>
      <c r="AB165" s="80"/>
      <c r="AC165" s="80"/>
      <c r="AD165" s="80"/>
      <c r="AE165" s="80"/>
      <c r="AF165" s="80"/>
      <c r="AG165" s="80"/>
      <c r="AH165" s="80"/>
      <c r="AI165" s="80"/>
      <c r="AJ165" s="80"/>
      <c r="AK165" s="80"/>
      <c r="AL165" s="480"/>
      <c r="AM165" s="80"/>
      <c r="AN165" s="80"/>
      <c r="AO165" s="80"/>
      <c r="AP165" s="80"/>
      <c r="AQ165" s="80"/>
      <c r="AR165" s="80"/>
      <c r="AS165" s="80"/>
      <c r="AT165" s="80"/>
      <c r="AU165" s="80"/>
      <c r="AV165" s="80"/>
      <c r="AW165" s="80"/>
      <c r="AX165" s="80"/>
    </row>
    <row r="166" spans="1:50" hidden="1">
      <c r="A166" s="80"/>
      <c r="B166" s="1098"/>
      <c r="C166" s="80"/>
      <c r="D166" s="80"/>
      <c r="E166" s="80"/>
      <c r="F166" s="80"/>
      <c r="G166" s="80" t="s">
        <v>45</v>
      </c>
      <c r="H166" s="84" t="s">
        <v>46</v>
      </c>
      <c r="I166" s="598" t="s">
        <v>576</v>
      </c>
      <c r="J166" s="605" t="s">
        <v>152</v>
      </c>
      <c r="K166" s="80"/>
      <c r="L166" s="532" t="str">
        <f t="shared" si="56"/>
        <v>宮城県</v>
      </c>
      <c r="M166" s="533" t="s">
        <v>526</v>
      </c>
      <c r="N166" s="80"/>
      <c r="O166" s="80"/>
      <c r="P166" s="80"/>
      <c r="Q166" s="80"/>
      <c r="R166" s="80"/>
      <c r="S166" s="80"/>
      <c r="T166" s="80"/>
      <c r="U166" s="80"/>
      <c r="V166" s="80"/>
      <c r="W166" s="80"/>
      <c r="X166" s="80"/>
      <c r="Y166" s="80"/>
      <c r="Z166" s="80"/>
      <c r="AA166" s="80"/>
      <c r="AB166" s="80"/>
      <c r="AC166" s="80"/>
      <c r="AD166" s="80"/>
      <c r="AE166" s="80"/>
      <c r="AF166" s="80"/>
      <c r="AG166" s="80"/>
      <c r="AH166" s="80"/>
      <c r="AI166" s="80"/>
      <c r="AJ166" s="80"/>
      <c r="AK166" s="80"/>
      <c r="AL166" s="480"/>
      <c r="AM166" s="80"/>
      <c r="AN166" s="80"/>
      <c r="AO166" s="80"/>
      <c r="AP166" s="80"/>
      <c r="AQ166" s="80"/>
      <c r="AR166" s="80"/>
      <c r="AS166" s="80"/>
      <c r="AT166" s="80"/>
      <c r="AU166" s="80"/>
      <c r="AV166" s="80"/>
      <c r="AW166" s="80"/>
      <c r="AX166" s="80"/>
    </row>
    <row r="167" spans="1:50" hidden="1">
      <c r="A167" s="80"/>
      <c r="B167" s="1098"/>
      <c r="C167" s="80"/>
      <c r="D167" s="80"/>
      <c r="E167" s="80"/>
      <c r="F167" s="80"/>
      <c r="G167" s="80" t="s">
        <v>47</v>
      </c>
      <c r="H167" s="84" t="s">
        <v>48</v>
      </c>
      <c r="I167" s="598" t="s">
        <v>577</v>
      </c>
      <c r="J167" s="605" t="s">
        <v>153</v>
      </c>
      <c r="K167" s="80"/>
      <c r="L167" s="532" t="str">
        <f t="shared" si="56"/>
        <v>秋田県</v>
      </c>
      <c r="M167" s="533" t="s">
        <v>527</v>
      </c>
      <c r="N167" s="80"/>
      <c r="O167" s="80"/>
      <c r="P167" s="80"/>
      <c r="Q167" s="80"/>
      <c r="R167" s="80"/>
      <c r="S167" s="80"/>
      <c r="T167" s="80"/>
      <c r="U167" s="80"/>
      <c r="V167" s="80"/>
      <c r="W167" s="80"/>
      <c r="X167" s="80"/>
      <c r="Y167" s="80"/>
      <c r="Z167" s="80"/>
      <c r="AA167" s="80"/>
      <c r="AB167" s="80"/>
      <c r="AC167" s="80"/>
      <c r="AD167" s="80"/>
      <c r="AE167" s="80"/>
      <c r="AF167" s="80"/>
      <c r="AG167" s="80"/>
      <c r="AH167" s="80"/>
      <c r="AI167" s="80"/>
      <c r="AJ167" s="80"/>
      <c r="AK167" s="80"/>
      <c r="AL167" s="480"/>
      <c r="AM167" s="80"/>
      <c r="AN167" s="80"/>
      <c r="AO167" s="80"/>
      <c r="AP167" s="80"/>
      <c r="AQ167" s="80"/>
      <c r="AR167" s="80"/>
      <c r="AS167" s="80"/>
      <c r="AT167" s="80"/>
      <c r="AU167" s="80"/>
      <c r="AV167" s="80"/>
      <c r="AW167" s="80"/>
      <c r="AX167" s="80"/>
    </row>
    <row r="168" spans="1:50" hidden="1">
      <c r="A168" s="80"/>
      <c r="B168" s="1098"/>
      <c r="C168" s="80"/>
      <c r="D168" s="80"/>
      <c r="E168" s="80"/>
      <c r="F168" s="80"/>
      <c r="G168" s="80" t="s">
        <v>49</v>
      </c>
      <c r="H168" s="84" t="s">
        <v>50</v>
      </c>
      <c r="I168" s="598" t="s">
        <v>643</v>
      </c>
      <c r="J168" s="606"/>
      <c r="K168" s="80"/>
      <c r="L168" s="532" t="str">
        <f t="shared" si="56"/>
        <v>山形県</v>
      </c>
      <c r="M168" s="533" t="s">
        <v>528</v>
      </c>
      <c r="N168" s="80"/>
      <c r="O168" s="80"/>
      <c r="P168" s="80"/>
      <c r="Q168" s="80"/>
      <c r="R168" s="80"/>
      <c r="S168" s="80"/>
      <c r="T168" s="80"/>
      <c r="U168" s="80"/>
      <c r="V168" s="80"/>
      <c r="W168" s="80"/>
      <c r="X168" s="80"/>
      <c r="Y168" s="80"/>
      <c r="Z168" s="80"/>
      <c r="AA168" s="80"/>
      <c r="AB168" s="80"/>
      <c r="AC168" s="80"/>
      <c r="AD168" s="80"/>
      <c r="AE168" s="80"/>
      <c r="AF168" s="80"/>
      <c r="AG168" s="80"/>
      <c r="AH168" s="80"/>
      <c r="AI168" s="80"/>
      <c r="AJ168" s="80"/>
      <c r="AK168" s="80"/>
      <c r="AL168" s="480"/>
      <c r="AM168" s="80"/>
      <c r="AN168" s="80"/>
      <c r="AO168" s="80"/>
      <c r="AP168" s="80"/>
      <c r="AQ168" s="80"/>
      <c r="AR168" s="80"/>
      <c r="AS168" s="80"/>
      <c r="AT168" s="80"/>
      <c r="AU168" s="80"/>
      <c r="AV168" s="80"/>
      <c r="AW168" s="80"/>
      <c r="AX168" s="80"/>
    </row>
    <row r="169" spans="1:50" hidden="1">
      <c r="A169" s="80"/>
      <c r="B169" s="1098"/>
      <c r="C169" s="80"/>
      <c r="D169" s="80"/>
      <c r="E169" s="80"/>
      <c r="F169" s="80"/>
      <c r="G169" s="80" t="s">
        <v>51</v>
      </c>
      <c r="H169" s="84" t="s">
        <v>52</v>
      </c>
      <c r="I169" s="598" t="s">
        <v>641</v>
      </c>
      <c r="J169" s="605" t="s">
        <v>158</v>
      </c>
      <c r="K169" s="80"/>
      <c r="L169" s="532" t="str">
        <f t="shared" si="56"/>
        <v>福島県</v>
      </c>
      <c r="M169" s="533" t="s">
        <v>529</v>
      </c>
      <c r="N169" s="80"/>
      <c r="O169" s="80"/>
      <c r="P169" s="80"/>
      <c r="Q169" s="80"/>
      <c r="R169" s="80"/>
      <c r="S169" s="80"/>
      <c r="T169" s="80"/>
      <c r="U169" s="80"/>
      <c r="V169" s="80"/>
      <c r="W169" s="80"/>
      <c r="X169" s="80"/>
      <c r="Y169" s="80"/>
      <c r="Z169" s="80"/>
      <c r="AA169" s="80"/>
      <c r="AB169" s="80"/>
      <c r="AC169" s="80"/>
      <c r="AD169" s="80"/>
      <c r="AE169" s="80"/>
      <c r="AF169" s="80"/>
      <c r="AG169" s="80"/>
      <c r="AH169" s="80"/>
      <c r="AI169" s="80"/>
      <c r="AJ169" s="80"/>
      <c r="AK169" s="80"/>
      <c r="AL169" s="480"/>
      <c r="AM169" s="80"/>
      <c r="AN169" s="80"/>
      <c r="AO169" s="80"/>
      <c r="AP169" s="80"/>
      <c r="AQ169" s="80"/>
      <c r="AR169" s="80"/>
      <c r="AS169" s="80"/>
      <c r="AT169" s="80"/>
      <c r="AU169" s="80"/>
      <c r="AV169" s="80"/>
      <c r="AW169" s="80"/>
      <c r="AX169" s="80"/>
    </row>
    <row r="170" spans="1:50" hidden="1">
      <c r="A170" s="80"/>
      <c r="B170" s="1098"/>
      <c r="C170" s="80"/>
      <c r="D170" s="80"/>
      <c r="E170" s="80"/>
      <c r="F170" s="80"/>
      <c r="G170" s="80" t="s">
        <v>53</v>
      </c>
      <c r="H170" s="84" t="s">
        <v>54</v>
      </c>
      <c r="I170" s="598" t="s">
        <v>642</v>
      </c>
      <c r="J170" s="607" t="s">
        <v>162</v>
      </c>
      <c r="K170" s="80"/>
      <c r="L170" s="532" t="str">
        <f t="shared" si="56"/>
        <v>茨城県</v>
      </c>
      <c r="M170" s="533" t="s">
        <v>530</v>
      </c>
      <c r="N170" s="80"/>
      <c r="O170" s="80"/>
      <c r="P170" s="80"/>
      <c r="Q170" s="80"/>
      <c r="R170" s="80"/>
      <c r="S170" s="80"/>
      <c r="T170" s="80"/>
      <c r="U170" s="80"/>
      <c r="V170" s="80"/>
      <c r="W170" s="80"/>
      <c r="X170" s="80"/>
      <c r="Y170" s="80"/>
      <c r="Z170" s="80"/>
      <c r="AA170" s="80"/>
      <c r="AB170" s="80"/>
      <c r="AC170" s="80"/>
      <c r="AD170" s="80"/>
      <c r="AE170" s="80"/>
      <c r="AF170" s="80"/>
      <c r="AG170" s="80"/>
      <c r="AH170" s="80"/>
      <c r="AI170" s="80"/>
      <c r="AJ170" s="80"/>
      <c r="AK170" s="80"/>
      <c r="AL170" s="480"/>
      <c r="AM170" s="80"/>
      <c r="AN170" s="80"/>
      <c r="AO170" s="80"/>
      <c r="AP170" s="80"/>
      <c r="AQ170" s="80"/>
      <c r="AR170" s="80"/>
      <c r="AS170" s="80"/>
      <c r="AT170" s="80"/>
      <c r="AU170" s="80"/>
      <c r="AV170" s="80"/>
      <c r="AW170" s="80"/>
      <c r="AX170" s="80"/>
    </row>
    <row r="171" spans="1:50" hidden="1">
      <c r="A171" s="80"/>
      <c r="B171" s="1098"/>
      <c r="C171" s="80"/>
      <c r="D171" s="80"/>
      <c r="E171" s="80"/>
      <c r="F171" s="80"/>
      <c r="G171" s="80" t="s">
        <v>55</v>
      </c>
      <c r="H171" s="84" t="s">
        <v>56</v>
      </c>
      <c r="I171" s="598" t="s">
        <v>154</v>
      </c>
      <c r="J171" s="80"/>
      <c r="K171" s="80"/>
      <c r="L171" s="532" t="str">
        <f t="shared" si="56"/>
        <v>栃木県</v>
      </c>
      <c r="M171" s="533" t="s">
        <v>531</v>
      </c>
      <c r="N171" s="80"/>
      <c r="O171" s="80"/>
      <c r="P171" s="80"/>
      <c r="Q171" s="80"/>
      <c r="R171" s="80"/>
      <c r="S171" s="80"/>
      <c r="T171" s="80"/>
      <c r="U171" s="80"/>
      <c r="V171" s="80"/>
      <c r="W171" s="80"/>
      <c r="X171" s="80"/>
      <c r="Y171" s="80"/>
      <c r="Z171" s="80"/>
      <c r="AA171" s="80"/>
      <c r="AB171" s="80"/>
      <c r="AC171" s="80"/>
      <c r="AD171" s="80"/>
      <c r="AE171" s="80"/>
      <c r="AF171" s="80"/>
      <c r="AG171" s="80"/>
      <c r="AH171" s="80"/>
      <c r="AI171" s="80"/>
      <c r="AJ171" s="80"/>
      <c r="AK171" s="80"/>
      <c r="AL171" s="480"/>
      <c r="AM171" s="80"/>
      <c r="AN171" s="80"/>
      <c r="AO171" s="80"/>
      <c r="AP171" s="80"/>
      <c r="AQ171" s="80"/>
      <c r="AR171" s="80"/>
      <c r="AS171" s="80"/>
      <c r="AT171" s="80"/>
      <c r="AU171" s="80"/>
      <c r="AV171" s="80"/>
      <c r="AW171" s="80"/>
      <c r="AX171" s="80"/>
    </row>
    <row r="172" spans="1:50" hidden="1">
      <c r="A172" s="80"/>
      <c r="B172" s="1098"/>
      <c r="C172" s="80"/>
      <c r="D172" s="80"/>
      <c r="E172" s="80"/>
      <c r="F172" s="80"/>
      <c r="G172" s="84" t="s">
        <v>57</v>
      </c>
      <c r="H172" s="84" t="s">
        <v>58</v>
      </c>
      <c r="I172" s="598" t="s">
        <v>155</v>
      </c>
      <c r="J172" s="80"/>
      <c r="K172" s="80"/>
      <c r="L172" s="532" t="str">
        <f t="shared" si="56"/>
        <v>群馬県</v>
      </c>
      <c r="M172" s="533" t="s">
        <v>532</v>
      </c>
      <c r="N172" s="80"/>
      <c r="O172" s="80"/>
      <c r="P172" s="80"/>
      <c r="Q172" s="80"/>
      <c r="R172" s="80"/>
      <c r="S172" s="80"/>
      <c r="T172" s="80"/>
      <c r="U172" s="80"/>
      <c r="V172" s="80"/>
      <c r="W172" s="80"/>
      <c r="X172" s="80"/>
      <c r="Y172" s="80"/>
      <c r="Z172" s="80"/>
      <c r="AA172" s="80"/>
      <c r="AB172" s="80"/>
      <c r="AC172" s="80"/>
      <c r="AD172" s="80"/>
      <c r="AE172" s="80"/>
      <c r="AF172" s="80"/>
      <c r="AG172" s="80"/>
      <c r="AH172" s="80"/>
      <c r="AI172" s="80"/>
      <c r="AJ172" s="80"/>
      <c r="AK172" s="80"/>
      <c r="AL172" s="480"/>
      <c r="AM172" s="80"/>
      <c r="AN172" s="80"/>
      <c r="AO172" s="80"/>
      <c r="AP172" s="80"/>
      <c r="AQ172" s="80"/>
      <c r="AR172" s="80"/>
      <c r="AS172" s="80"/>
      <c r="AT172" s="80"/>
      <c r="AU172" s="80"/>
      <c r="AV172" s="80"/>
      <c r="AW172" s="80"/>
      <c r="AX172" s="80"/>
    </row>
    <row r="173" spans="1:50" hidden="1">
      <c r="A173" s="80"/>
      <c r="B173" s="1098"/>
      <c r="C173" s="80"/>
      <c r="D173" s="80"/>
      <c r="E173" s="80"/>
      <c r="F173" s="80"/>
      <c r="G173" s="84" t="s">
        <v>59</v>
      </c>
      <c r="H173" s="84" t="s">
        <v>60</v>
      </c>
      <c r="I173" s="598" t="s">
        <v>157</v>
      </c>
      <c r="J173" s="80"/>
      <c r="K173" s="80"/>
      <c r="L173" s="532" t="str">
        <f t="shared" si="56"/>
        <v>埼玉県</v>
      </c>
      <c r="M173" s="533" t="s">
        <v>533</v>
      </c>
      <c r="N173" s="80"/>
      <c r="O173" s="80"/>
      <c r="P173" s="80"/>
      <c r="Q173" s="80"/>
      <c r="R173" s="80"/>
      <c r="S173" s="80"/>
      <c r="T173" s="80"/>
      <c r="U173" s="80"/>
      <c r="V173" s="80"/>
      <c r="W173" s="80"/>
      <c r="X173" s="80"/>
      <c r="Y173" s="80"/>
      <c r="Z173" s="80"/>
      <c r="AA173" s="80"/>
      <c r="AB173" s="80"/>
      <c r="AC173" s="80"/>
      <c r="AD173" s="80"/>
      <c r="AE173" s="80"/>
      <c r="AF173" s="80"/>
      <c r="AG173" s="80"/>
      <c r="AH173" s="80"/>
      <c r="AI173" s="80"/>
      <c r="AJ173" s="80"/>
      <c r="AK173" s="80"/>
      <c r="AL173" s="480"/>
      <c r="AM173" s="80"/>
      <c r="AN173" s="80"/>
      <c r="AO173" s="80"/>
      <c r="AP173" s="80"/>
      <c r="AQ173" s="80"/>
      <c r="AR173" s="80"/>
      <c r="AS173" s="80"/>
      <c r="AT173" s="80"/>
      <c r="AU173" s="80"/>
      <c r="AV173" s="80"/>
      <c r="AW173" s="80"/>
      <c r="AX173" s="80"/>
    </row>
    <row r="174" spans="1:50" hidden="1">
      <c r="A174" s="80"/>
      <c r="B174" s="1098"/>
      <c r="C174" s="80"/>
      <c r="D174" s="80"/>
      <c r="E174" s="80"/>
      <c r="F174" s="80"/>
      <c r="G174" s="84" t="s">
        <v>61</v>
      </c>
      <c r="H174" s="84" t="s">
        <v>62</v>
      </c>
      <c r="I174" s="598" t="s">
        <v>156</v>
      </c>
      <c r="J174" s="80"/>
      <c r="K174" s="80"/>
      <c r="L174" s="532" t="str">
        <f t="shared" si="56"/>
        <v>千葉県</v>
      </c>
      <c r="M174" s="533" t="s">
        <v>534</v>
      </c>
      <c r="N174" s="80"/>
      <c r="O174" s="80"/>
      <c r="P174" s="80"/>
      <c r="Q174" s="80"/>
      <c r="R174" s="80"/>
      <c r="S174" s="80"/>
      <c r="T174" s="80"/>
      <c r="U174" s="80"/>
      <c r="V174" s="80"/>
      <c r="W174" s="80"/>
      <c r="X174" s="80"/>
      <c r="Y174" s="80"/>
      <c r="Z174" s="80"/>
      <c r="AA174" s="80"/>
      <c r="AB174" s="80"/>
      <c r="AC174" s="80"/>
      <c r="AD174" s="80"/>
      <c r="AE174" s="80"/>
      <c r="AF174" s="80"/>
      <c r="AG174" s="80"/>
      <c r="AH174" s="80"/>
      <c r="AI174" s="80"/>
      <c r="AJ174" s="80"/>
      <c r="AK174" s="80"/>
      <c r="AL174" s="480"/>
      <c r="AM174" s="80"/>
      <c r="AN174" s="80"/>
      <c r="AO174" s="80"/>
      <c r="AP174" s="80"/>
      <c r="AQ174" s="80"/>
      <c r="AR174" s="80"/>
      <c r="AS174" s="80"/>
      <c r="AT174" s="80"/>
      <c r="AU174" s="80"/>
      <c r="AV174" s="80"/>
      <c r="AW174" s="80"/>
      <c r="AX174" s="80"/>
    </row>
    <row r="175" spans="1:50" ht="14.25" hidden="1" thickBot="1">
      <c r="A175" s="80"/>
      <c r="B175" s="1098"/>
      <c r="C175" s="80"/>
      <c r="D175" s="80"/>
      <c r="E175" s="80"/>
      <c r="F175" s="80"/>
      <c r="G175" s="84" t="s">
        <v>63</v>
      </c>
      <c r="H175" s="84" t="s">
        <v>64</v>
      </c>
      <c r="I175" s="599" t="s">
        <v>478</v>
      </c>
      <c r="J175" s="80"/>
      <c r="K175" s="80"/>
      <c r="L175" s="532" t="str">
        <f t="shared" si="56"/>
        <v>東京都</v>
      </c>
      <c r="M175" s="533" t="s">
        <v>535</v>
      </c>
      <c r="N175" s="80"/>
      <c r="O175" s="80"/>
      <c r="P175" s="80"/>
      <c r="Q175" s="80"/>
      <c r="R175" s="80"/>
      <c r="S175" s="80"/>
      <c r="T175" s="80"/>
      <c r="U175" s="80"/>
      <c r="V175" s="80"/>
      <c r="W175" s="80"/>
      <c r="X175" s="80"/>
      <c r="Y175" s="80"/>
      <c r="Z175" s="80"/>
      <c r="AA175" s="80"/>
      <c r="AB175" s="80"/>
      <c r="AC175" s="80"/>
      <c r="AD175" s="80"/>
      <c r="AE175" s="80"/>
      <c r="AF175" s="80"/>
      <c r="AG175" s="80"/>
      <c r="AH175" s="80"/>
      <c r="AI175" s="80"/>
      <c r="AJ175" s="80"/>
      <c r="AK175" s="80"/>
      <c r="AL175" s="480"/>
      <c r="AM175" s="80"/>
      <c r="AN175" s="80"/>
      <c r="AO175" s="80"/>
      <c r="AP175" s="80"/>
      <c r="AQ175" s="80"/>
      <c r="AR175" s="80"/>
      <c r="AS175" s="80"/>
      <c r="AT175" s="80"/>
      <c r="AU175" s="80"/>
      <c r="AV175" s="80"/>
      <c r="AW175" s="80"/>
      <c r="AX175" s="80"/>
    </row>
    <row r="176" spans="1:50" hidden="1">
      <c r="A176" s="80"/>
      <c r="B176" s="1098"/>
      <c r="C176" s="80"/>
      <c r="D176" s="80"/>
      <c r="E176" s="80"/>
      <c r="F176" s="80"/>
      <c r="G176" s="84" t="s">
        <v>65</v>
      </c>
      <c r="H176" s="84" t="s">
        <v>66</v>
      </c>
      <c r="I176" s="99"/>
      <c r="J176" s="80"/>
      <c r="K176" s="80"/>
      <c r="L176" s="532" t="str">
        <f t="shared" si="56"/>
        <v>神奈川</v>
      </c>
      <c r="M176" s="533" t="s">
        <v>536</v>
      </c>
      <c r="N176" s="80"/>
      <c r="O176" s="80"/>
      <c r="P176" s="80"/>
      <c r="Q176" s="80"/>
      <c r="R176" s="80"/>
      <c r="S176" s="80"/>
      <c r="T176" s="80"/>
      <c r="U176" s="80"/>
      <c r="V176" s="80"/>
      <c r="W176" s="80"/>
      <c r="X176" s="80"/>
      <c r="Y176" s="80"/>
      <c r="Z176" s="80"/>
      <c r="AA176" s="80"/>
      <c r="AB176" s="80"/>
      <c r="AC176" s="80"/>
      <c r="AD176" s="80"/>
      <c r="AE176" s="80"/>
      <c r="AF176" s="80"/>
      <c r="AG176" s="80"/>
      <c r="AH176" s="80"/>
      <c r="AI176" s="80"/>
      <c r="AJ176" s="80"/>
      <c r="AK176" s="80"/>
      <c r="AL176" s="480"/>
      <c r="AM176" s="80"/>
      <c r="AN176" s="80"/>
      <c r="AO176" s="80"/>
      <c r="AP176" s="80"/>
      <c r="AQ176" s="80"/>
      <c r="AR176" s="80"/>
      <c r="AS176" s="80"/>
      <c r="AT176" s="80"/>
      <c r="AU176" s="80"/>
      <c r="AV176" s="80"/>
      <c r="AW176" s="80"/>
      <c r="AX176" s="80"/>
    </row>
    <row r="177" spans="1:50" hidden="1">
      <c r="A177" s="80"/>
      <c r="B177" s="1098"/>
      <c r="C177" s="80"/>
      <c r="D177" s="80"/>
      <c r="E177" s="80"/>
      <c r="F177" s="80"/>
      <c r="G177" s="84" t="s">
        <v>67</v>
      </c>
      <c r="H177" s="84" t="s">
        <v>68</v>
      </c>
      <c r="I177" s="99" t="s">
        <v>308</v>
      </c>
      <c r="J177" s="80"/>
      <c r="K177" s="80"/>
      <c r="L177" s="532" t="str">
        <f t="shared" si="56"/>
        <v>新潟県</v>
      </c>
      <c r="M177" s="533" t="s">
        <v>537</v>
      </c>
      <c r="N177" s="80"/>
      <c r="O177" s="80"/>
      <c r="P177" s="80"/>
      <c r="Q177" s="80"/>
      <c r="R177" s="80"/>
      <c r="S177" s="80"/>
      <c r="T177" s="80"/>
      <c r="U177" s="80"/>
      <c r="V177" s="80"/>
      <c r="W177" s="80"/>
      <c r="X177" s="80"/>
      <c r="Y177" s="80"/>
      <c r="Z177" s="80"/>
      <c r="AA177" s="80"/>
      <c r="AB177" s="80"/>
      <c r="AC177" s="80"/>
      <c r="AD177" s="80"/>
      <c r="AE177" s="80"/>
      <c r="AF177" s="80"/>
      <c r="AG177" s="80"/>
      <c r="AH177" s="80"/>
      <c r="AI177" s="80"/>
      <c r="AJ177" s="80"/>
      <c r="AK177" s="80"/>
      <c r="AL177" s="480"/>
      <c r="AM177" s="80"/>
      <c r="AN177" s="80"/>
      <c r="AO177" s="80"/>
      <c r="AP177" s="80"/>
      <c r="AQ177" s="80"/>
      <c r="AR177" s="80"/>
      <c r="AS177" s="80"/>
      <c r="AT177" s="80"/>
      <c r="AU177" s="80"/>
      <c r="AV177" s="80"/>
      <c r="AW177" s="80"/>
      <c r="AX177" s="80"/>
    </row>
    <row r="178" spans="1:50" hidden="1">
      <c r="A178" s="80"/>
      <c r="B178" s="1098"/>
      <c r="C178" s="80"/>
      <c r="D178" s="80"/>
      <c r="E178" s="80"/>
      <c r="F178" s="80"/>
      <c r="G178" s="84" t="s">
        <v>69</v>
      </c>
      <c r="H178" s="84" t="s">
        <v>70</v>
      </c>
      <c r="I178" s="99" t="s">
        <v>309</v>
      </c>
      <c r="J178" s="80"/>
      <c r="K178" s="80"/>
      <c r="L178" s="532" t="str">
        <f t="shared" si="56"/>
        <v>富山県</v>
      </c>
      <c r="M178" s="533" t="s">
        <v>538</v>
      </c>
      <c r="N178" s="80"/>
      <c r="O178" s="80"/>
      <c r="P178" s="80"/>
      <c r="Q178" s="80"/>
      <c r="R178" s="80"/>
      <c r="S178" s="80"/>
      <c r="T178" s="80"/>
      <c r="U178" s="80"/>
      <c r="V178" s="80"/>
      <c r="W178" s="80"/>
      <c r="X178" s="80"/>
      <c r="Y178" s="80"/>
      <c r="Z178" s="80"/>
      <c r="AA178" s="80"/>
      <c r="AB178" s="80"/>
      <c r="AC178" s="80"/>
      <c r="AD178" s="80"/>
      <c r="AE178" s="80"/>
      <c r="AF178" s="80"/>
      <c r="AG178" s="80"/>
      <c r="AH178" s="80"/>
      <c r="AI178" s="80"/>
      <c r="AJ178" s="80"/>
      <c r="AK178" s="80"/>
      <c r="AL178" s="480"/>
      <c r="AM178" s="80"/>
      <c r="AN178" s="80"/>
      <c r="AO178" s="80"/>
      <c r="AP178" s="80"/>
      <c r="AQ178" s="80"/>
      <c r="AR178" s="80"/>
      <c r="AS178" s="80"/>
      <c r="AT178" s="80"/>
      <c r="AU178" s="80"/>
      <c r="AV178" s="80"/>
      <c r="AW178" s="80"/>
      <c r="AX178" s="80"/>
    </row>
    <row r="179" spans="1:50" hidden="1">
      <c r="A179" s="80"/>
      <c r="B179" s="1098"/>
      <c r="C179" s="80"/>
      <c r="D179" s="80"/>
      <c r="E179" s="80"/>
      <c r="F179" s="80"/>
      <c r="G179" s="84" t="s">
        <v>71</v>
      </c>
      <c r="H179" s="84" t="s">
        <v>72</v>
      </c>
      <c r="I179" s="100" t="s">
        <v>310</v>
      </c>
      <c r="J179" s="80"/>
      <c r="K179" s="80"/>
      <c r="L179" s="532" t="str">
        <f t="shared" si="56"/>
        <v>石川県</v>
      </c>
      <c r="M179" s="533" t="s">
        <v>539</v>
      </c>
      <c r="N179" s="80"/>
      <c r="O179" s="80"/>
      <c r="P179" s="80"/>
      <c r="Q179" s="80"/>
      <c r="R179" s="80"/>
      <c r="S179" s="80"/>
      <c r="T179" s="80"/>
      <c r="U179" s="80"/>
      <c r="V179" s="80"/>
      <c r="W179" s="80"/>
      <c r="X179" s="80"/>
      <c r="Y179" s="80"/>
      <c r="Z179" s="80"/>
      <c r="AA179" s="80"/>
      <c r="AB179" s="80"/>
      <c r="AC179" s="80"/>
      <c r="AD179" s="80"/>
      <c r="AE179" s="80"/>
      <c r="AF179" s="80"/>
      <c r="AG179" s="80"/>
      <c r="AH179" s="80"/>
      <c r="AI179" s="80"/>
      <c r="AJ179" s="80"/>
      <c r="AK179" s="80"/>
      <c r="AL179" s="480"/>
      <c r="AM179" s="80"/>
      <c r="AN179" s="80"/>
      <c r="AO179" s="80"/>
      <c r="AP179" s="80"/>
      <c r="AQ179" s="80"/>
      <c r="AR179" s="80"/>
      <c r="AS179" s="80"/>
      <c r="AT179" s="80"/>
      <c r="AU179" s="80"/>
      <c r="AV179" s="80"/>
      <c r="AW179" s="80"/>
      <c r="AX179" s="80"/>
    </row>
    <row r="180" spans="1:50" hidden="1">
      <c r="A180" s="80"/>
      <c r="B180" s="1098"/>
      <c r="C180" s="80"/>
      <c r="D180" s="80"/>
      <c r="E180" s="80"/>
      <c r="F180" s="80"/>
      <c r="G180" s="84" t="s">
        <v>73</v>
      </c>
      <c r="H180" s="84" t="s">
        <v>74</v>
      </c>
      <c r="I180" s="80"/>
      <c r="J180" s="80"/>
      <c r="K180" s="80"/>
      <c r="L180" s="532" t="str">
        <f t="shared" si="56"/>
        <v>福井県</v>
      </c>
      <c r="M180" s="533" t="s">
        <v>540</v>
      </c>
      <c r="N180" s="80"/>
      <c r="O180" s="80"/>
      <c r="P180" s="80"/>
      <c r="Q180" s="80"/>
      <c r="R180" s="80"/>
      <c r="S180" s="80"/>
      <c r="T180" s="80"/>
      <c r="U180" s="80"/>
      <c r="V180" s="80"/>
      <c r="W180" s="80"/>
      <c r="X180" s="80"/>
      <c r="Y180" s="80"/>
      <c r="Z180" s="80"/>
      <c r="AA180" s="80"/>
      <c r="AB180" s="80"/>
      <c r="AC180" s="80"/>
      <c r="AD180" s="80"/>
      <c r="AE180" s="80"/>
      <c r="AF180" s="80"/>
      <c r="AG180" s="80"/>
      <c r="AH180" s="80"/>
      <c r="AI180" s="80"/>
      <c r="AJ180" s="80"/>
      <c r="AK180" s="80"/>
      <c r="AL180" s="480"/>
      <c r="AM180" s="80"/>
      <c r="AN180" s="80"/>
      <c r="AO180" s="80"/>
      <c r="AP180" s="80"/>
      <c r="AQ180" s="80"/>
      <c r="AR180" s="80"/>
      <c r="AS180" s="80"/>
      <c r="AT180" s="80"/>
      <c r="AU180" s="80"/>
      <c r="AV180" s="80"/>
      <c r="AW180" s="80"/>
      <c r="AX180" s="80"/>
    </row>
    <row r="181" spans="1:50" hidden="1">
      <c r="A181" s="80"/>
      <c r="B181" s="1098"/>
      <c r="C181" s="80"/>
      <c r="D181" s="80"/>
      <c r="E181" s="80"/>
      <c r="F181" s="80"/>
      <c r="G181" s="84" t="s">
        <v>75</v>
      </c>
      <c r="H181" s="84" t="s">
        <v>76</v>
      </c>
      <c r="I181" s="80"/>
      <c r="J181" s="80"/>
      <c r="K181" s="80"/>
      <c r="L181" s="532" t="str">
        <f t="shared" si="56"/>
        <v>山梨県</v>
      </c>
      <c r="M181" s="533" t="s">
        <v>541</v>
      </c>
      <c r="N181" s="80"/>
      <c r="O181" s="80"/>
      <c r="P181" s="80"/>
      <c r="Q181" s="80"/>
      <c r="R181" s="80"/>
      <c r="S181" s="80"/>
      <c r="T181" s="80"/>
      <c r="U181" s="80"/>
      <c r="V181" s="80"/>
      <c r="W181" s="80"/>
      <c r="X181" s="80"/>
      <c r="Y181" s="80"/>
      <c r="Z181" s="80"/>
      <c r="AA181" s="80"/>
      <c r="AB181" s="80"/>
      <c r="AC181" s="80"/>
      <c r="AD181" s="80"/>
      <c r="AE181" s="80"/>
      <c r="AF181" s="80"/>
      <c r="AG181" s="80"/>
      <c r="AH181" s="80"/>
      <c r="AI181" s="80"/>
      <c r="AJ181" s="80"/>
      <c r="AK181" s="80"/>
      <c r="AL181" s="480"/>
      <c r="AM181" s="80"/>
      <c r="AN181" s="80"/>
      <c r="AO181" s="80"/>
      <c r="AP181" s="80"/>
      <c r="AQ181" s="80"/>
      <c r="AR181" s="80"/>
      <c r="AS181" s="80"/>
      <c r="AT181" s="80"/>
      <c r="AU181" s="80"/>
      <c r="AV181" s="80"/>
      <c r="AW181" s="80"/>
      <c r="AX181" s="80"/>
    </row>
    <row r="182" spans="1:50" hidden="1">
      <c r="A182" s="80"/>
      <c r="B182" s="1098"/>
      <c r="C182" s="80"/>
      <c r="D182" s="80"/>
      <c r="E182" s="80"/>
      <c r="F182" s="80"/>
      <c r="G182" s="84" t="s">
        <v>77</v>
      </c>
      <c r="H182" s="84" t="s">
        <v>78</v>
      </c>
      <c r="I182" s="98"/>
      <c r="J182" s="80"/>
      <c r="K182" s="80"/>
      <c r="L182" s="532" t="str">
        <f t="shared" si="56"/>
        <v>長野県</v>
      </c>
      <c r="M182" s="533" t="s">
        <v>542</v>
      </c>
      <c r="N182" s="80"/>
      <c r="O182" s="80"/>
      <c r="P182" s="80"/>
      <c r="Q182" s="80"/>
      <c r="R182" s="80"/>
      <c r="S182" s="80"/>
      <c r="T182" s="80"/>
      <c r="U182" s="80"/>
      <c r="V182" s="80"/>
      <c r="W182" s="80"/>
      <c r="X182" s="80"/>
      <c r="Y182" s="80"/>
      <c r="Z182" s="80"/>
      <c r="AA182" s="80"/>
      <c r="AB182" s="80"/>
      <c r="AC182" s="80"/>
      <c r="AD182" s="80"/>
      <c r="AE182" s="80"/>
      <c r="AF182" s="80"/>
      <c r="AG182" s="80"/>
      <c r="AH182" s="80"/>
      <c r="AI182" s="80"/>
      <c r="AJ182" s="80"/>
      <c r="AK182" s="80"/>
      <c r="AL182" s="480"/>
      <c r="AM182" s="80"/>
      <c r="AN182" s="80"/>
      <c r="AO182" s="80"/>
      <c r="AP182" s="80"/>
      <c r="AQ182" s="80"/>
      <c r="AR182" s="80"/>
      <c r="AS182" s="80"/>
      <c r="AT182" s="80"/>
      <c r="AU182" s="80"/>
      <c r="AV182" s="80"/>
      <c r="AW182" s="80"/>
      <c r="AX182" s="80"/>
    </row>
    <row r="183" spans="1:50" hidden="1">
      <c r="A183" s="80"/>
      <c r="B183" s="1098"/>
      <c r="C183" s="80"/>
      <c r="D183" s="80"/>
      <c r="E183" s="80"/>
      <c r="F183" s="80"/>
      <c r="G183" s="84" t="s">
        <v>79</v>
      </c>
      <c r="H183" s="84" t="s">
        <v>80</v>
      </c>
      <c r="I183" s="99" t="s">
        <v>311</v>
      </c>
      <c r="J183" s="80"/>
      <c r="K183" s="80"/>
      <c r="L183" s="532" t="str">
        <f t="shared" si="56"/>
        <v>岐阜県</v>
      </c>
      <c r="M183" s="533" t="s">
        <v>543</v>
      </c>
      <c r="N183" s="80"/>
      <c r="O183" s="80"/>
      <c r="P183" s="80"/>
      <c r="Q183" s="80"/>
      <c r="R183" s="80"/>
      <c r="S183" s="80"/>
      <c r="T183" s="80"/>
      <c r="U183" s="80"/>
      <c r="V183" s="80"/>
      <c r="W183" s="80"/>
      <c r="X183" s="80"/>
      <c r="Y183" s="80"/>
      <c r="Z183" s="80"/>
      <c r="AA183" s="80"/>
      <c r="AB183" s="80"/>
      <c r="AC183" s="80"/>
      <c r="AD183" s="80"/>
      <c r="AE183" s="80"/>
      <c r="AF183" s="80"/>
      <c r="AG183" s="80"/>
      <c r="AH183" s="80"/>
      <c r="AI183" s="80"/>
      <c r="AJ183" s="80"/>
      <c r="AK183" s="80"/>
      <c r="AL183" s="480"/>
      <c r="AM183" s="80"/>
      <c r="AN183" s="80"/>
      <c r="AO183" s="80"/>
      <c r="AP183" s="80"/>
      <c r="AQ183" s="80"/>
      <c r="AR183" s="80"/>
      <c r="AS183" s="80"/>
      <c r="AT183" s="80"/>
      <c r="AU183" s="80"/>
      <c r="AV183" s="80"/>
      <c r="AW183" s="80"/>
      <c r="AX183" s="80"/>
    </row>
    <row r="184" spans="1:50" hidden="1">
      <c r="A184" s="80"/>
      <c r="B184" s="1098"/>
      <c r="C184" s="80"/>
      <c r="D184" s="80"/>
      <c r="E184" s="80"/>
      <c r="F184" s="80"/>
      <c r="G184" s="84" t="s">
        <v>81</v>
      </c>
      <c r="H184" s="84" t="s">
        <v>82</v>
      </c>
      <c r="I184" s="99" t="s">
        <v>312</v>
      </c>
      <c r="J184" s="80"/>
      <c r="K184" s="80"/>
      <c r="L184" s="532" t="str">
        <f t="shared" si="56"/>
        <v>静岡県</v>
      </c>
      <c r="M184" s="533" t="s">
        <v>544</v>
      </c>
      <c r="N184" s="80"/>
      <c r="O184" s="80"/>
      <c r="P184" s="80"/>
      <c r="Q184" s="80"/>
      <c r="R184" s="80"/>
      <c r="S184" s="80"/>
      <c r="T184" s="80"/>
      <c r="U184" s="80"/>
      <c r="V184" s="80"/>
      <c r="W184" s="80"/>
      <c r="X184" s="80"/>
      <c r="Y184" s="80"/>
      <c r="Z184" s="80"/>
      <c r="AA184" s="80"/>
      <c r="AB184" s="80"/>
      <c r="AC184" s="80"/>
      <c r="AD184" s="80"/>
      <c r="AE184" s="80"/>
      <c r="AF184" s="80"/>
      <c r="AG184" s="80"/>
      <c r="AH184" s="80"/>
      <c r="AI184" s="80"/>
      <c r="AJ184" s="80"/>
      <c r="AK184" s="80"/>
      <c r="AL184" s="480"/>
      <c r="AM184" s="80"/>
      <c r="AN184" s="80"/>
      <c r="AO184" s="80"/>
      <c r="AP184" s="80"/>
      <c r="AQ184" s="80"/>
      <c r="AR184" s="80"/>
      <c r="AS184" s="80"/>
      <c r="AT184" s="80"/>
      <c r="AU184" s="80"/>
      <c r="AV184" s="80"/>
      <c r="AW184" s="80"/>
      <c r="AX184" s="80"/>
    </row>
    <row r="185" spans="1:50" hidden="1">
      <c r="A185" s="80"/>
      <c r="B185" s="1098"/>
      <c r="C185" s="80"/>
      <c r="D185" s="80"/>
      <c r="E185" s="80"/>
      <c r="F185" s="80"/>
      <c r="G185" s="80" t="s">
        <v>83</v>
      </c>
      <c r="H185" s="80" t="s">
        <v>84</v>
      </c>
      <c r="I185" s="100"/>
      <c r="J185" s="80"/>
      <c r="K185" s="80"/>
      <c r="L185" s="532" t="str">
        <f t="shared" si="56"/>
        <v>愛知県</v>
      </c>
      <c r="M185" s="533" t="s">
        <v>545</v>
      </c>
      <c r="N185" s="80"/>
      <c r="O185" s="80"/>
      <c r="P185" s="80"/>
      <c r="Q185" s="80"/>
      <c r="R185" s="80"/>
      <c r="S185" s="80"/>
      <c r="T185" s="80"/>
      <c r="U185" s="80"/>
      <c r="V185" s="80"/>
      <c r="W185" s="80"/>
      <c r="X185" s="80"/>
      <c r="Y185" s="80"/>
      <c r="Z185" s="80"/>
      <c r="AA185" s="80"/>
      <c r="AB185" s="80"/>
      <c r="AC185" s="80"/>
      <c r="AD185" s="80"/>
      <c r="AE185" s="80"/>
      <c r="AF185" s="80"/>
      <c r="AG185" s="80"/>
      <c r="AH185" s="80"/>
      <c r="AI185" s="80"/>
      <c r="AJ185" s="80"/>
      <c r="AK185" s="80"/>
      <c r="AL185" s="480"/>
      <c r="AM185" s="80"/>
      <c r="AN185" s="80"/>
      <c r="AO185" s="80"/>
      <c r="AP185" s="80"/>
      <c r="AQ185" s="80"/>
      <c r="AR185" s="80"/>
      <c r="AS185" s="80"/>
      <c r="AT185" s="80"/>
      <c r="AU185" s="80"/>
      <c r="AV185" s="80"/>
      <c r="AW185" s="80"/>
      <c r="AX185" s="80"/>
    </row>
    <row r="186" spans="1:50" hidden="1">
      <c r="A186" s="80"/>
      <c r="B186" s="1098"/>
      <c r="C186" s="80"/>
      <c r="D186" s="80"/>
      <c r="E186" s="80"/>
      <c r="F186" s="80"/>
      <c r="G186" s="84" t="s">
        <v>85</v>
      </c>
      <c r="H186" s="84" t="s">
        <v>86</v>
      </c>
      <c r="I186" s="100" t="s">
        <v>319</v>
      </c>
      <c r="J186" s="80"/>
      <c r="K186" s="80"/>
      <c r="L186" s="532" t="str">
        <f t="shared" si="56"/>
        <v>三重県</v>
      </c>
      <c r="M186" s="533" t="s">
        <v>546</v>
      </c>
      <c r="N186" s="80"/>
      <c r="O186" s="80"/>
      <c r="P186" s="80"/>
      <c r="Q186" s="80"/>
      <c r="R186" s="80"/>
      <c r="S186" s="80"/>
      <c r="T186" s="80"/>
      <c r="U186" s="80"/>
      <c r="V186" s="80"/>
      <c r="W186" s="80"/>
      <c r="X186" s="80"/>
      <c r="Y186" s="80"/>
      <c r="Z186" s="80"/>
      <c r="AA186" s="80"/>
      <c r="AB186" s="80"/>
      <c r="AC186" s="80"/>
      <c r="AD186" s="80"/>
      <c r="AE186" s="80"/>
      <c r="AF186" s="80"/>
      <c r="AG186" s="80"/>
      <c r="AH186" s="80"/>
      <c r="AI186" s="80"/>
      <c r="AJ186" s="80"/>
      <c r="AK186" s="80"/>
      <c r="AL186" s="480"/>
      <c r="AM186" s="80"/>
      <c r="AN186" s="80"/>
      <c r="AO186" s="80"/>
      <c r="AP186" s="80"/>
      <c r="AQ186" s="80"/>
      <c r="AR186" s="80"/>
      <c r="AS186" s="80"/>
      <c r="AT186" s="80"/>
      <c r="AU186" s="80"/>
      <c r="AV186" s="80"/>
      <c r="AW186" s="80"/>
      <c r="AX186" s="80"/>
    </row>
    <row r="187" spans="1:50" hidden="1">
      <c r="A187" s="80"/>
      <c r="B187" s="1098"/>
      <c r="C187" s="80"/>
      <c r="D187" s="80"/>
      <c r="E187" s="80"/>
      <c r="F187" s="80"/>
      <c r="G187" s="84" t="s">
        <v>87</v>
      </c>
      <c r="H187" s="84" t="s">
        <v>88</v>
      </c>
      <c r="I187" s="100" t="s">
        <v>313</v>
      </c>
      <c r="J187" s="80"/>
      <c r="K187" s="80"/>
      <c r="L187" s="532" t="str">
        <f t="shared" si="56"/>
        <v>滋賀県</v>
      </c>
      <c r="M187" s="533" t="s">
        <v>547</v>
      </c>
      <c r="N187" s="80"/>
      <c r="O187" s="80"/>
      <c r="P187" s="80"/>
      <c r="Q187" s="80"/>
      <c r="R187" s="80"/>
      <c r="S187" s="80"/>
      <c r="T187" s="80"/>
      <c r="U187" s="80"/>
      <c r="V187" s="80"/>
      <c r="W187" s="80"/>
      <c r="X187" s="80"/>
      <c r="Y187" s="80"/>
      <c r="Z187" s="80"/>
      <c r="AA187" s="80"/>
      <c r="AB187" s="80"/>
      <c r="AC187" s="80"/>
      <c r="AD187" s="80"/>
      <c r="AE187" s="80"/>
      <c r="AF187" s="80"/>
      <c r="AG187" s="80"/>
      <c r="AH187" s="80"/>
      <c r="AI187" s="80"/>
      <c r="AJ187" s="80"/>
      <c r="AK187" s="80"/>
      <c r="AL187" s="480"/>
      <c r="AM187" s="80"/>
      <c r="AN187" s="80"/>
      <c r="AO187" s="80"/>
      <c r="AP187" s="80"/>
      <c r="AQ187" s="80"/>
      <c r="AR187" s="80"/>
      <c r="AS187" s="80"/>
      <c r="AT187" s="80"/>
      <c r="AU187" s="80"/>
      <c r="AV187" s="80"/>
      <c r="AW187" s="80"/>
      <c r="AX187" s="80"/>
    </row>
    <row r="188" spans="1:50" hidden="1">
      <c r="A188" s="80"/>
      <c r="B188" s="1098"/>
      <c r="C188" s="80"/>
      <c r="D188" s="80"/>
      <c r="E188" s="80"/>
      <c r="F188" s="80"/>
      <c r="G188" s="84" t="s">
        <v>89</v>
      </c>
      <c r="H188" s="84" t="s">
        <v>90</v>
      </c>
      <c r="I188" s="80"/>
      <c r="J188" s="80"/>
      <c r="K188" s="80"/>
      <c r="L188" s="532" t="str">
        <f t="shared" si="56"/>
        <v>京都府</v>
      </c>
      <c r="M188" s="533" t="s">
        <v>548</v>
      </c>
      <c r="N188" s="80"/>
      <c r="O188" s="80"/>
      <c r="P188" s="80"/>
      <c r="Q188" s="80"/>
      <c r="R188" s="80"/>
      <c r="S188" s="80"/>
      <c r="T188" s="80"/>
      <c r="U188" s="80"/>
      <c r="V188" s="80"/>
      <c r="W188" s="80"/>
      <c r="X188" s="80"/>
      <c r="Y188" s="80"/>
      <c r="Z188" s="80"/>
      <c r="AA188" s="80"/>
      <c r="AB188" s="80"/>
      <c r="AC188" s="80"/>
      <c r="AD188" s="80"/>
      <c r="AE188" s="80"/>
      <c r="AF188" s="80"/>
      <c r="AG188" s="80"/>
      <c r="AH188" s="80"/>
      <c r="AI188" s="80"/>
      <c r="AJ188" s="80"/>
      <c r="AK188" s="80"/>
      <c r="AL188" s="480"/>
      <c r="AM188" s="80"/>
      <c r="AN188" s="80"/>
      <c r="AO188" s="80"/>
      <c r="AP188" s="80"/>
      <c r="AQ188" s="80"/>
      <c r="AR188" s="80"/>
      <c r="AS188" s="80"/>
      <c r="AT188" s="80"/>
      <c r="AU188" s="80"/>
      <c r="AV188" s="80"/>
      <c r="AW188" s="80"/>
      <c r="AX188" s="80"/>
    </row>
    <row r="189" spans="1:50" hidden="1">
      <c r="A189" s="80"/>
      <c r="B189" s="1098"/>
      <c r="C189" s="80"/>
      <c r="D189" s="80"/>
      <c r="E189" s="80"/>
      <c r="F189" s="80"/>
      <c r="G189" s="84" t="s">
        <v>91</v>
      </c>
      <c r="H189" s="84" t="s">
        <v>92</v>
      </c>
      <c r="I189" s="80"/>
      <c r="J189" s="80"/>
      <c r="K189" s="80"/>
      <c r="L189" s="532" t="str">
        <f t="shared" si="56"/>
        <v>大阪府</v>
      </c>
      <c r="M189" s="533" t="s">
        <v>549</v>
      </c>
      <c r="N189" s="80"/>
      <c r="O189" s="80"/>
      <c r="P189" s="80"/>
      <c r="Q189" s="80"/>
      <c r="R189" s="80"/>
      <c r="S189" s="80"/>
      <c r="T189" s="80"/>
      <c r="U189" s="80"/>
      <c r="V189" s="80"/>
      <c r="W189" s="80"/>
      <c r="X189" s="80"/>
      <c r="Y189" s="80"/>
      <c r="Z189" s="80"/>
      <c r="AA189" s="80"/>
      <c r="AB189" s="80"/>
      <c r="AC189" s="80"/>
      <c r="AD189" s="80"/>
      <c r="AE189" s="80"/>
      <c r="AF189" s="80"/>
      <c r="AG189" s="80"/>
      <c r="AH189" s="80"/>
      <c r="AI189" s="80"/>
      <c r="AJ189" s="80"/>
      <c r="AK189" s="80"/>
      <c r="AL189" s="480"/>
      <c r="AM189" s="80"/>
      <c r="AN189" s="80"/>
      <c r="AO189" s="80"/>
      <c r="AP189" s="80"/>
      <c r="AQ189" s="80"/>
      <c r="AR189" s="80"/>
      <c r="AS189" s="80"/>
      <c r="AT189" s="80"/>
      <c r="AU189" s="80"/>
      <c r="AV189" s="80"/>
      <c r="AW189" s="80"/>
      <c r="AX189" s="80"/>
    </row>
    <row r="190" spans="1:50" hidden="1">
      <c r="A190" s="80"/>
      <c r="B190" s="1098"/>
      <c r="C190" s="80"/>
      <c r="D190" s="80"/>
      <c r="E190" s="80"/>
      <c r="F190" s="80"/>
      <c r="G190" s="82" t="s">
        <v>93</v>
      </c>
      <c r="H190" s="82" t="s">
        <v>94</v>
      </c>
      <c r="J190" s="80"/>
      <c r="K190" s="80"/>
      <c r="L190" s="532" t="str">
        <f t="shared" si="56"/>
        <v>兵庫県</v>
      </c>
      <c r="M190" s="533" t="s">
        <v>550</v>
      </c>
      <c r="N190" s="80"/>
      <c r="O190" s="80"/>
      <c r="P190" s="80"/>
      <c r="Q190" s="80"/>
      <c r="R190" s="80"/>
      <c r="S190" s="80"/>
      <c r="T190" s="80"/>
      <c r="U190" s="80"/>
      <c r="V190" s="80"/>
      <c r="W190" s="80"/>
      <c r="X190" s="80"/>
      <c r="Y190" s="80"/>
      <c r="Z190" s="80"/>
      <c r="AA190" s="80"/>
      <c r="AB190" s="80"/>
      <c r="AC190" s="80"/>
      <c r="AD190" s="80"/>
      <c r="AE190" s="80"/>
      <c r="AF190" s="80"/>
      <c r="AG190" s="80"/>
      <c r="AH190" s="80"/>
      <c r="AI190" s="80"/>
      <c r="AJ190" s="80"/>
      <c r="AK190" s="80"/>
      <c r="AL190" s="480"/>
      <c r="AM190" s="80"/>
      <c r="AN190" s="80"/>
      <c r="AO190" s="80"/>
      <c r="AP190" s="80"/>
      <c r="AQ190" s="80"/>
      <c r="AR190" s="80"/>
      <c r="AS190" s="80"/>
      <c r="AT190" s="80"/>
      <c r="AU190" s="80"/>
      <c r="AV190" s="80"/>
      <c r="AW190" s="80"/>
      <c r="AX190" s="80"/>
    </row>
    <row r="191" spans="1:50" hidden="1">
      <c r="A191" s="80"/>
      <c r="B191" s="1098"/>
      <c r="C191" s="80"/>
      <c r="D191" s="80"/>
      <c r="E191" s="80"/>
      <c r="F191" s="80"/>
      <c r="G191" s="82" t="s">
        <v>95</v>
      </c>
      <c r="H191" s="82" t="s">
        <v>96</v>
      </c>
      <c r="J191" s="80"/>
      <c r="K191" s="80"/>
      <c r="L191" s="532" t="str">
        <f t="shared" si="56"/>
        <v>奈良県</v>
      </c>
      <c r="M191" s="533" t="s">
        <v>551</v>
      </c>
      <c r="N191" s="80"/>
      <c r="O191" s="80"/>
      <c r="P191" s="80"/>
      <c r="Q191" s="80"/>
      <c r="R191" s="80"/>
      <c r="S191" s="80"/>
      <c r="T191" s="80"/>
      <c r="U191" s="80"/>
      <c r="V191" s="80"/>
      <c r="W191" s="80"/>
      <c r="X191" s="80"/>
      <c r="Y191" s="80"/>
      <c r="Z191" s="80"/>
      <c r="AA191" s="80"/>
      <c r="AB191" s="80"/>
      <c r="AC191" s="80"/>
      <c r="AD191" s="80"/>
      <c r="AE191" s="80"/>
      <c r="AF191" s="80"/>
      <c r="AG191" s="80"/>
      <c r="AH191" s="80"/>
      <c r="AI191" s="80"/>
      <c r="AJ191" s="80"/>
      <c r="AK191" s="80"/>
      <c r="AL191" s="480"/>
      <c r="AM191" s="80"/>
      <c r="AN191" s="80"/>
      <c r="AO191" s="80"/>
      <c r="AP191" s="80"/>
      <c r="AQ191" s="80"/>
      <c r="AR191" s="80"/>
      <c r="AS191" s="80"/>
      <c r="AT191" s="80"/>
      <c r="AU191" s="80"/>
      <c r="AV191" s="80"/>
      <c r="AW191" s="80"/>
      <c r="AX191" s="80"/>
    </row>
    <row r="192" spans="1:50" hidden="1">
      <c r="A192" s="80"/>
      <c r="B192" s="1098"/>
      <c r="C192" s="80"/>
      <c r="D192" s="80"/>
      <c r="E192" s="80"/>
      <c r="F192" s="80"/>
      <c r="G192" s="82" t="s">
        <v>97</v>
      </c>
      <c r="H192" s="82" t="s">
        <v>98</v>
      </c>
      <c r="J192" s="80"/>
      <c r="K192" s="80"/>
      <c r="L192" s="532" t="str">
        <f t="shared" si="56"/>
        <v>和歌山</v>
      </c>
      <c r="M192" s="533" t="s">
        <v>552</v>
      </c>
      <c r="N192" s="80"/>
      <c r="O192" s="80"/>
      <c r="P192" s="80"/>
      <c r="Q192" s="80"/>
      <c r="R192" s="80"/>
      <c r="S192" s="80"/>
      <c r="T192" s="80"/>
      <c r="U192" s="80"/>
      <c r="V192" s="80"/>
      <c r="W192" s="80"/>
      <c r="X192" s="80"/>
      <c r="Y192" s="80"/>
      <c r="Z192" s="80"/>
      <c r="AA192" s="80"/>
      <c r="AB192" s="80"/>
      <c r="AC192" s="80"/>
      <c r="AD192" s="80"/>
      <c r="AE192" s="80"/>
      <c r="AF192" s="80"/>
      <c r="AG192" s="80"/>
      <c r="AH192" s="80"/>
      <c r="AI192" s="80"/>
      <c r="AJ192" s="80"/>
      <c r="AK192" s="80"/>
      <c r="AL192" s="480"/>
      <c r="AM192" s="80"/>
      <c r="AN192" s="80"/>
      <c r="AO192" s="80"/>
      <c r="AP192" s="80"/>
      <c r="AQ192" s="80"/>
      <c r="AR192" s="80"/>
      <c r="AS192" s="80"/>
      <c r="AT192" s="80"/>
      <c r="AU192" s="80"/>
      <c r="AV192" s="80"/>
      <c r="AW192" s="80"/>
      <c r="AX192" s="80"/>
    </row>
    <row r="193" spans="1:50" hidden="1">
      <c r="A193" s="80"/>
      <c r="B193" s="1098"/>
      <c r="C193" s="80"/>
      <c r="D193" s="80"/>
      <c r="E193" s="80"/>
      <c r="F193" s="80"/>
      <c r="G193" s="82" t="s">
        <v>99</v>
      </c>
      <c r="H193" s="82" t="s">
        <v>100</v>
      </c>
      <c r="J193" s="80"/>
      <c r="K193" s="80"/>
      <c r="L193" s="532" t="str">
        <f t="shared" si="56"/>
        <v>鳥取県</v>
      </c>
      <c r="M193" s="533" t="s">
        <v>553</v>
      </c>
      <c r="N193" s="80"/>
      <c r="O193" s="80"/>
      <c r="P193" s="80"/>
      <c r="Q193" s="80"/>
      <c r="R193" s="80"/>
      <c r="S193" s="80"/>
      <c r="T193" s="80"/>
      <c r="U193" s="80"/>
      <c r="V193" s="80"/>
      <c r="W193" s="80"/>
      <c r="X193" s="80"/>
      <c r="Y193" s="80"/>
      <c r="Z193" s="80"/>
      <c r="AA193" s="80"/>
      <c r="AB193" s="80"/>
      <c r="AC193" s="80"/>
      <c r="AD193" s="80"/>
      <c r="AE193" s="80"/>
      <c r="AF193" s="80"/>
      <c r="AG193" s="80"/>
      <c r="AH193" s="80"/>
      <c r="AI193" s="80"/>
      <c r="AJ193" s="80"/>
      <c r="AK193" s="80"/>
      <c r="AL193" s="480"/>
      <c r="AM193" s="80"/>
      <c r="AN193" s="80"/>
      <c r="AO193" s="80"/>
      <c r="AP193" s="80"/>
      <c r="AQ193" s="80"/>
      <c r="AR193" s="80"/>
      <c r="AS193" s="80"/>
      <c r="AT193" s="80"/>
      <c r="AU193" s="80"/>
      <c r="AV193" s="80"/>
      <c r="AW193" s="80"/>
      <c r="AX193" s="80"/>
    </row>
    <row r="194" spans="1:50" hidden="1">
      <c r="A194" s="80"/>
      <c r="B194" s="1098"/>
      <c r="C194" s="80"/>
      <c r="D194" s="80"/>
      <c r="E194" s="80"/>
      <c r="F194" s="80"/>
      <c r="G194" s="82" t="s">
        <v>101</v>
      </c>
      <c r="H194" s="82" t="s">
        <v>102</v>
      </c>
      <c r="J194" s="80"/>
      <c r="K194" s="80"/>
      <c r="L194" s="532" t="str">
        <f t="shared" si="56"/>
        <v>島根県</v>
      </c>
      <c r="M194" s="533" t="s">
        <v>554</v>
      </c>
      <c r="N194" s="80"/>
      <c r="O194" s="80"/>
      <c r="P194" s="80"/>
      <c r="Q194" s="80"/>
      <c r="R194" s="80"/>
      <c r="S194" s="80"/>
      <c r="T194" s="80"/>
      <c r="U194" s="80"/>
      <c r="V194" s="80"/>
      <c r="W194" s="80"/>
      <c r="X194" s="80"/>
      <c r="Y194" s="80"/>
      <c r="Z194" s="80"/>
      <c r="AA194" s="80"/>
      <c r="AB194" s="80"/>
      <c r="AC194" s="80"/>
      <c r="AD194" s="80"/>
      <c r="AE194" s="80"/>
      <c r="AF194" s="80"/>
      <c r="AG194" s="80"/>
      <c r="AH194" s="80"/>
      <c r="AI194" s="80"/>
      <c r="AJ194" s="80"/>
      <c r="AK194" s="80"/>
      <c r="AL194" s="480"/>
      <c r="AM194" s="80"/>
      <c r="AN194" s="80"/>
      <c r="AO194" s="80"/>
      <c r="AP194" s="80"/>
      <c r="AQ194" s="80"/>
      <c r="AR194" s="80"/>
      <c r="AS194" s="80"/>
      <c r="AT194" s="80"/>
      <c r="AU194" s="80"/>
      <c r="AV194" s="80"/>
      <c r="AW194" s="80"/>
      <c r="AX194" s="80"/>
    </row>
    <row r="195" spans="1:50" hidden="1">
      <c r="A195" s="80"/>
      <c r="B195" s="1098"/>
      <c r="C195" s="80"/>
      <c r="D195" s="80"/>
      <c r="E195" s="80"/>
      <c r="F195" s="80"/>
      <c r="G195" s="82" t="s">
        <v>103</v>
      </c>
      <c r="H195" s="82" t="s">
        <v>104</v>
      </c>
      <c r="J195" s="80"/>
      <c r="K195" s="80"/>
      <c r="L195" s="532" t="str">
        <f t="shared" si="56"/>
        <v>岡山県</v>
      </c>
      <c r="M195" s="533" t="s">
        <v>555</v>
      </c>
      <c r="N195" s="80"/>
      <c r="O195" s="80"/>
      <c r="P195" s="80"/>
      <c r="Q195" s="80"/>
      <c r="R195" s="80"/>
      <c r="S195" s="80"/>
      <c r="T195" s="80"/>
      <c r="U195" s="80"/>
      <c r="V195" s="80"/>
      <c r="W195" s="80"/>
      <c r="X195" s="80"/>
      <c r="Y195" s="80"/>
      <c r="Z195" s="80"/>
      <c r="AA195" s="80"/>
      <c r="AB195" s="80"/>
      <c r="AC195" s="80"/>
      <c r="AD195" s="80"/>
      <c r="AE195" s="80"/>
      <c r="AF195" s="80"/>
      <c r="AG195" s="80"/>
      <c r="AH195" s="80"/>
      <c r="AI195" s="80"/>
      <c r="AJ195" s="80"/>
      <c r="AK195" s="80"/>
      <c r="AL195" s="480"/>
      <c r="AM195" s="80"/>
      <c r="AN195" s="80"/>
      <c r="AO195" s="80"/>
      <c r="AP195" s="80"/>
      <c r="AQ195" s="80"/>
      <c r="AR195" s="80"/>
      <c r="AS195" s="80"/>
      <c r="AT195" s="80"/>
      <c r="AU195" s="80"/>
      <c r="AV195" s="80"/>
      <c r="AW195" s="80"/>
      <c r="AX195" s="80"/>
    </row>
    <row r="196" spans="1:50" hidden="1">
      <c r="A196" s="80"/>
      <c r="B196" s="1098"/>
      <c r="C196" s="80"/>
      <c r="D196" s="80"/>
      <c r="E196" s="80"/>
      <c r="F196" s="80"/>
      <c r="G196" s="80" t="s">
        <v>105</v>
      </c>
      <c r="H196" s="80" t="s">
        <v>106</v>
      </c>
      <c r="J196" s="80"/>
      <c r="K196" s="80"/>
      <c r="L196" s="532" t="str">
        <f t="shared" si="56"/>
        <v>広島県</v>
      </c>
      <c r="M196" s="533" t="s">
        <v>556</v>
      </c>
      <c r="N196" s="80"/>
      <c r="O196" s="80"/>
      <c r="P196" s="80"/>
      <c r="Q196" s="80"/>
      <c r="R196" s="80"/>
      <c r="S196" s="80"/>
      <c r="T196" s="80"/>
      <c r="U196" s="80"/>
      <c r="V196" s="80"/>
      <c r="W196" s="80"/>
      <c r="X196" s="80"/>
      <c r="Y196" s="80"/>
      <c r="Z196" s="80"/>
      <c r="AA196" s="80"/>
      <c r="AB196" s="80"/>
      <c r="AC196" s="80"/>
      <c r="AD196" s="80"/>
      <c r="AE196" s="80"/>
      <c r="AF196" s="80"/>
      <c r="AG196" s="80"/>
      <c r="AH196" s="80"/>
      <c r="AI196" s="80"/>
      <c r="AJ196" s="80"/>
      <c r="AK196" s="80"/>
      <c r="AL196" s="480"/>
      <c r="AM196" s="80"/>
      <c r="AN196" s="80"/>
      <c r="AO196" s="80"/>
      <c r="AP196" s="80"/>
      <c r="AQ196" s="80"/>
      <c r="AR196" s="80"/>
      <c r="AS196" s="80"/>
      <c r="AT196" s="80"/>
      <c r="AU196" s="80"/>
      <c r="AV196" s="80"/>
      <c r="AW196" s="80"/>
      <c r="AX196" s="80"/>
    </row>
    <row r="197" spans="1:50" hidden="1">
      <c r="A197" s="80"/>
      <c r="B197" s="1098"/>
      <c r="C197" s="80"/>
      <c r="D197" s="80"/>
      <c r="E197" s="80"/>
      <c r="F197" s="80"/>
      <c r="G197" s="82" t="s">
        <v>107</v>
      </c>
      <c r="H197" s="82" t="s">
        <v>108</v>
      </c>
      <c r="I197" s="80"/>
      <c r="J197" s="98"/>
      <c r="K197" s="80"/>
      <c r="L197" s="532" t="str">
        <f t="shared" si="56"/>
        <v>山口県</v>
      </c>
      <c r="M197" s="533" t="s">
        <v>557</v>
      </c>
      <c r="N197" s="80"/>
      <c r="O197" s="80"/>
      <c r="P197" s="80"/>
      <c r="Q197" s="80"/>
      <c r="R197" s="80"/>
      <c r="S197" s="80"/>
      <c r="T197" s="80"/>
      <c r="U197" s="80"/>
      <c r="V197" s="80"/>
      <c r="W197" s="80"/>
      <c r="X197" s="80"/>
      <c r="Y197" s="80"/>
      <c r="Z197" s="80"/>
      <c r="AA197" s="80"/>
      <c r="AB197" s="80"/>
      <c r="AC197" s="80"/>
      <c r="AD197" s="80"/>
      <c r="AE197" s="80"/>
      <c r="AF197" s="80"/>
      <c r="AG197" s="80"/>
      <c r="AH197" s="80"/>
      <c r="AI197" s="80"/>
      <c r="AJ197" s="80"/>
      <c r="AK197" s="80"/>
      <c r="AL197" s="480"/>
      <c r="AM197" s="80"/>
      <c r="AN197" s="80"/>
      <c r="AO197" s="80"/>
      <c r="AP197" s="80"/>
      <c r="AQ197" s="80"/>
      <c r="AR197" s="80"/>
      <c r="AS197" s="80"/>
      <c r="AT197" s="80"/>
      <c r="AU197" s="80"/>
      <c r="AV197" s="80"/>
      <c r="AW197" s="80"/>
      <c r="AX197" s="80"/>
    </row>
    <row r="198" spans="1:50" hidden="1">
      <c r="A198" s="80"/>
      <c r="B198" s="1098"/>
      <c r="C198" s="80"/>
      <c r="D198" s="80"/>
      <c r="E198" s="80"/>
      <c r="F198" s="80"/>
      <c r="G198" s="82" t="s">
        <v>109</v>
      </c>
      <c r="H198" s="82" t="s">
        <v>110</v>
      </c>
      <c r="I198" s="80"/>
      <c r="J198" s="603" t="s">
        <v>502</v>
      </c>
      <c r="K198" s="80"/>
      <c r="L198" s="532" t="str">
        <f t="shared" si="56"/>
        <v>徳島県</v>
      </c>
      <c r="M198" s="533" t="s">
        <v>558</v>
      </c>
      <c r="N198" s="80"/>
      <c r="O198" s="80"/>
      <c r="P198" s="80"/>
      <c r="Q198" s="80"/>
      <c r="R198" s="80"/>
      <c r="S198" s="80"/>
      <c r="T198" s="80"/>
      <c r="U198" s="80"/>
      <c r="V198" s="80"/>
      <c r="W198" s="80"/>
      <c r="X198" s="80"/>
      <c r="Y198" s="80"/>
      <c r="Z198" s="80"/>
      <c r="AA198" s="80"/>
      <c r="AB198" s="80"/>
      <c r="AC198" s="80"/>
      <c r="AD198" s="80"/>
      <c r="AE198" s="80"/>
      <c r="AF198" s="80"/>
      <c r="AG198" s="80"/>
      <c r="AH198" s="80"/>
      <c r="AI198" s="80"/>
      <c r="AJ198" s="80"/>
      <c r="AK198" s="80"/>
      <c r="AL198" s="480"/>
      <c r="AM198" s="80"/>
      <c r="AN198" s="80"/>
      <c r="AO198" s="80"/>
      <c r="AP198" s="80"/>
      <c r="AQ198" s="80"/>
      <c r="AR198" s="80"/>
      <c r="AS198" s="80"/>
      <c r="AT198" s="80"/>
      <c r="AU198" s="80"/>
      <c r="AV198" s="80"/>
      <c r="AW198" s="80"/>
      <c r="AX198" s="80"/>
    </row>
    <row r="199" spans="1:50" hidden="1">
      <c r="A199" s="80"/>
      <c r="B199" s="1098"/>
      <c r="C199" s="80"/>
      <c r="D199" s="80"/>
      <c r="E199" s="80"/>
      <c r="F199" s="80"/>
      <c r="G199" s="82" t="s">
        <v>111</v>
      </c>
      <c r="H199" s="82" t="s">
        <v>112</v>
      </c>
      <c r="I199" s="80"/>
      <c r="J199" s="99" t="s">
        <v>503</v>
      </c>
      <c r="K199" s="80"/>
      <c r="L199" s="532" t="str">
        <f t="shared" si="56"/>
        <v>香川県</v>
      </c>
      <c r="M199" s="533" t="s">
        <v>559</v>
      </c>
      <c r="N199" s="80"/>
      <c r="O199" s="80"/>
      <c r="P199" s="80"/>
      <c r="Q199" s="80"/>
      <c r="R199" s="80"/>
      <c r="S199" s="80"/>
      <c r="T199" s="80"/>
      <c r="U199" s="80"/>
      <c r="V199" s="80"/>
      <c r="W199" s="80"/>
      <c r="X199" s="80"/>
      <c r="Y199" s="80"/>
      <c r="Z199" s="80"/>
      <c r="AA199" s="80"/>
      <c r="AB199" s="80"/>
      <c r="AC199" s="80"/>
      <c r="AD199" s="80"/>
      <c r="AE199" s="80"/>
      <c r="AF199" s="80"/>
      <c r="AG199" s="80"/>
      <c r="AH199" s="80"/>
      <c r="AI199" s="80"/>
      <c r="AJ199" s="80"/>
      <c r="AK199" s="80"/>
      <c r="AL199" s="480"/>
      <c r="AM199" s="80"/>
      <c r="AN199" s="80"/>
      <c r="AO199" s="80"/>
      <c r="AP199" s="80"/>
      <c r="AQ199" s="80"/>
      <c r="AR199" s="80"/>
      <c r="AS199" s="80"/>
      <c r="AT199" s="80"/>
      <c r="AU199" s="80"/>
      <c r="AV199" s="80"/>
      <c r="AW199" s="80"/>
      <c r="AX199" s="80"/>
    </row>
    <row r="200" spans="1:50" hidden="1">
      <c r="A200" s="80"/>
      <c r="B200" s="1098"/>
      <c r="C200" s="80"/>
      <c r="D200" s="80"/>
      <c r="E200" s="80"/>
      <c r="F200" s="80"/>
      <c r="G200" s="82" t="s">
        <v>113</v>
      </c>
      <c r="H200" s="82" t="s">
        <v>114</v>
      </c>
      <c r="I200" s="80"/>
      <c r="J200" s="99" t="s">
        <v>504</v>
      </c>
      <c r="K200" s="80"/>
      <c r="L200" s="532" t="str">
        <f t="shared" si="56"/>
        <v>愛媛県</v>
      </c>
      <c r="M200" s="533" t="s">
        <v>560</v>
      </c>
      <c r="N200" s="80"/>
      <c r="O200" s="80"/>
      <c r="P200" s="80"/>
      <c r="Q200" s="80"/>
      <c r="R200" s="80"/>
      <c r="S200" s="80"/>
      <c r="T200" s="80"/>
      <c r="U200" s="80"/>
      <c r="V200" s="80"/>
      <c r="W200" s="80"/>
      <c r="X200" s="80"/>
      <c r="Y200" s="80"/>
      <c r="Z200" s="80"/>
      <c r="AA200" s="80"/>
      <c r="AB200" s="80"/>
      <c r="AC200" s="80"/>
      <c r="AD200" s="80"/>
      <c r="AE200" s="80"/>
      <c r="AF200" s="80"/>
      <c r="AG200" s="80"/>
      <c r="AH200" s="80"/>
      <c r="AI200" s="80"/>
      <c r="AJ200" s="80"/>
      <c r="AK200" s="80"/>
      <c r="AL200" s="480"/>
      <c r="AM200" s="80"/>
      <c r="AN200" s="80"/>
      <c r="AO200" s="80"/>
      <c r="AP200" s="80"/>
      <c r="AQ200" s="80"/>
      <c r="AR200" s="80"/>
      <c r="AS200" s="80"/>
      <c r="AT200" s="80"/>
      <c r="AU200" s="80"/>
      <c r="AV200" s="80"/>
      <c r="AW200" s="80"/>
      <c r="AX200" s="80"/>
    </row>
    <row r="201" spans="1:50" hidden="1">
      <c r="A201" s="80"/>
      <c r="B201" s="1098"/>
      <c r="C201" s="80"/>
      <c r="D201" s="80"/>
      <c r="E201" s="80"/>
      <c r="F201" s="80"/>
      <c r="G201" s="82" t="s">
        <v>115</v>
      </c>
      <c r="H201" s="82" t="s">
        <v>116</v>
      </c>
      <c r="I201" s="80"/>
      <c r="J201" s="99" t="s">
        <v>505</v>
      </c>
      <c r="K201" s="80"/>
      <c r="L201" s="532" t="str">
        <f t="shared" si="56"/>
        <v>高知県</v>
      </c>
      <c r="M201" s="533" t="s">
        <v>561</v>
      </c>
      <c r="N201" s="80"/>
      <c r="O201" s="80"/>
      <c r="P201" s="80"/>
      <c r="Q201" s="80"/>
      <c r="R201" s="80"/>
      <c r="S201" s="80"/>
      <c r="T201" s="80"/>
      <c r="U201" s="80"/>
      <c r="V201" s="80"/>
      <c r="W201" s="80"/>
      <c r="X201" s="80"/>
      <c r="Y201" s="80"/>
      <c r="Z201" s="80"/>
      <c r="AA201" s="80"/>
      <c r="AB201" s="80"/>
      <c r="AC201" s="80"/>
      <c r="AD201" s="80"/>
      <c r="AE201" s="80"/>
      <c r="AF201" s="80"/>
      <c r="AG201" s="80"/>
      <c r="AH201" s="80"/>
      <c r="AI201" s="80"/>
      <c r="AJ201" s="80"/>
      <c r="AK201" s="80"/>
      <c r="AL201" s="480"/>
      <c r="AM201" s="80"/>
      <c r="AN201" s="80"/>
      <c r="AO201" s="80"/>
      <c r="AP201" s="80"/>
      <c r="AQ201" s="80"/>
      <c r="AR201" s="80"/>
      <c r="AS201" s="80"/>
      <c r="AT201" s="80"/>
      <c r="AU201" s="80"/>
      <c r="AV201" s="80"/>
      <c r="AW201" s="80"/>
      <c r="AX201" s="80"/>
    </row>
    <row r="202" spans="1:50" hidden="1">
      <c r="A202" s="80"/>
      <c r="B202" s="1098"/>
      <c r="C202" s="80"/>
      <c r="D202" s="80"/>
      <c r="E202" s="80"/>
      <c r="F202" s="80"/>
      <c r="G202" s="82" t="s">
        <v>117</v>
      </c>
      <c r="H202" s="82" t="s">
        <v>118</v>
      </c>
      <c r="I202" s="600"/>
      <c r="J202" s="99" t="s">
        <v>506</v>
      </c>
      <c r="K202" s="80"/>
      <c r="L202" s="532" t="str">
        <f t="shared" si="56"/>
        <v>福岡県</v>
      </c>
      <c r="M202" s="533" t="s">
        <v>562</v>
      </c>
      <c r="N202" s="80"/>
      <c r="O202" s="80"/>
      <c r="P202" s="80"/>
      <c r="Q202" s="80"/>
      <c r="R202" s="80"/>
      <c r="S202" s="80"/>
      <c r="T202" s="80"/>
      <c r="U202" s="80"/>
      <c r="V202" s="80"/>
      <c r="W202" s="80"/>
      <c r="X202" s="80"/>
      <c r="Y202" s="80"/>
      <c r="Z202" s="80"/>
      <c r="AA202" s="80"/>
      <c r="AB202" s="80"/>
      <c r="AC202" s="80"/>
      <c r="AD202" s="80"/>
      <c r="AE202" s="80"/>
      <c r="AF202" s="80"/>
      <c r="AG202" s="80"/>
      <c r="AH202" s="80"/>
      <c r="AI202" s="80"/>
      <c r="AJ202" s="80"/>
      <c r="AK202" s="80"/>
      <c r="AL202" s="480"/>
      <c r="AM202" s="80"/>
      <c r="AN202" s="80"/>
      <c r="AO202" s="80"/>
      <c r="AP202" s="80"/>
      <c r="AQ202" s="80"/>
      <c r="AR202" s="80"/>
      <c r="AS202" s="80"/>
      <c r="AT202" s="80"/>
      <c r="AU202" s="80"/>
      <c r="AV202" s="80"/>
      <c r="AW202" s="80"/>
      <c r="AX202" s="80"/>
    </row>
    <row r="203" spans="1:50" hidden="1">
      <c r="A203" s="80"/>
      <c r="B203" s="1098"/>
      <c r="C203" s="80"/>
      <c r="D203" s="80"/>
      <c r="E203" s="80"/>
      <c r="F203" s="80"/>
      <c r="G203" s="82" t="s">
        <v>119</v>
      </c>
      <c r="H203" s="82" t="s">
        <v>120</v>
      </c>
      <c r="I203" s="601" t="s">
        <v>159</v>
      </c>
      <c r="J203" s="99" t="s">
        <v>507</v>
      </c>
      <c r="K203" s="80"/>
      <c r="L203" s="532" t="str">
        <f t="shared" si="56"/>
        <v>佐賀県</v>
      </c>
      <c r="M203" s="533" t="s">
        <v>563</v>
      </c>
      <c r="N203" s="80"/>
      <c r="O203" s="80"/>
      <c r="P203" s="80"/>
      <c r="Q203" s="80"/>
      <c r="R203" s="80"/>
      <c r="S203" s="80"/>
      <c r="T203" s="80"/>
      <c r="U203" s="80"/>
      <c r="V203" s="80"/>
      <c r="W203" s="80"/>
      <c r="X203" s="80"/>
      <c r="Y203" s="80"/>
      <c r="Z203" s="80"/>
      <c r="AA203" s="80"/>
      <c r="AB203" s="80"/>
      <c r="AC203" s="80"/>
      <c r="AD203" s="80"/>
      <c r="AE203" s="80"/>
      <c r="AF203" s="80"/>
      <c r="AG203" s="80"/>
      <c r="AH203" s="80"/>
      <c r="AI203" s="80"/>
      <c r="AJ203" s="80"/>
      <c r="AK203" s="80"/>
      <c r="AL203" s="480"/>
      <c r="AM203" s="80"/>
      <c r="AN203" s="80"/>
      <c r="AO203" s="80"/>
      <c r="AP203" s="80"/>
      <c r="AQ203" s="80"/>
      <c r="AR203" s="80"/>
      <c r="AS203" s="80"/>
      <c r="AT203" s="80"/>
      <c r="AU203" s="80"/>
      <c r="AV203" s="80"/>
      <c r="AW203" s="80"/>
      <c r="AX203" s="80"/>
    </row>
    <row r="204" spans="1:50" hidden="1">
      <c r="A204" s="80"/>
      <c r="B204" s="1098"/>
      <c r="C204" s="80"/>
      <c r="D204" s="80"/>
      <c r="E204" s="80"/>
      <c r="F204" s="80"/>
      <c r="G204" s="82" t="s">
        <v>121</v>
      </c>
      <c r="H204" s="82" t="s">
        <v>122</v>
      </c>
      <c r="I204" s="601" t="s">
        <v>160</v>
      </c>
      <c r="J204" s="99" t="s">
        <v>508</v>
      </c>
      <c r="K204" s="80"/>
      <c r="L204" s="532" t="str">
        <f t="shared" si="56"/>
        <v>長崎県</v>
      </c>
      <c r="M204" s="533" t="s">
        <v>564</v>
      </c>
      <c r="N204" s="80"/>
      <c r="O204" s="80"/>
      <c r="P204" s="80"/>
      <c r="Q204" s="80"/>
      <c r="R204" s="80"/>
      <c r="S204" s="80"/>
      <c r="T204" s="80"/>
      <c r="U204" s="80"/>
      <c r="V204" s="80"/>
      <c r="W204" s="80"/>
      <c r="X204" s="80"/>
      <c r="Y204" s="80"/>
      <c r="Z204" s="80"/>
      <c r="AA204" s="80"/>
      <c r="AB204" s="80"/>
      <c r="AC204" s="80"/>
      <c r="AD204" s="80"/>
      <c r="AE204" s="80"/>
      <c r="AF204" s="80"/>
      <c r="AG204" s="80"/>
      <c r="AH204" s="80"/>
      <c r="AI204" s="80"/>
      <c r="AJ204" s="80"/>
      <c r="AK204" s="80"/>
      <c r="AL204" s="480"/>
      <c r="AM204" s="80"/>
      <c r="AN204" s="80"/>
      <c r="AO204" s="80"/>
      <c r="AP204" s="80"/>
      <c r="AQ204" s="80"/>
      <c r="AR204" s="80"/>
      <c r="AS204" s="80"/>
      <c r="AT204" s="80"/>
      <c r="AU204" s="80"/>
      <c r="AV204" s="80"/>
      <c r="AW204" s="80"/>
      <c r="AX204" s="80"/>
    </row>
    <row r="205" spans="1:50" hidden="1">
      <c r="A205" s="80"/>
      <c r="B205" s="1098"/>
      <c r="C205" s="80"/>
      <c r="D205" s="80"/>
      <c r="E205" s="80"/>
      <c r="F205" s="80"/>
      <c r="G205" s="82" t="s">
        <v>123</v>
      </c>
      <c r="H205" s="82" t="s">
        <v>124</v>
      </c>
      <c r="I205" s="602" t="s">
        <v>161</v>
      </c>
      <c r="J205" s="100" t="s">
        <v>509</v>
      </c>
      <c r="K205" s="80"/>
      <c r="L205" s="532" t="str">
        <f t="shared" si="56"/>
        <v>熊本県</v>
      </c>
      <c r="M205" s="533" t="s">
        <v>565</v>
      </c>
      <c r="N205" s="80"/>
      <c r="O205" s="80"/>
      <c r="P205" s="80"/>
      <c r="Q205" s="80"/>
      <c r="R205" s="80"/>
      <c r="S205" s="80"/>
      <c r="T205" s="80"/>
      <c r="U205" s="80"/>
      <c r="V205" s="80"/>
      <c r="W205" s="80"/>
      <c r="X205" s="80"/>
      <c r="Y205" s="80"/>
      <c r="Z205" s="80"/>
      <c r="AA205" s="80"/>
      <c r="AB205" s="80"/>
      <c r="AC205" s="80"/>
      <c r="AD205" s="80"/>
      <c r="AE205" s="80"/>
      <c r="AF205" s="80"/>
      <c r="AG205" s="80"/>
      <c r="AH205" s="80"/>
      <c r="AI205" s="80"/>
      <c r="AJ205" s="80"/>
      <c r="AK205" s="80"/>
      <c r="AL205" s="480"/>
      <c r="AM205" s="80"/>
      <c r="AN205" s="80"/>
      <c r="AO205" s="80"/>
      <c r="AP205" s="80"/>
      <c r="AQ205" s="80"/>
      <c r="AR205" s="80"/>
      <c r="AS205" s="80"/>
      <c r="AT205" s="80"/>
      <c r="AU205" s="80"/>
      <c r="AV205" s="80"/>
      <c r="AW205" s="80"/>
      <c r="AX205" s="80"/>
    </row>
    <row r="206" spans="1:50" hidden="1">
      <c r="A206" s="80"/>
      <c r="B206" s="1098"/>
      <c r="C206" s="80"/>
      <c r="D206" s="80"/>
      <c r="E206" s="80"/>
      <c r="F206" s="80"/>
      <c r="G206" s="82" t="s">
        <v>125</v>
      </c>
      <c r="H206" s="82" t="s">
        <v>126</v>
      </c>
      <c r="I206" s="80"/>
      <c r="J206" s="80"/>
      <c r="K206" s="80"/>
      <c r="L206" s="532" t="str">
        <f t="shared" si="56"/>
        <v>大分県</v>
      </c>
      <c r="M206" s="533" t="s">
        <v>566</v>
      </c>
      <c r="N206" s="80"/>
      <c r="O206" s="80"/>
      <c r="P206" s="80"/>
      <c r="Q206" s="80"/>
      <c r="R206" s="80"/>
      <c r="S206" s="80"/>
      <c r="T206" s="80"/>
      <c r="U206" s="80"/>
      <c r="V206" s="80"/>
      <c r="W206" s="80"/>
      <c r="X206" s="80"/>
      <c r="Y206" s="80"/>
      <c r="Z206" s="80"/>
      <c r="AA206" s="80"/>
      <c r="AB206" s="80"/>
      <c r="AC206" s="80"/>
      <c r="AD206" s="80"/>
      <c r="AE206" s="80"/>
      <c r="AF206" s="80"/>
      <c r="AG206" s="80"/>
      <c r="AH206" s="80"/>
      <c r="AI206" s="80"/>
      <c r="AJ206" s="80"/>
      <c r="AK206" s="80"/>
      <c r="AL206" s="480"/>
      <c r="AM206" s="80"/>
      <c r="AN206" s="80"/>
      <c r="AO206" s="80"/>
      <c r="AP206" s="80"/>
      <c r="AQ206" s="80"/>
      <c r="AR206" s="80"/>
      <c r="AS206" s="80"/>
      <c r="AT206" s="80"/>
      <c r="AU206" s="80"/>
      <c r="AV206" s="80"/>
      <c r="AW206" s="80"/>
      <c r="AX206" s="80"/>
    </row>
    <row r="207" spans="1:50" hidden="1">
      <c r="A207" s="80"/>
      <c r="B207" s="1098"/>
      <c r="C207" s="80"/>
      <c r="D207" s="80"/>
      <c r="E207" s="80"/>
      <c r="F207" s="80"/>
      <c r="G207" s="82" t="s">
        <v>127</v>
      </c>
      <c r="H207" s="82" t="s">
        <v>128</v>
      </c>
      <c r="I207" s="98"/>
      <c r="J207" s="80"/>
      <c r="K207" s="80"/>
      <c r="L207" s="532" t="str">
        <f t="shared" si="56"/>
        <v>宮崎県</v>
      </c>
      <c r="M207" s="533" t="s">
        <v>567</v>
      </c>
      <c r="N207" s="80"/>
      <c r="O207" s="80"/>
      <c r="P207" s="80"/>
      <c r="Q207" s="80"/>
      <c r="R207" s="80"/>
      <c r="S207" s="80"/>
      <c r="T207" s="80"/>
      <c r="U207" s="80"/>
      <c r="V207" s="80"/>
      <c r="W207" s="80"/>
      <c r="X207" s="80"/>
      <c r="Y207" s="80"/>
      <c r="Z207" s="80"/>
      <c r="AA207" s="80"/>
      <c r="AB207" s="80"/>
      <c r="AC207" s="80"/>
      <c r="AD207" s="80"/>
      <c r="AE207" s="80"/>
      <c r="AF207" s="80"/>
      <c r="AG207" s="80"/>
      <c r="AH207" s="80"/>
      <c r="AI207" s="80"/>
      <c r="AJ207" s="80"/>
      <c r="AK207" s="80"/>
      <c r="AL207" s="480"/>
      <c r="AM207" s="80"/>
      <c r="AN207" s="80"/>
      <c r="AO207" s="80"/>
      <c r="AP207" s="80"/>
      <c r="AQ207" s="80"/>
      <c r="AR207" s="80"/>
      <c r="AS207" s="80"/>
      <c r="AT207" s="80"/>
      <c r="AU207" s="80"/>
      <c r="AV207" s="80"/>
      <c r="AW207" s="80"/>
      <c r="AX207" s="80"/>
    </row>
    <row r="208" spans="1:50" hidden="1">
      <c r="A208" s="80"/>
      <c r="B208" s="1098"/>
      <c r="C208" s="80"/>
      <c r="D208" s="80"/>
      <c r="E208" s="80"/>
      <c r="F208" s="80"/>
      <c r="G208" s="82" t="s">
        <v>129</v>
      </c>
      <c r="H208" s="82" t="s">
        <v>130</v>
      </c>
      <c r="I208" s="99" t="s">
        <v>632</v>
      </c>
      <c r="J208" s="80"/>
      <c r="K208" s="80"/>
      <c r="L208" s="532" t="str">
        <f t="shared" si="56"/>
        <v>鹿児島</v>
      </c>
      <c r="M208" s="533" t="s">
        <v>568</v>
      </c>
      <c r="N208" s="80"/>
      <c r="O208" s="80"/>
      <c r="P208" s="80"/>
      <c r="Q208" s="80"/>
      <c r="R208" s="80"/>
      <c r="S208" s="80"/>
      <c r="T208" s="80"/>
      <c r="U208" s="80"/>
      <c r="V208" s="80"/>
      <c r="W208" s="80"/>
      <c r="X208" s="80"/>
      <c r="Y208" s="80"/>
      <c r="Z208" s="80"/>
      <c r="AA208" s="80"/>
      <c r="AB208" s="80"/>
      <c r="AC208" s="80"/>
      <c r="AD208" s="80"/>
      <c r="AE208" s="80"/>
      <c r="AF208" s="80"/>
      <c r="AG208" s="80"/>
      <c r="AH208" s="80"/>
      <c r="AI208" s="80"/>
      <c r="AJ208" s="80"/>
      <c r="AK208" s="80"/>
      <c r="AL208" s="480"/>
      <c r="AM208" s="80"/>
      <c r="AN208" s="80"/>
      <c r="AO208" s="80"/>
      <c r="AP208" s="80"/>
      <c r="AQ208" s="80"/>
      <c r="AR208" s="80"/>
      <c r="AS208" s="80"/>
      <c r="AT208" s="80"/>
      <c r="AU208" s="80"/>
      <c r="AV208" s="80"/>
      <c r="AW208" s="80"/>
      <c r="AX208" s="80"/>
    </row>
    <row r="209" spans="1:50" hidden="1">
      <c r="A209" s="80"/>
      <c r="B209" s="1098"/>
      <c r="C209" s="80"/>
      <c r="D209" s="80"/>
      <c r="E209" s="80"/>
      <c r="F209" s="80"/>
      <c r="G209" s="82" t="s">
        <v>131</v>
      </c>
      <c r="H209" s="82" t="s">
        <v>132</v>
      </c>
      <c r="I209" s="100" t="s">
        <v>631</v>
      </c>
      <c r="J209" s="80"/>
      <c r="K209" s="80"/>
      <c r="L209" s="532" t="str">
        <f t="shared" si="56"/>
        <v>沖縄県</v>
      </c>
      <c r="M209" s="533" t="s">
        <v>569</v>
      </c>
      <c r="N209" s="80"/>
      <c r="O209" s="80"/>
      <c r="P209" s="80"/>
      <c r="Q209" s="80"/>
      <c r="R209" s="80"/>
      <c r="S209" s="80"/>
      <c r="T209" s="80"/>
      <c r="U209" s="80"/>
      <c r="V209" s="80"/>
      <c r="W209" s="80"/>
      <c r="X209" s="80"/>
      <c r="Y209" s="80"/>
      <c r="Z209" s="80"/>
      <c r="AA209" s="80"/>
      <c r="AB209" s="80"/>
      <c r="AC209" s="80"/>
      <c r="AD209" s="80"/>
      <c r="AE209" s="80"/>
      <c r="AF209" s="80"/>
      <c r="AG209" s="80"/>
      <c r="AH209" s="80"/>
      <c r="AI209" s="80"/>
      <c r="AJ209" s="80"/>
      <c r="AK209" s="80"/>
      <c r="AL209" s="480"/>
      <c r="AM209" s="80"/>
      <c r="AN209" s="80"/>
      <c r="AO209" s="80"/>
      <c r="AP209" s="80"/>
      <c r="AQ209" s="80"/>
      <c r="AR209" s="80"/>
      <c r="AS209" s="80"/>
      <c r="AT209" s="80"/>
      <c r="AU209" s="80"/>
      <c r="AV209" s="80"/>
      <c r="AW209" s="80"/>
      <c r="AX209" s="80"/>
    </row>
    <row r="210" spans="1:50" hidden="1">
      <c r="A210" s="80"/>
      <c r="B210" s="1098"/>
      <c r="C210" s="80"/>
      <c r="D210" s="80"/>
      <c r="E210" s="80"/>
      <c r="F210" s="80"/>
      <c r="G210" s="80"/>
      <c r="H210" s="80"/>
      <c r="I210" s="80"/>
      <c r="J210" s="80"/>
      <c r="K210" s="80"/>
      <c r="L210" s="80"/>
      <c r="M210" s="80"/>
      <c r="N210" s="80"/>
      <c r="O210" s="80"/>
      <c r="P210" s="80"/>
      <c r="Q210" s="80"/>
      <c r="R210" s="80"/>
      <c r="S210" s="80"/>
      <c r="T210" s="80"/>
      <c r="U210" s="80"/>
      <c r="V210" s="80"/>
      <c r="W210" s="80"/>
      <c r="X210" s="80"/>
      <c r="Y210" s="80"/>
      <c r="Z210" s="80"/>
      <c r="AA210" s="80"/>
      <c r="AB210" s="80"/>
      <c r="AC210" s="80"/>
      <c r="AD210" s="80"/>
      <c r="AE210" s="80"/>
      <c r="AF210" s="80"/>
      <c r="AG210" s="80"/>
      <c r="AH210" s="80"/>
      <c r="AI210" s="80"/>
      <c r="AJ210" s="80"/>
      <c r="AK210" s="80"/>
      <c r="AL210" s="480"/>
      <c r="AM210" s="80"/>
      <c r="AN210" s="80"/>
      <c r="AO210" s="80"/>
      <c r="AP210" s="80"/>
      <c r="AQ210" s="80"/>
      <c r="AR210" s="80"/>
      <c r="AS210" s="80"/>
      <c r="AT210" s="80"/>
      <c r="AU210" s="80"/>
      <c r="AV210" s="80"/>
      <c r="AW210" s="80"/>
      <c r="AX210" s="80"/>
    </row>
    <row r="211" spans="1:50" hidden="1">
      <c r="A211" s="80"/>
      <c r="B211" s="1098"/>
      <c r="C211" s="80"/>
      <c r="D211" s="80"/>
      <c r="E211" s="80"/>
      <c r="F211" s="80"/>
      <c r="G211" s="80"/>
      <c r="H211" s="80"/>
      <c r="I211" s="80"/>
      <c r="J211" s="80"/>
      <c r="K211" s="80"/>
      <c r="L211" s="80"/>
      <c r="M211" s="80"/>
      <c r="N211" s="80"/>
      <c r="O211" s="80"/>
      <c r="P211" s="80"/>
      <c r="Q211" s="80"/>
      <c r="R211" s="80"/>
      <c r="S211" s="80"/>
      <c r="T211" s="80"/>
      <c r="U211" s="80"/>
      <c r="V211" s="80"/>
      <c r="W211" s="80"/>
      <c r="X211" s="80"/>
      <c r="Y211" s="80"/>
      <c r="Z211" s="80"/>
      <c r="AA211" s="80"/>
      <c r="AB211" s="80"/>
      <c r="AC211" s="80"/>
      <c r="AD211" s="80"/>
      <c r="AE211" s="80"/>
      <c r="AF211" s="80"/>
      <c r="AG211" s="80"/>
      <c r="AH211" s="80"/>
      <c r="AI211" s="80"/>
      <c r="AJ211" s="80"/>
      <c r="AK211" s="80"/>
      <c r="AL211" s="480"/>
      <c r="AM211" s="80"/>
      <c r="AN211" s="80"/>
      <c r="AO211" s="80"/>
      <c r="AP211" s="80"/>
      <c r="AQ211" s="80"/>
      <c r="AR211" s="80"/>
      <c r="AS211" s="80"/>
      <c r="AT211" s="80"/>
      <c r="AU211" s="80"/>
      <c r="AV211" s="80"/>
      <c r="AW211" s="80"/>
      <c r="AX211" s="80"/>
    </row>
    <row r="212" spans="1:50" hidden="1">
      <c r="A212" s="80"/>
      <c r="B212" s="1098"/>
      <c r="C212" s="80"/>
      <c r="D212" s="80"/>
      <c r="E212" s="80" t="s">
        <v>647</v>
      </c>
      <c r="F212" s="80"/>
      <c r="G212" s="80"/>
      <c r="H212" s="80"/>
      <c r="I212" s="80"/>
      <c r="J212" s="80"/>
      <c r="K212" s="80"/>
      <c r="L212" s="80"/>
      <c r="M212" s="80"/>
      <c r="N212" s="80"/>
      <c r="O212" s="80"/>
      <c r="P212" s="80"/>
      <c r="Q212" s="80"/>
      <c r="R212" s="80"/>
      <c r="S212" s="80"/>
      <c r="T212" s="80"/>
      <c r="U212" s="80"/>
      <c r="V212" s="80"/>
      <c r="W212" s="80"/>
      <c r="X212" s="80"/>
      <c r="Y212" s="80"/>
      <c r="Z212" s="80"/>
      <c r="AA212" s="80"/>
      <c r="AB212" s="80"/>
      <c r="AC212" s="80"/>
      <c r="AD212" s="80"/>
      <c r="AE212" s="80"/>
      <c r="AF212" s="80"/>
      <c r="AG212" s="80"/>
      <c r="AH212" s="80"/>
      <c r="AI212" s="80"/>
      <c r="AJ212" s="80"/>
      <c r="AK212" s="80"/>
      <c r="AL212" s="480"/>
      <c r="AM212" s="80"/>
      <c r="AN212" s="80"/>
      <c r="AO212" s="80"/>
      <c r="AP212" s="80"/>
      <c r="AQ212" s="80"/>
      <c r="AR212" s="80"/>
      <c r="AS212" s="80"/>
      <c r="AT212" s="80"/>
      <c r="AU212" s="80"/>
      <c r="AV212" s="80"/>
      <c r="AW212" s="80"/>
      <c r="AX212" s="80"/>
    </row>
    <row r="213" spans="1:50" hidden="1">
      <c r="A213" s="80"/>
      <c r="B213" s="1098"/>
      <c r="C213" s="80"/>
      <c r="D213" s="80"/>
      <c r="E213" s="532" t="s">
        <v>648</v>
      </c>
      <c r="F213" s="647" t="s">
        <v>649</v>
      </c>
      <c r="G213" s="80"/>
      <c r="H213" s="80"/>
      <c r="I213" s="80"/>
      <c r="J213" s="80"/>
      <c r="K213" s="80"/>
      <c r="L213" s="80"/>
      <c r="M213" s="80"/>
      <c r="N213" s="80"/>
      <c r="O213" s="80"/>
      <c r="P213" s="80"/>
      <c r="Q213" s="80"/>
      <c r="R213" s="80"/>
      <c r="S213" s="80"/>
      <c r="T213" s="80"/>
      <c r="U213" s="80"/>
      <c r="V213" s="80"/>
      <c r="W213" s="80"/>
      <c r="X213" s="80"/>
      <c r="Y213" s="80"/>
      <c r="Z213" s="80"/>
      <c r="AA213" s="80"/>
      <c r="AB213" s="80"/>
      <c r="AC213" s="80"/>
      <c r="AD213" s="80"/>
      <c r="AE213" s="80"/>
      <c r="AF213" s="80"/>
      <c r="AG213" s="80"/>
      <c r="AH213" s="80"/>
      <c r="AI213" s="80"/>
      <c r="AJ213" s="80"/>
      <c r="AK213" s="80"/>
      <c r="AL213" s="480"/>
      <c r="AM213" s="80"/>
      <c r="AN213" s="80"/>
      <c r="AO213" s="80"/>
      <c r="AP213" s="80"/>
      <c r="AQ213" s="80"/>
      <c r="AR213" s="80"/>
      <c r="AS213" s="80"/>
      <c r="AT213" s="80"/>
      <c r="AU213" s="80"/>
      <c r="AV213" s="80"/>
      <c r="AW213" s="80"/>
      <c r="AX213" s="80"/>
    </row>
    <row r="214" spans="1:50" hidden="1">
      <c r="A214" s="80"/>
      <c r="B214" s="1098"/>
      <c r="C214" s="80"/>
      <c r="D214" s="80"/>
      <c r="E214" s="532" t="s">
        <v>650</v>
      </c>
      <c r="F214" s="647" t="s">
        <v>651</v>
      </c>
      <c r="G214" s="80"/>
      <c r="H214" s="80"/>
      <c r="I214" s="80"/>
      <c r="J214" s="80"/>
      <c r="K214" s="80"/>
      <c r="L214" s="80"/>
      <c r="M214" s="80"/>
      <c r="N214" s="80"/>
      <c r="O214" s="80"/>
      <c r="P214" s="80"/>
      <c r="Q214" s="80"/>
      <c r="R214" s="80"/>
      <c r="S214" s="80"/>
      <c r="T214" s="80"/>
      <c r="U214" s="80"/>
      <c r="V214" s="80"/>
      <c r="W214" s="80"/>
      <c r="X214" s="80"/>
      <c r="Y214" s="80"/>
      <c r="Z214" s="80"/>
      <c r="AA214" s="80"/>
      <c r="AB214" s="80"/>
      <c r="AC214" s="80"/>
      <c r="AD214" s="80"/>
      <c r="AE214" s="80"/>
      <c r="AF214" s="80"/>
      <c r="AG214" s="80"/>
      <c r="AH214" s="80"/>
      <c r="AI214" s="80"/>
      <c r="AJ214" s="80"/>
      <c r="AK214" s="80"/>
      <c r="AL214" s="480"/>
      <c r="AM214" s="80"/>
      <c r="AN214" s="80"/>
      <c r="AO214" s="80"/>
      <c r="AP214" s="80"/>
      <c r="AQ214" s="80"/>
      <c r="AR214" s="80"/>
      <c r="AS214" s="80"/>
      <c r="AT214" s="80"/>
      <c r="AU214" s="80"/>
      <c r="AV214" s="80"/>
      <c r="AW214" s="80"/>
      <c r="AX214" s="80"/>
    </row>
    <row r="215" spans="1:50" hidden="1">
      <c r="A215" s="80"/>
      <c r="B215" s="1098"/>
      <c r="C215" s="80"/>
      <c r="D215" s="80"/>
      <c r="E215" s="80"/>
      <c r="F215" s="80"/>
      <c r="G215" s="80"/>
      <c r="H215" s="80"/>
      <c r="I215" s="80"/>
      <c r="J215" s="80"/>
      <c r="K215" s="80"/>
      <c r="L215" s="80"/>
      <c r="M215" s="80"/>
      <c r="N215" s="80"/>
      <c r="O215" s="80"/>
      <c r="P215" s="80"/>
      <c r="Q215" s="80"/>
      <c r="R215" s="80"/>
      <c r="S215" s="80"/>
      <c r="T215" s="80"/>
      <c r="U215" s="80"/>
      <c r="V215" s="80"/>
      <c r="W215" s="80"/>
      <c r="X215" s="80"/>
      <c r="Y215" s="80"/>
      <c r="Z215" s="80"/>
      <c r="AA215" s="80"/>
      <c r="AB215" s="80"/>
      <c r="AC215" s="80"/>
      <c r="AD215" s="80"/>
      <c r="AE215" s="80"/>
      <c r="AF215" s="80"/>
      <c r="AG215" s="80"/>
      <c r="AH215" s="80"/>
      <c r="AI215" s="80"/>
      <c r="AJ215" s="80"/>
      <c r="AK215" s="80"/>
      <c r="AL215" s="480"/>
      <c r="AM215" s="80"/>
      <c r="AN215" s="80"/>
      <c r="AO215" s="80"/>
      <c r="AP215" s="80"/>
      <c r="AQ215" s="80"/>
      <c r="AR215" s="80"/>
      <c r="AS215" s="80"/>
      <c r="AT215" s="80"/>
      <c r="AU215" s="80"/>
      <c r="AV215" s="80"/>
      <c r="AW215" s="80"/>
      <c r="AX215" s="80"/>
    </row>
    <row r="216" spans="1:50" hidden="1">
      <c r="A216" s="80"/>
      <c r="B216" s="1098"/>
      <c r="C216" s="80"/>
      <c r="D216" s="80"/>
      <c r="E216" s="80"/>
      <c r="F216" s="80"/>
      <c r="G216" s="80"/>
      <c r="H216" s="80"/>
      <c r="I216" s="80"/>
      <c r="J216" s="80"/>
      <c r="K216" s="80"/>
      <c r="L216" s="80"/>
      <c r="M216" s="80"/>
      <c r="N216" s="80"/>
      <c r="O216" s="80"/>
      <c r="P216" s="80"/>
      <c r="Q216" s="80"/>
      <c r="R216" s="80"/>
      <c r="S216" s="80"/>
      <c r="T216" s="80"/>
      <c r="U216" s="80"/>
      <c r="V216" s="80"/>
      <c r="W216" s="80"/>
      <c r="X216" s="80"/>
      <c r="Y216" s="80"/>
      <c r="Z216" s="80"/>
      <c r="AA216" s="80"/>
      <c r="AB216" s="80"/>
      <c r="AC216" s="80"/>
      <c r="AD216" s="80"/>
      <c r="AE216" s="80"/>
      <c r="AF216" s="80"/>
      <c r="AG216" s="80"/>
      <c r="AH216" s="80"/>
      <c r="AI216" s="80"/>
      <c r="AJ216" s="80"/>
      <c r="AK216" s="80"/>
      <c r="AL216" s="480"/>
      <c r="AM216" s="80"/>
      <c r="AN216" s="80"/>
      <c r="AO216" s="80"/>
      <c r="AP216" s="80"/>
      <c r="AQ216" s="80"/>
      <c r="AR216" s="80"/>
      <c r="AS216" s="80"/>
      <c r="AT216" s="80"/>
      <c r="AU216" s="80"/>
      <c r="AV216" s="80"/>
      <c r="AW216" s="80"/>
      <c r="AX216" s="80"/>
    </row>
    <row r="217" spans="1:50" hidden="1">
      <c r="A217" s="80"/>
      <c r="B217" s="1098"/>
      <c r="C217" s="80"/>
      <c r="D217" s="80"/>
      <c r="E217" s="80"/>
      <c r="F217" s="80"/>
      <c r="G217" s="80"/>
      <c r="H217" s="80"/>
      <c r="I217" s="80"/>
      <c r="J217" s="80"/>
      <c r="K217" s="80"/>
      <c r="L217" s="80"/>
      <c r="M217" s="80"/>
      <c r="N217" s="80"/>
      <c r="O217" s="80"/>
      <c r="P217" s="80"/>
      <c r="Q217" s="80"/>
      <c r="R217" s="80"/>
      <c r="S217" s="80"/>
      <c r="T217" s="80"/>
      <c r="U217" s="80"/>
      <c r="V217" s="80"/>
      <c r="W217" s="80"/>
      <c r="X217" s="80"/>
      <c r="Y217" s="80"/>
      <c r="Z217" s="80"/>
      <c r="AA217" s="80"/>
      <c r="AB217" s="80"/>
      <c r="AC217" s="80"/>
      <c r="AD217" s="80"/>
      <c r="AE217" s="80"/>
      <c r="AF217" s="80"/>
      <c r="AG217" s="80"/>
      <c r="AH217" s="80"/>
      <c r="AI217" s="80"/>
      <c r="AJ217" s="80"/>
      <c r="AK217" s="80"/>
      <c r="AL217" s="480"/>
      <c r="AM217" s="80"/>
      <c r="AN217" s="80"/>
      <c r="AO217" s="80"/>
      <c r="AP217" s="80"/>
      <c r="AQ217" s="80"/>
      <c r="AR217" s="80"/>
      <c r="AS217" s="80"/>
      <c r="AT217" s="80"/>
      <c r="AU217" s="80"/>
      <c r="AV217" s="80"/>
      <c r="AW217" s="80"/>
      <c r="AX217" s="80"/>
    </row>
    <row r="218" spans="1:50" hidden="1">
      <c r="A218" s="80"/>
      <c r="B218" s="1098"/>
      <c r="C218" s="80"/>
      <c r="D218" s="80"/>
      <c r="E218" s="80"/>
      <c r="F218" s="80"/>
      <c r="G218" s="80"/>
      <c r="H218" s="80"/>
      <c r="I218" s="80"/>
      <c r="J218" s="80"/>
      <c r="K218" s="80"/>
      <c r="L218" s="80"/>
      <c r="M218" s="80"/>
      <c r="N218" s="80"/>
      <c r="O218" s="80"/>
      <c r="P218" s="80"/>
      <c r="Q218" s="80"/>
      <c r="R218" s="80"/>
      <c r="S218" s="80"/>
      <c r="T218" s="80"/>
      <c r="U218" s="80"/>
      <c r="V218" s="80"/>
      <c r="W218" s="80"/>
      <c r="X218" s="80"/>
      <c r="Y218" s="80"/>
      <c r="Z218" s="80"/>
      <c r="AA218" s="80"/>
      <c r="AB218" s="80"/>
      <c r="AC218" s="80"/>
      <c r="AD218" s="80"/>
      <c r="AE218" s="80"/>
      <c r="AF218" s="80"/>
      <c r="AG218" s="80"/>
      <c r="AH218" s="80"/>
      <c r="AI218" s="80"/>
      <c r="AJ218" s="80"/>
      <c r="AK218" s="80"/>
      <c r="AL218" s="480"/>
      <c r="AM218" s="80"/>
      <c r="AN218" s="80"/>
      <c r="AO218" s="80"/>
      <c r="AP218" s="80"/>
      <c r="AQ218" s="80"/>
      <c r="AR218" s="80"/>
      <c r="AS218" s="80"/>
      <c r="AT218" s="80"/>
      <c r="AU218" s="80"/>
      <c r="AV218" s="80"/>
      <c r="AW218" s="80"/>
      <c r="AX218" s="80"/>
    </row>
    <row r="219" spans="1:50" hidden="1">
      <c r="A219" s="80"/>
      <c r="B219" s="1098"/>
      <c r="C219" s="80"/>
      <c r="D219" s="80"/>
      <c r="E219" s="80"/>
      <c r="F219" s="80"/>
      <c r="G219" s="80"/>
      <c r="H219" s="80"/>
      <c r="I219" s="80"/>
      <c r="J219" s="80"/>
      <c r="K219" s="80"/>
      <c r="L219" s="80"/>
      <c r="M219" s="80"/>
      <c r="N219" s="80"/>
      <c r="O219" s="80"/>
      <c r="P219" s="80"/>
      <c r="Q219" s="80"/>
      <c r="R219" s="80"/>
      <c r="S219" s="80"/>
      <c r="T219" s="80"/>
      <c r="U219" s="80"/>
      <c r="V219" s="80"/>
      <c r="W219" s="80"/>
      <c r="X219" s="80"/>
      <c r="Y219" s="80"/>
      <c r="Z219" s="80"/>
      <c r="AA219" s="80"/>
      <c r="AB219" s="80"/>
      <c r="AC219" s="80"/>
      <c r="AD219" s="80"/>
      <c r="AE219" s="80"/>
      <c r="AF219" s="80"/>
      <c r="AG219" s="80"/>
      <c r="AH219" s="80"/>
      <c r="AI219" s="80"/>
      <c r="AJ219" s="80"/>
      <c r="AK219" s="80"/>
      <c r="AL219" s="480"/>
      <c r="AM219" s="80"/>
      <c r="AN219" s="80"/>
      <c r="AO219" s="80"/>
      <c r="AP219" s="80"/>
      <c r="AQ219" s="80"/>
      <c r="AR219" s="80"/>
      <c r="AS219" s="80"/>
      <c r="AT219" s="80"/>
      <c r="AU219" s="80"/>
      <c r="AV219" s="80"/>
      <c r="AW219" s="80"/>
      <c r="AX219" s="80"/>
    </row>
    <row r="220" spans="1:50" ht="14.25" hidden="1" thickBot="1">
      <c r="A220" s="80"/>
      <c r="B220" s="1098"/>
      <c r="C220" s="80"/>
      <c r="D220" s="80"/>
      <c r="E220" s="80"/>
      <c r="F220" s="80"/>
      <c r="G220" s="80"/>
      <c r="H220" s="80"/>
      <c r="I220" s="80"/>
      <c r="J220" s="80"/>
      <c r="K220" s="80"/>
      <c r="L220" s="80"/>
      <c r="M220" s="80"/>
      <c r="N220" s="80"/>
      <c r="O220" s="80"/>
      <c r="P220" s="80"/>
      <c r="Q220" s="80"/>
      <c r="R220" s="80"/>
      <c r="S220" s="80"/>
      <c r="T220" s="80"/>
      <c r="U220" s="80"/>
      <c r="V220" s="80"/>
      <c r="W220" s="80"/>
      <c r="X220" s="80"/>
      <c r="Y220" s="80"/>
      <c r="Z220" s="80"/>
      <c r="AA220" s="80"/>
      <c r="AB220" s="80"/>
      <c r="AC220" s="80"/>
      <c r="AD220" s="80"/>
      <c r="AE220" s="80"/>
      <c r="AF220" s="80"/>
      <c r="AG220" s="80"/>
      <c r="AH220" s="80"/>
      <c r="AI220" s="80"/>
      <c r="AJ220" s="80"/>
      <c r="AK220" s="80"/>
      <c r="AL220" s="480"/>
      <c r="AM220" s="80"/>
      <c r="AN220" s="80"/>
      <c r="AO220" s="80"/>
      <c r="AP220" s="80"/>
      <c r="AQ220" s="80"/>
      <c r="AR220" s="80"/>
      <c r="AS220" s="80"/>
      <c r="AT220" s="80"/>
      <c r="AU220" s="80"/>
      <c r="AV220" s="80"/>
      <c r="AW220" s="80"/>
      <c r="AX220" s="80"/>
    </row>
    <row r="221" spans="1:50" ht="14.25" thickTop="1">
      <c r="A221" s="80"/>
      <c r="B221" s="1098"/>
      <c r="C221" s="143"/>
      <c r="D221" s="143"/>
      <c r="E221" s="143"/>
      <c r="F221" s="143"/>
      <c r="G221" s="143"/>
      <c r="H221" s="143"/>
      <c r="I221" s="143"/>
      <c r="J221" s="143"/>
      <c r="K221" s="143"/>
      <c r="L221" s="143"/>
      <c r="M221" s="143"/>
      <c r="N221" s="143"/>
      <c r="O221" s="143"/>
      <c r="P221" s="143"/>
      <c r="Q221" s="143"/>
      <c r="R221" s="143"/>
      <c r="S221" s="143"/>
      <c r="T221" s="143"/>
      <c r="U221" s="143"/>
      <c r="V221" s="143"/>
      <c r="W221" s="143"/>
      <c r="X221" s="143"/>
      <c r="Y221" s="143"/>
      <c r="Z221" s="143"/>
      <c r="AA221" s="143"/>
      <c r="AB221" s="143"/>
      <c r="AC221" s="143"/>
      <c r="AD221" s="143"/>
      <c r="AE221" s="143"/>
      <c r="AF221" s="143"/>
      <c r="AG221" s="143"/>
      <c r="AH221" s="143"/>
      <c r="AI221" s="143"/>
      <c r="AJ221" s="143"/>
      <c r="AK221" s="143"/>
      <c r="AL221" s="527"/>
      <c r="AM221" s="143"/>
      <c r="AN221" s="80"/>
      <c r="AO221" s="80"/>
      <c r="AP221" s="80"/>
      <c r="AQ221" s="80"/>
      <c r="AR221" s="80"/>
      <c r="AS221" s="80"/>
      <c r="AT221" s="80"/>
      <c r="AU221" s="80"/>
      <c r="AV221" s="80"/>
      <c r="AW221" s="80"/>
      <c r="AX221" s="80"/>
    </row>
    <row r="222" spans="1:50">
      <c r="A222" s="80"/>
      <c r="B222" s="1098"/>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c r="AA222" s="10"/>
      <c r="AB222" s="10"/>
      <c r="AC222" s="10"/>
      <c r="AD222" s="10"/>
      <c r="AE222" s="10"/>
      <c r="AF222" s="10"/>
      <c r="AG222" s="10"/>
      <c r="AH222" s="10"/>
      <c r="AI222" s="10"/>
      <c r="AJ222" s="10"/>
      <c r="AK222" s="10"/>
      <c r="AL222" s="526"/>
      <c r="AM222" s="10"/>
      <c r="AN222" s="80"/>
      <c r="AO222" s="80"/>
      <c r="AP222" s="80"/>
      <c r="AQ222" s="80"/>
      <c r="AR222" s="80"/>
      <c r="AS222" s="80"/>
      <c r="AT222" s="80"/>
      <c r="AU222" s="80"/>
      <c r="AV222" s="80"/>
      <c r="AW222" s="80"/>
    </row>
    <row r="223" spans="1:50" ht="13.5" customHeight="1">
      <c r="A223" s="80"/>
      <c r="B223" s="1098"/>
      <c r="C223" s="10"/>
      <c r="D223" s="1302" t="s">
        <v>315</v>
      </c>
      <c r="E223" s="1302"/>
      <c r="F223" s="1302"/>
      <c r="G223" s="1302"/>
      <c r="H223" s="1302"/>
      <c r="I223" s="1302"/>
      <c r="J223" s="1302"/>
      <c r="K223" s="1302"/>
      <c r="L223" s="149"/>
      <c r="M223" s="149"/>
      <c r="N223" s="149"/>
      <c r="O223" s="149"/>
      <c r="P223" s="149"/>
      <c r="Q223" s="149"/>
      <c r="R223" s="149"/>
      <c r="S223" s="149"/>
      <c r="T223" s="149"/>
      <c r="U223" s="149"/>
      <c r="V223" s="149"/>
      <c r="W223" s="149"/>
      <c r="X223" s="149"/>
      <c r="Y223" s="149"/>
      <c r="Z223" s="149"/>
      <c r="AA223" s="149"/>
      <c r="AB223" s="149"/>
      <c r="AC223" s="149"/>
      <c r="AD223" s="149"/>
      <c r="AE223" s="149"/>
      <c r="AF223" s="149"/>
      <c r="AG223" s="149"/>
      <c r="AH223" s="149"/>
      <c r="AI223" s="149"/>
      <c r="AJ223" s="149"/>
      <c r="AK223" s="149"/>
      <c r="AL223" s="528"/>
      <c r="AM223" s="10"/>
      <c r="AN223" s="80"/>
      <c r="AO223" s="80"/>
      <c r="AP223" s="82"/>
      <c r="AQ223" s="80"/>
      <c r="AR223" s="80"/>
      <c r="AS223" s="80"/>
      <c r="AT223" s="80"/>
      <c r="AU223" s="80"/>
      <c r="AV223" s="80"/>
      <c r="AW223" s="80"/>
      <c r="AX223" s="80"/>
    </row>
    <row r="224" spans="1:50" ht="13.5" customHeight="1">
      <c r="A224" s="80"/>
      <c r="B224" s="1098"/>
      <c r="C224" s="142"/>
      <c r="D224" s="1302"/>
      <c r="E224" s="1302"/>
      <c r="F224" s="1302"/>
      <c r="G224" s="1302"/>
      <c r="H224" s="1302"/>
      <c r="I224" s="1302"/>
      <c r="J224" s="1302"/>
      <c r="K224" s="1302"/>
      <c r="L224" s="149"/>
      <c r="M224" s="149"/>
      <c r="N224" s="149"/>
      <c r="O224" s="149"/>
      <c r="P224" s="149"/>
      <c r="Q224" s="149"/>
      <c r="R224" s="149"/>
      <c r="S224" s="149"/>
      <c r="T224" s="149"/>
      <c r="U224" s="149"/>
      <c r="V224" s="149"/>
      <c r="W224" s="149"/>
      <c r="X224" s="149"/>
      <c r="Y224" s="149"/>
      <c r="Z224" s="149"/>
      <c r="AA224" s="149"/>
      <c r="AB224" s="149"/>
      <c r="AC224" s="149"/>
      <c r="AD224" s="149"/>
      <c r="AE224" s="149"/>
      <c r="AF224" s="149"/>
      <c r="AG224" s="149"/>
      <c r="AH224" s="149"/>
      <c r="AI224" s="149"/>
      <c r="AJ224" s="149"/>
      <c r="AK224" s="149"/>
      <c r="AL224" s="528"/>
      <c r="AM224" s="10"/>
      <c r="AN224" s="80"/>
      <c r="AO224" s="80"/>
      <c r="AP224" s="82"/>
      <c r="AQ224" s="80"/>
      <c r="AR224" s="80"/>
      <c r="AS224" s="80"/>
      <c r="AT224" s="80"/>
      <c r="AU224" s="80"/>
      <c r="AV224" s="80"/>
      <c r="AW224" s="80"/>
      <c r="AX224" s="80"/>
    </row>
    <row r="225" spans="1:50" ht="13.5" customHeight="1">
      <c r="A225" s="80"/>
      <c r="B225" s="1098"/>
      <c r="C225" s="142"/>
      <c r="D225" s="1302"/>
      <c r="E225" s="1302"/>
      <c r="F225" s="1302"/>
      <c r="G225" s="1302"/>
      <c r="H225" s="1302"/>
      <c r="I225" s="1302"/>
      <c r="J225" s="1302"/>
      <c r="K225" s="1302"/>
      <c r="L225" s="149"/>
      <c r="M225" s="149"/>
      <c r="N225" s="149"/>
      <c r="O225" s="149"/>
      <c r="P225" s="149"/>
      <c r="Q225" s="149"/>
      <c r="R225" s="149"/>
      <c r="S225" s="149"/>
      <c r="T225" s="149"/>
      <c r="U225" s="149"/>
      <c r="V225" s="149"/>
      <c r="W225" s="149"/>
      <c r="X225" s="149"/>
      <c r="Y225" s="149"/>
      <c r="Z225" s="149"/>
      <c r="AA225" s="149"/>
      <c r="AB225" s="149"/>
      <c r="AC225" s="149"/>
      <c r="AD225" s="149"/>
      <c r="AE225" s="149"/>
      <c r="AF225" s="149"/>
      <c r="AG225" s="149"/>
      <c r="AH225" s="149"/>
      <c r="AI225" s="149"/>
      <c r="AJ225" s="149"/>
      <c r="AK225" s="149"/>
      <c r="AL225" s="528"/>
      <c r="AM225" s="10"/>
      <c r="AN225" s="80"/>
      <c r="AO225" s="80"/>
      <c r="AP225" s="82"/>
      <c r="AQ225" s="80"/>
      <c r="AR225" s="80"/>
      <c r="AS225" s="80"/>
      <c r="AT225" s="80"/>
      <c r="AU225" s="80"/>
      <c r="AV225" s="80"/>
      <c r="AW225" s="80"/>
      <c r="AX225" s="80"/>
    </row>
    <row r="226" spans="1:50">
      <c r="A226" s="80"/>
      <c r="B226" s="1098"/>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c r="AA226" s="10"/>
      <c r="AB226" s="10"/>
      <c r="AC226" s="10"/>
      <c r="AD226" s="10"/>
      <c r="AE226" s="10"/>
      <c r="AF226" s="10"/>
      <c r="AG226" s="10"/>
      <c r="AH226" s="10"/>
      <c r="AI226" s="10"/>
      <c r="AJ226" s="10"/>
      <c r="AK226" s="10"/>
      <c r="AL226" s="526"/>
      <c r="AM226" s="10"/>
      <c r="AN226" s="80"/>
      <c r="AO226" s="80"/>
      <c r="AP226" s="80"/>
      <c r="AQ226" s="80"/>
      <c r="AR226" s="80"/>
      <c r="AS226" s="80"/>
      <c r="AT226" s="80"/>
      <c r="AU226" s="80"/>
      <c r="AV226" s="80"/>
      <c r="AW226" s="80"/>
    </row>
    <row r="227" spans="1:50">
      <c r="A227" s="80"/>
      <c r="B227" s="1098"/>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c r="AA227" s="10"/>
      <c r="AB227" s="10"/>
      <c r="AC227" s="10"/>
      <c r="AD227" s="10"/>
      <c r="AE227" s="10"/>
      <c r="AF227" s="10"/>
      <c r="AG227" s="10"/>
      <c r="AH227" s="10"/>
      <c r="AI227" s="10"/>
      <c r="AJ227" s="10"/>
      <c r="AK227" s="10"/>
      <c r="AL227" s="526"/>
      <c r="AM227" s="10"/>
      <c r="AN227" s="80"/>
      <c r="AO227" s="80"/>
      <c r="AP227" s="80"/>
      <c r="AQ227" s="80"/>
      <c r="AR227" s="80"/>
      <c r="AS227" s="80"/>
      <c r="AT227" s="80"/>
      <c r="AU227" s="80"/>
      <c r="AV227" s="80"/>
      <c r="AW227" s="80"/>
    </row>
    <row r="228" spans="1:50">
      <c r="A228" s="80"/>
      <c r="B228" s="1098"/>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c r="AA228" s="10"/>
      <c r="AB228" s="10"/>
      <c r="AC228" s="10"/>
      <c r="AD228" s="10"/>
      <c r="AE228" s="10"/>
      <c r="AF228" s="10"/>
      <c r="AG228" s="10"/>
      <c r="AH228" s="10"/>
      <c r="AI228" s="10"/>
      <c r="AJ228" s="10"/>
      <c r="AK228" s="10"/>
      <c r="AL228" s="526"/>
      <c r="AM228" s="10"/>
      <c r="AN228" s="80"/>
      <c r="AO228" s="80"/>
      <c r="AP228" s="80"/>
      <c r="AQ228" s="80"/>
      <c r="AR228" s="80"/>
      <c r="AS228" s="80"/>
      <c r="AT228" s="80"/>
      <c r="AU228" s="80"/>
      <c r="AV228" s="80"/>
      <c r="AW228" s="80"/>
    </row>
    <row r="229" spans="1:50">
      <c r="A229" s="80"/>
      <c r="B229" s="1098"/>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c r="AA229" s="10"/>
      <c r="AB229" s="10"/>
      <c r="AC229" s="10"/>
      <c r="AD229" s="10"/>
      <c r="AE229" s="10"/>
      <c r="AF229" s="10"/>
      <c r="AG229" s="10"/>
      <c r="AH229" s="10"/>
      <c r="AI229" s="10"/>
      <c r="AJ229" s="10"/>
      <c r="AK229" s="10"/>
      <c r="AL229" s="526"/>
      <c r="AM229" s="10"/>
      <c r="AN229" s="80"/>
      <c r="AO229" s="80"/>
      <c r="AP229" s="80"/>
      <c r="AQ229" s="80"/>
      <c r="AR229" s="80"/>
      <c r="AS229" s="80"/>
      <c r="AT229" s="80"/>
      <c r="AU229" s="80"/>
      <c r="AV229" s="80"/>
      <c r="AW229" s="80"/>
    </row>
    <row r="230" spans="1:50">
      <c r="A230" s="80"/>
      <c r="B230" s="1098"/>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c r="AA230" s="10"/>
      <c r="AB230" s="10"/>
      <c r="AC230" s="10"/>
      <c r="AD230" s="10"/>
      <c r="AE230" s="10"/>
      <c r="AF230" s="10"/>
      <c r="AG230" s="10"/>
      <c r="AH230" s="10"/>
      <c r="AI230" s="10"/>
      <c r="AJ230" s="10"/>
      <c r="AK230" s="10"/>
      <c r="AL230" s="526"/>
      <c r="AM230" s="10"/>
      <c r="AN230" s="80"/>
      <c r="AO230" s="80"/>
      <c r="AP230" s="80"/>
      <c r="AQ230" s="80"/>
      <c r="AR230" s="80"/>
      <c r="AS230" s="80"/>
      <c r="AT230" s="80"/>
      <c r="AU230" s="80"/>
      <c r="AV230" s="80"/>
      <c r="AW230" s="80"/>
    </row>
    <row r="231" spans="1:50">
      <c r="A231" s="80"/>
      <c r="B231" s="1098"/>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c r="AA231" s="10"/>
      <c r="AB231" s="10"/>
      <c r="AC231" s="10"/>
      <c r="AD231" s="10"/>
      <c r="AE231" s="10"/>
      <c r="AF231" s="10"/>
      <c r="AG231" s="10"/>
      <c r="AH231" s="10"/>
      <c r="AI231" s="10"/>
      <c r="AJ231" s="10"/>
      <c r="AK231" s="10"/>
      <c r="AL231" s="526"/>
      <c r="AM231" s="10"/>
      <c r="AN231" s="80"/>
      <c r="AO231" s="80"/>
      <c r="AP231" s="80"/>
      <c r="AQ231" s="80"/>
      <c r="AR231" s="80"/>
      <c r="AS231" s="80"/>
      <c r="AT231" s="80"/>
      <c r="AU231" s="80"/>
      <c r="AV231" s="80"/>
      <c r="AW231" s="80"/>
    </row>
    <row r="232" spans="1:50">
      <c r="A232" s="80"/>
      <c r="B232" s="1098"/>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c r="AA232" s="10"/>
      <c r="AB232" s="10"/>
      <c r="AC232" s="10"/>
      <c r="AD232" s="10"/>
      <c r="AE232" s="10"/>
      <c r="AF232" s="10"/>
      <c r="AG232" s="10"/>
      <c r="AH232" s="10"/>
      <c r="AI232" s="10"/>
      <c r="AJ232" s="10"/>
      <c r="AK232" s="10"/>
      <c r="AL232" s="526"/>
      <c r="AM232" s="10"/>
      <c r="AN232" s="80"/>
      <c r="AO232" s="80"/>
      <c r="AP232" s="80"/>
      <c r="AQ232" s="80"/>
      <c r="AR232" s="80"/>
      <c r="AS232" s="80"/>
      <c r="AT232" s="80"/>
      <c r="AU232" s="80"/>
      <c r="AV232" s="80"/>
      <c r="AW232" s="80"/>
    </row>
    <row r="233" spans="1:50">
      <c r="A233" s="80"/>
      <c r="B233" s="1098"/>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c r="AA233" s="10"/>
      <c r="AB233" s="10"/>
      <c r="AC233" s="10"/>
      <c r="AD233" s="10"/>
      <c r="AE233" s="10"/>
      <c r="AF233" s="10"/>
      <c r="AG233" s="10"/>
      <c r="AH233" s="10"/>
      <c r="AI233" s="10"/>
      <c r="AJ233" s="10"/>
      <c r="AK233" s="10"/>
      <c r="AL233" s="526"/>
      <c r="AM233" s="10"/>
      <c r="AN233" s="80"/>
      <c r="AO233" s="80"/>
      <c r="AP233" s="80"/>
      <c r="AQ233" s="80"/>
      <c r="AR233" s="80"/>
      <c r="AS233" s="80"/>
      <c r="AT233" s="80"/>
      <c r="AU233" s="80"/>
      <c r="AV233" s="80"/>
      <c r="AW233" s="80"/>
    </row>
    <row r="234" spans="1:50">
      <c r="A234" s="80"/>
      <c r="B234" s="1098"/>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c r="AA234" s="10"/>
      <c r="AB234" s="10"/>
      <c r="AC234" s="10"/>
      <c r="AD234" s="10"/>
      <c r="AE234" s="10"/>
      <c r="AF234" s="10"/>
      <c r="AG234" s="10"/>
      <c r="AH234" s="10"/>
      <c r="AI234" s="10"/>
      <c r="AJ234" s="10"/>
      <c r="AK234" s="10"/>
      <c r="AL234" s="526"/>
      <c r="AM234" s="10"/>
      <c r="AN234" s="80"/>
      <c r="AO234" s="80"/>
      <c r="AP234" s="80"/>
      <c r="AQ234" s="80"/>
      <c r="AR234" s="80"/>
      <c r="AS234" s="80"/>
      <c r="AT234" s="80"/>
      <c r="AU234" s="80"/>
      <c r="AV234" s="80"/>
      <c r="AW234" s="80"/>
    </row>
    <row r="235" spans="1:50">
      <c r="A235" s="80"/>
      <c r="B235" s="1098"/>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c r="AA235" s="10"/>
      <c r="AB235" s="10"/>
      <c r="AC235" s="10"/>
      <c r="AD235" s="10"/>
      <c r="AE235" s="10"/>
      <c r="AF235" s="10"/>
      <c r="AG235" s="10"/>
      <c r="AH235" s="10"/>
      <c r="AI235" s="10"/>
      <c r="AJ235" s="10"/>
      <c r="AK235" s="10"/>
      <c r="AL235" s="526"/>
      <c r="AM235" s="10"/>
      <c r="AN235" s="80"/>
      <c r="AO235" s="80"/>
      <c r="AP235" s="80"/>
      <c r="AQ235" s="80"/>
      <c r="AR235" s="80"/>
      <c r="AS235" s="80"/>
      <c r="AT235" s="80"/>
      <c r="AU235" s="80"/>
      <c r="AV235" s="80"/>
      <c r="AW235" s="80"/>
    </row>
    <row r="236" spans="1:50">
      <c r="A236" s="80"/>
      <c r="B236" s="1098"/>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c r="AA236" s="10"/>
      <c r="AB236" s="10"/>
      <c r="AC236" s="10"/>
      <c r="AD236" s="10"/>
      <c r="AE236" s="10"/>
      <c r="AF236" s="10"/>
      <c r="AG236" s="10"/>
      <c r="AH236" s="10"/>
      <c r="AI236" s="10"/>
      <c r="AJ236" s="10"/>
      <c r="AK236" s="10"/>
      <c r="AL236" s="526"/>
      <c r="AM236" s="10"/>
      <c r="AN236" s="80"/>
      <c r="AO236" s="80"/>
      <c r="AP236" s="80"/>
      <c r="AQ236" s="80"/>
      <c r="AR236" s="80"/>
      <c r="AS236" s="80"/>
      <c r="AT236" s="80"/>
      <c r="AU236" s="80"/>
      <c r="AV236" s="80"/>
      <c r="AW236" s="80"/>
    </row>
    <row r="237" spans="1:50">
      <c r="A237" s="80"/>
      <c r="B237" s="1098"/>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c r="AA237" s="10"/>
      <c r="AB237" s="10"/>
      <c r="AC237" s="10"/>
      <c r="AD237" s="10"/>
      <c r="AE237" s="10"/>
      <c r="AF237" s="10"/>
      <c r="AG237" s="10"/>
      <c r="AH237" s="10"/>
      <c r="AI237" s="10"/>
      <c r="AJ237" s="10"/>
      <c r="AK237" s="10"/>
      <c r="AL237" s="526"/>
      <c r="AM237" s="10"/>
      <c r="AN237" s="80"/>
      <c r="AO237" s="80"/>
      <c r="AP237" s="80"/>
      <c r="AQ237" s="80"/>
      <c r="AR237" s="80"/>
      <c r="AS237" s="80"/>
      <c r="AT237" s="80"/>
      <c r="AU237" s="80"/>
      <c r="AV237" s="80"/>
      <c r="AW237" s="80"/>
    </row>
    <row r="238" spans="1:50">
      <c r="A238" s="80"/>
      <c r="B238" s="1098"/>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c r="AA238" s="10"/>
      <c r="AB238" s="10"/>
      <c r="AC238" s="10"/>
      <c r="AD238" s="10"/>
      <c r="AE238" s="10"/>
      <c r="AF238" s="10"/>
      <c r="AG238" s="10"/>
      <c r="AH238" s="10"/>
      <c r="AI238" s="10"/>
      <c r="AJ238" s="10"/>
      <c r="AK238" s="10"/>
      <c r="AL238" s="526"/>
      <c r="AM238" s="10"/>
      <c r="AN238" s="80"/>
      <c r="AO238" s="80"/>
      <c r="AP238" s="80"/>
      <c r="AQ238" s="80"/>
      <c r="AR238" s="80"/>
      <c r="AS238" s="80"/>
      <c r="AT238" s="80"/>
      <c r="AU238" s="80"/>
      <c r="AV238" s="80"/>
      <c r="AW238" s="80"/>
    </row>
    <row r="239" spans="1:50">
      <c r="A239" s="80"/>
      <c r="B239" s="1098"/>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c r="AA239" s="10"/>
      <c r="AB239" s="10"/>
      <c r="AC239" s="10"/>
      <c r="AD239" s="10"/>
      <c r="AE239" s="10"/>
      <c r="AF239" s="10"/>
      <c r="AG239" s="10"/>
      <c r="AH239" s="10"/>
      <c r="AI239" s="10"/>
      <c r="AJ239" s="10"/>
      <c r="AK239" s="10"/>
      <c r="AL239" s="526"/>
      <c r="AM239" s="10"/>
      <c r="AN239" s="80"/>
      <c r="AO239" s="80"/>
      <c r="AP239" s="80"/>
      <c r="AQ239" s="80"/>
      <c r="AR239" s="80"/>
      <c r="AS239" s="80"/>
      <c r="AT239" s="80"/>
      <c r="AU239" s="80"/>
      <c r="AV239" s="80"/>
      <c r="AW239" s="80"/>
    </row>
    <row r="240" spans="1:50">
      <c r="A240" s="80"/>
      <c r="B240" s="1098"/>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c r="AA240" s="10"/>
      <c r="AB240" s="10"/>
      <c r="AC240" s="10"/>
      <c r="AD240" s="10"/>
      <c r="AE240" s="10"/>
      <c r="AF240" s="10"/>
      <c r="AG240" s="10"/>
      <c r="AH240" s="10"/>
      <c r="AI240" s="10"/>
      <c r="AJ240" s="10"/>
      <c r="AK240" s="10"/>
      <c r="AL240" s="526"/>
      <c r="AM240" s="10"/>
      <c r="AN240" s="80"/>
      <c r="AO240" s="80"/>
      <c r="AP240" s="80"/>
      <c r="AQ240" s="80"/>
      <c r="AR240" s="80"/>
      <c r="AS240" s="80"/>
      <c r="AT240" s="80"/>
      <c r="AU240" s="80"/>
      <c r="AV240" s="80"/>
      <c r="AW240" s="80"/>
    </row>
    <row r="241" spans="1:49">
      <c r="A241" s="80"/>
      <c r="B241" s="1098"/>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c r="AA241" s="10"/>
      <c r="AB241" s="10"/>
      <c r="AC241" s="10"/>
      <c r="AD241" s="10"/>
      <c r="AE241" s="10"/>
      <c r="AF241" s="10"/>
      <c r="AG241" s="10"/>
      <c r="AH241" s="10"/>
      <c r="AI241" s="10"/>
      <c r="AJ241" s="10"/>
      <c r="AK241" s="10"/>
      <c r="AL241" s="526"/>
      <c r="AM241" s="10"/>
      <c r="AN241" s="80"/>
      <c r="AO241" s="80"/>
      <c r="AP241" s="80"/>
      <c r="AQ241" s="80"/>
      <c r="AR241" s="80"/>
      <c r="AS241" s="80"/>
      <c r="AT241" s="80"/>
      <c r="AU241" s="80"/>
      <c r="AV241" s="80"/>
      <c r="AW241" s="80"/>
    </row>
    <row r="242" spans="1:49">
      <c r="A242" s="80"/>
      <c r="B242" s="1098"/>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c r="AA242" s="10"/>
      <c r="AB242" s="10"/>
      <c r="AC242" s="10"/>
      <c r="AD242" s="10"/>
      <c r="AE242" s="10"/>
      <c r="AF242" s="10"/>
      <c r="AG242" s="10"/>
      <c r="AH242" s="10"/>
      <c r="AI242" s="10"/>
      <c r="AJ242" s="10"/>
      <c r="AK242" s="10"/>
      <c r="AL242" s="526"/>
      <c r="AM242" s="10"/>
      <c r="AN242" s="80"/>
      <c r="AO242" s="80"/>
      <c r="AP242" s="80"/>
      <c r="AQ242" s="80"/>
      <c r="AR242" s="80"/>
      <c r="AS242" s="80"/>
      <c r="AT242" s="80"/>
      <c r="AU242" s="80"/>
      <c r="AV242" s="80"/>
      <c r="AW242" s="80"/>
    </row>
    <row r="243" spans="1:49">
      <c r="A243" s="80"/>
      <c r="B243" s="1098"/>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c r="AA243" s="10"/>
      <c r="AB243" s="10"/>
      <c r="AC243" s="10"/>
      <c r="AD243" s="10"/>
      <c r="AE243" s="10"/>
      <c r="AF243" s="10"/>
      <c r="AG243" s="10"/>
      <c r="AH243" s="10"/>
      <c r="AI243" s="10"/>
      <c r="AJ243" s="10"/>
      <c r="AK243" s="10"/>
      <c r="AL243" s="526"/>
      <c r="AM243" s="10"/>
      <c r="AN243" s="80"/>
      <c r="AO243" s="80"/>
      <c r="AP243" s="80"/>
      <c r="AQ243" s="80"/>
      <c r="AR243" s="80"/>
      <c r="AS243" s="80"/>
      <c r="AT243" s="80"/>
      <c r="AU243" s="80"/>
      <c r="AV243" s="80"/>
      <c r="AW243" s="80"/>
    </row>
    <row r="244" spans="1:49">
      <c r="A244" s="80"/>
      <c r="B244" s="1098"/>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c r="AA244" s="10"/>
      <c r="AB244" s="10"/>
      <c r="AC244" s="10"/>
      <c r="AD244" s="10"/>
      <c r="AE244" s="10"/>
      <c r="AF244" s="10"/>
      <c r="AG244" s="10"/>
      <c r="AH244" s="10"/>
      <c r="AI244" s="10"/>
      <c r="AJ244" s="10"/>
      <c r="AK244" s="10"/>
      <c r="AL244" s="526"/>
      <c r="AM244" s="10"/>
      <c r="AN244" s="80"/>
      <c r="AO244" s="80"/>
      <c r="AP244" s="80"/>
      <c r="AQ244" s="80"/>
      <c r="AR244" s="80"/>
      <c r="AS244" s="80"/>
      <c r="AT244" s="80"/>
      <c r="AU244" s="80"/>
      <c r="AV244" s="80"/>
      <c r="AW244" s="80"/>
    </row>
    <row r="245" spans="1:49">
      <c r="A245" s="80"/>
      <c r="B245" s="1098"/>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c r="AA245" s="10"/>
      <c r="AB245" s="10"/>
      <c r="AC245" s="10"/>
      <c r="AD245" s="10"/>
      <c r="AE245" s="10"/>
      <c r="AF245" s="10"/>
      <c r="AG245" s="10"/>
      <c r="AH245" s="10"/>
      <c r="AI245" s="10"/>
      <c r="AJ245" s="10"/>
      <c r="AK245" s="10"/>
      <c r="AL245" s="526"/>
      <c r="AM245" s="10"/>
      <c r="AN245" s="80"/>
      <c r="AO245" s="80"/>
      <c r="AP245" s="80"/>
      <c r="AQ245" s="80"/>
      <c r="AR245" s="80"/>
      <c r="AS245" s="80"/>
      <c r="AT245" s="80"/>
      <c r="AU245" s="80"/>
      <c r="AV245" s="80"/>
      <c r="AW245" s="80"/>
    </row>
    <row r="246" spans="1:49">
      <c r="A246" s="80"/>
      <c r="B246" s="1098"/>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c r="AA246" s="10"/>
      <c r="AB246" s="10"/>
      <c r="AC246" s="10"/>
      <c r="AD246" s="10"/>
      <c r="AE246" s="10"/>
      <c r="AF246" s="10"/>
      <c r="AG246" s="10"/>
      <c r="AH246" s="10"/>
      <c r="AI246" s="10"/>
      <c r="AJ246" s="10"/>
      <c r="AK246" s="10"/>
      <c r="AL246" s="526"/>
      <c r="AM246" s="10"/>
      <c r="AN246" s="80"/>
      <c r="AO246" s="80"/>
      <c r="AP246" s="80"/>
      <c r="AQ246" s="80"/>
      <c r="AR246" s="80"/>
      <c r="AS246" s="80"/>
      <c r="AT246" s="80"/>
      <c r="AU246" s="80"/>
      <c r="AV246" s="80"/>
      <c r="AW246" s="80"/>
    </row>
    <row r="247" spans="1:49">
      <c r="A247" s="80"/>
      <c r="B247" s="1098"/>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c r="AA247" s="10"/>
      <c r="AB247" s="10"/>
      <c r="AC247" s="10"/>
      <c r="AD247" s="10"/>
      <c r="AE247" s="10"/>
      <c r="AF247" s="10"/>
      <c r="AG247" s="10"/>
      <c r="AH247" s="10"/>
      <c r="AI247" s="10"/>
      <c r="AJ247" s="10"/>
      <c r="AK247" s="10"/>
      <c r="AL247" s="526"/>
      <c r="AM247" s="10"/>
      <c r="AN247" s="80"/>
      <c r="AO247" s="80"/>
      <c r="AP247" s="80"/>
      <c r="AQ247" s="80"/>
      <c r="AR247" s="80"/>
      <c r="AS247" s="80"/>
      <c r="AT247" s="80"/>
      <c r="AU247" s="80"/>
      <c r="AV247" s="80"/>
      <c r="AW247" s="80"/>
    </row>
    <row r="248" spans="1:49">
      <c r="A248" s="80"/>
      <c r="B248" s="1098"/>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c r="AA248" s="10"/>
      <c r="AB248" s="10"/>
      <c r="AC248" s="10"/>
      <c r="AD248" s="10"/>
      <c r="AE248" s="10"/>
      <c r="AF248" s="10"/>
      <c r="AG248" s="10"/>
      <c r="AH248" s="10"/>
      <c r="AI248" s="10"/>
      <c r="AJ248" s="10"/>
      <c r="AK248" s="10"/>
      <c r="AL248" s="526"/>
      <c r="AM248" s="10"/>
      <c r="AN248" s="80"/>
      <c r="AO248" s="80"/>
      <c r="AP248" s="80"/>
      <c r="AQ248" s="80"/>
      <c r="AR248" s="80"/>
      <c r="AS248" s="80"/>
      <c r="AT248" s="80"/>
      <c r="AU248" s="80"/>
      <c r="AV248" s="80"/>
      <c r="AW248" s="80"/>
    </row>
    <row r="249" spans="1:49">
      <c r="A249" s="80"/>
      <c r="B249" s="1098"/>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c r="AA249" s="10"/>
      <c r="AB249" s="10"/>
      <c r="AC249" s="10"/>
      <c r="AD249" s="10"/>
      <c r="AE249" s="10"/>
      <c r="AF249" s="10"/>
      <c r="AG249" s="10"/>
      <c r="AH249" s="10"/>
      <c r="AI249" s="10"/>
      <c r="AJ249" s="10"/>
      <c r="AK249" s="10"/>
      <c r="AL249" s="526"/>
      <c r="AM249" s="10"/>
      <c r="AN249" s="80"/>
      <c r="AO249" s="80"/>
      <c r="AP249" s="80"/>
      <c r="AQ249" s="80"/>
      <c r="AR249" s="80"/>
      <c r="AS249" s="80"/>
      <c r="AT249" s="80"/>
      <c r="AU249" s="80"/>
      <c r="AV249" s="80"/>
      <c r="AW249" s="80"/>
    </row>
    <row r="250" spans="1:49">
      <c r="A250" s="80"/>
      <c r="B250" s="1098"/>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c r="AA250" s="10"/>
      <c r="AB250" s="10"/>
      <c r="AC250" s="10"/>
      <c r="AD250" s="10"/>
      <c r="AE250" s="10"/>
      <c r="AF250" s="10"/>
      <c r="AG250" s="10"/>
      <c r="AH250" s="10"/>
      <c r="AI250" s="10"/>
      <c r="AJ250" s="10"/>
      <c r="AK250" s="10"/>
      <c r="AL250" s="526"/>
      <c r="AM250" s="10"/>
      <c r="AN250" s="80"/>
      <c r="AO250" s="80"/>
      <c r="AP250" s="80"/>
      <c r="AQ250" s="80"/>
      <c r="AR250" s="80"/>
      <c r="AS250" s="80"/>
      <c r="AT250" s="80"/>
      <c r="AU250" s="80"/>
      <c r="AV250" s="80"/>
      <c r="AW250" s="80"/>
    </row>
    <row r="251" spans="1:49">
      <c r="A251" s="80"/>
      <c r="B251" s="1098"/>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c r="AA251" s="10"/>
      <c r="AB251" s="10"/>
      <c r="AC251" s="10"/>
      <c r="AD251" s="10"/>
      <c r="AE251" s="10"/>
      <c r="AF251" s="10"/>
      <c r="AG251" s="10"/>
      <c r="AH251" s="10"/>
      <c r="AI251" s="10"/>
      <c r="AJ251" s="10"/>
      <c r="AK251" s="10"/>
      <c r="AL251" s="526"/>
      <c r="AM251" s="10"/>
      <c r="AN251" s="80"/>
      <c r="AO251" s="80"/>
      <c r="AP251" s="80"/>
      <c r="AQ251" s="80"/>
      <c r="AR251" s="80"/>
      <c r="AS251" s="80"/>
      <c r="AT251" s="80"/>
      <c r="AU251" s="80"/>
      <c r="AV251" s="80"/>
      <c r="AW251" s="80"/>
    </row>
    <row r="252" spans="1:49">
      <c r="A252" s="80"/>
      <c r="B252" s="1098"/>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c r="AA252" s="10"/>
      <c r="AB252" s="10"/>
      <c r="AC252" s="10"/>
      <c r="AD252" s="10"/>
      <c r="AE252" s="10"/>
      <c r="AF252" s="10"/>
      <c r="AG252" s="10"/>
      <c r="AH252" s="10"/>
      <c r="AI252" s="10"/>
      <c r="AJ252" s="10"/>
      <c r="AK252" s="10"/>
      <c r="AL252" s="526"/>
      <c r="AM252" s="10"/>
      <c r="AN252" s="80"/>
      <c r="AO252" s="80"/>
      <c r="AP252" s="80"/>
      <c r="AQ252" s="80"/>
      <c r="AR252" s="80"/>
      <c r="AS252" s="80"/>
      <c r="AT252" s="80"/>
      <c r="AU252" s="80"/>
      <c r="AV252" s="80"/>
      <c r="AW252" s="80"/>
    </row>
    <row r="253" spans="1:49">
      <c r="A253" s="80"/>
      <c r="B253" s="1098"/>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c r="AA253" s="10"/>
      <c r="AB253" s="10"/>
      <c r="AC253" s="10"/>
      <c r="AD253" s="10"/>
      <c r="AE253" s="10"/>
      <c r="AF253" s="10"/>
      <c r="AG253" s="10"/>
      <c r="AH253" s="10"/>
      <c r="AI253" s="10"/>
      <c r="AJ253" s="10"/>
      <c r="AK253" s="10"/>
      <c r="AL253" s="526"/>
      <c r="AM253" s="10"/>
      <c r="AN253" s="80"/>
      <c r="AO253" s="80"/>
      <c r="AP253" s="80"/>
      <c r="AQ253" s="80"/>
      <c r="AR253" s="80"/>
      <c r="AS253" s="80"/>
      <c r="AT253" s="80"/>
      <c r="AU253" s="80"/>
      <c r="AV253" s="80"/>
      <c r="AW253" s="80"/>
    </row>
    <row r="254" spans="1:49">
      <c r="A254" s="80"/>
      <c r="B254" s="1098"/>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c r="AA254" s="10"/>
      <c r="AB254" s="10"/>
      <c r="AC254" s="10"/>
      <c r="AD254" s="10"/>
      <c r="AE254" s="10"/>
      <c r="AF254" s="10"/>
      <c r="AG254" s="10"/>
      <c r="AH254" s="10"/>
      <c r="AI254" s="10"/>
      <c r="AJ254" s="10"/>
      <c r="AK254" s="10"/>
      <c r="AL254" s="526"/>
      <c r="AM254" s="10"/>
      <c r="AN254" s="80"/>
      <c r="AO254" s="80"/>
      <c r="AP254" s="80"/>
      <c r="AQ254" s="80"/>
      <c r="AR254" s="80"/>
      <c r="AS254" s="80"/>
      <c r="AT254" s="80"/>
      <c r="AU254" s="80"/>
      <c r="AV254" s="80"/>
      <c r="AW254" s="80"/>
    </row>
    <row r="255" spans="1:49">
      <c r="A255" s="80"/>
      <c r="B255" s="1098"/>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c r="AA255" s="10"/>
      <c r="AB255" s="10"/>
      <c r="AC255" s="10"/>
      <c r="AD255" s="10"/>
      <c r="AE255" s="10"/>
      <c r="AF255" s="10"/>
      <c r="AG255" s="10"/>
      <c r="AH255" s="10"/>
      <c r="AI255" s="10"/>
      <c r="AJ255" s="10"/>
      <c r="AK255" s="10"/>
      <c r="AL255" s="526"/>
      <c r="AM255" s="10"/>
      <c r="AN255" s="80"/>
      <c r="AO255" s="80"/>
      <c r="AP255" s="80"/>
      <c r="AQ255" s="80"/>
      <c r="AR255" s="80"/>
      <c r="AS255" s="80"/>
      <c r="AT255" s="80"/>
      <c r="AU255" s="80"/>
      <c r="AV255" s="80"/>
      <c r="AW255" s="80"/>
    </row>
    <row r="256" spans="1:49">
      <c r="A256" s="80"/>
      <c r="B256" s="1098"/>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c r="AA256" s="10"/>
      <c r="AB256" s="10"/>
      <c r="AC256" s="10"/>
      <c r="AD256" s="10"/>
      <c r="AE256" s="10"/>
      <c r="AF256" s="10"/>
      <c r="AG256" s="10"/>
      <c r="AH256" s="10"/>
      <c r="AI256" s="10"/>
      <c r="AJ256" s="10"/>
      <c r="AK256" s="10"/>
      <c r="AL256" s="526"/>
      <c r="AM256" s="10"/>
      <c r="AN256" s="80"/>
      <c r="AO256" s="80"/>
      <c r="AP256" s="80"/>
      <c r="AQ256" s="80"/>
      <c r="AR256" s="80"/>
      <c r="AS256" s="80"/>
      <c r="AT256" s="80"/>
      <c r="AU256" s="80"/>
      <c r="AV256" s="80"/>
      <c r="AW256" s="80"/>
    </row>
    <row r="257" spans="1:49">
      <c r="A257" s="80"/>
      <c r="B257" s="1098"/>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c r="AA257" s="10"/>
      <c r="AB257" s="10"/>
      <c r="AC257" s="10"/>
      <c r="AD257" s="10"/>
      <c r="AE257" s="10"/>
      <c r="AF257" s="10"/>
      <c r="AG257" s="10"/>
      <c r="AH257" s="10"/>
      <c r="AI257" s="10"/>
      <c r="AJ257" s="10"/>
      <c r="AK257" s="10"/>
      <c r="AL257" s="526"/>
      <c r="AM257" s="10"/>
      <c r="AN257" s="80"/>
      <c r="AO257" s="80"/>
      <c r="AP257" s="80"/>
      <c r="AQ257" s="80"/>
      <c r="AR257" s="80"/>
      <c r="AS257" s="80"/>
      <c r="AT257" s="80"/>
      <c r="AU257" s="80"/>
      <c r="AV257" s="80"/>
      <c r="AW257" s="80"/>
    </row>
    <row r="258" spans="1:49">
      <c r="A258" s="80"/>
      <c r="B258" s="1098"/>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c r="AA258" s="10"/>
      <c r="AB258" s="10"/>
      <c r="AC258" s="10"/>
      <c r="AD258" s="10"/>
      <c r="AE258" s="10"/>
      <c r="AF258" s="10"/>
      <c r="AG258" s="10"/>
      <c r="AH258" s="10"/>
      <c r="AI258" s="10"/>
      <c r="AJ258" s="10"/>
      <c r="AK258" s="10"/>
      <c r="AL258" s="526"/>
      <c r="AM258" s="10"/>
      <c r="AN258" s="80"/>
      <c r="AO258" s="80"/>
      <c r="AP258" s="80"/>
      <c r="AQ258" s="80"/>
      <c r="AR258" s="80"/>
      <c r="AS258" s="80"/>
      <c r="AT258" s="80"/>
      <c r="AU258" s="80"/>
      <c r="AV258" s="80"/>
      <c r="AW258" s="80"/>
    </row>
    <row r="259" spans="1:49">
      <c r="A259" s="80"/>
      <c r="B259" s="1098"/>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c r="AA259" s="10"/>
      <c r="AB259" s="10"/>
      <c r="AC259" s="10"/>
      <c r="AD259" s="10"/>
      <c r="AE259" s="10"/>
      <c r="AF259" s="10"/>
      <c r="AG259" s="10"/>
      <c r="AH259" s="10"/>
      <c r="AI259" s="10"/>
      <c r="AJ259" s="10"/>
      <c r="AK259" s="10"/>
      <c r="AL259" s="526"/>
      <c r="AM259" s="10"/>
      <c r="AN259" s="80"/>
      <c r="AO259" s="80"/>
      <c r="AP259" s="80"/>
      <c r="AQ259" s="80"/>
      <c r="AR259" s="80"/>
      <c r="AS259" s="80"/>
      <c r="AT259" s="80"/>
      <c r="AU259" s="80"/>
      <c r="AV259" s="80"/>
      <c r="AW259" s="80"/>
    </row>
    <row r="260" spans="1:49">
      <c r="A260" s="80"/>
      <c r="B260" s="1098"/>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c r="AA260" s="10"/>
      <c r="AB260" s="10"/>
      <c r="AC260" s="10"/>
      <c r="AD260" s="10"/>
      <c r="AE260" s="10"/>
      <c r="AF260" s="10"/>
      <c r="AG260" s="10"/>
      <c r="AH260" s="10"/>
      <c r="AI260" s="10"/>
      <c r="AJ260" s="10"/>
      <c r="AK260" s="10"/>
      <c r="AL260" s="526"/>
      <c r="AM260" s="10"/>
      <c r="AN260" s="80"/>
      <c r="AO260" s="80"/>
      <c r="AP260" s="80"/>
      <c r="AQ260" s="80"/>
      <c r="AR260" s="80"/>
      <c r="AS260" s="80"/>
      <c r="AT260" s="80"/>
      <c r="AU260" s="80"/>
      <c r="AV260" s="80"/>
      <c r="AW260" s="80"/>
    </row>
    <row r="261" spans="1:49">
      <c r="A261" s="80"/>
      <c r="B261" s="1098"/>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c r="AA261" s="10"/>
      <c r="AB261" s="10"/>
      <c r="AC261" s="10"/>
      <c r="AD261" s="10"/>
      <c r="AE261" s="10"/>
      <c r="AF261" s="10"/>
      <c r="AG261" s="10"/>
      <c r="AH261" s="10"/>
      <c r="AI261" s="10"/>
      <c r="AJ261" s="10"/>
      <c r="AK261" s="10"/>
      <c r="AL261" s="526"/>
      <c r="AM261" s="10"/>
      <c r="AN261" s="80"/>
      <c r="AO261" s="80"/>
      <c r="AP261" s="80"/>
      <c r="AQ261" s="80"/>
      <c r="AR261" s="80"/>
      <c r="AS261" s="80"/>
      <c r="AT261" s="80"/>
      <c r="AU261" s="80"/>
      <c r="AV261" s="80"/>
      <c r="AW261" s="80"/>
    </row>
    <row r="262" spans="1:49">
      <c r="A262" s="80"/>
      <c r="B262" s="1098"/>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c r="AA262" s="10"/>
      <c r="AB262" s="10"/>
      <c r="AC262" s="10"/>
      <c r="AD262" s="10"/>
      <c r="AE262" s="10"/>
      <c r="AF262" s="10"/>
      <c r="AG262" s="10"/>
      <c r="AH262" s="10"/>
      <c r="AI262" s="10"/>
      <c r="AJ262" s="10"/>
      <c r="AK262" s="10"/>
      <c r="AL262" s="526"/>
      <c r="AM262" s="10"/>
      <c r="AN262" s="80"/>
      <c r="AO262" s="80"/>
      <c r="AP262" s="80"/>
      <c r="AQ262" s="80"/>
      <c r="AR262" s="80"/>
      <c r="AS262" s="80"/>
      <c r="AT262" s="80"/>
      <c r="AU262" s="80"/>
      <c r="AV262" s="80"/>
      <c r="AW262" s="80"/>
    </row>
    <row r="263" spans="1:49">
      <c r="A263" s="80"/>
      <c r="B263" s="1098"/>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c r="AA263" s="10"/>
      <c r="AB263" s="10"/>
      <c r="AC263" s="10"/>
      <c r="AD263" s="10"/>
      <c r="AE263" s="10"/>
      <c r="AF263" s="10"/>
      <c r="AG263" s="10"/>
      <c r="AH263" s="10"/>
      <c r="AI263" s="10"/>
      <c r="AJ263" s="10"/>
      <c r="AK263" s="10"/>
      <c r="AL263" s="526"/>
      <c r="AM263" s="10"/>
      <c r="AN263" s="80"/>
      <c r="AO263" s="80"/>
      <c r="AP263" s="80"/>
      <c r="AQ263" s="80"/>
      <c r="AR263" s="80"/>
      <c r="AS263" s="80"/>
      <c r="AT263" s="80"/>
      <c r="AU263" s="80"/>
      <c r="AV263" s="80"/>
      <c r="AW263" s="80"/>
    </row>
    <row r="264" spans="1:49">
      <c r="A264" s="80"/>
      <c r="B264" s="1098"/>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c r="AA264" s="10"/>
      <c r="AB264" s="10"/>
      <c r="AC264" s="10"/>
      <c r="AD264" s="10"/>
      <c r="AE264" s="10"/>
      <c r="AF264" s="10"/>
      <c r="AG264" s="10"/>
      <c r="AH264" s="10"/>
      <c r="AI264" s="10"/>
      <c r="AJ264" s="10"/>
      <c r="AK264" s="10"/>
      <c r="AL264" s="526"/>
      <c r="AM264" s="10"/>
      <c r="AN264" s="80"/>
      <c r="AO264" s="80"/>
      <c r="AP264" s="80"/>
      <c r="AQ264" s="80"/>
      <c r="AR264" s="80"/>
      <c r="AS264" s="80"/>
      <c r="AT264" s="80"/>
      <c r="AU264" s="80"/>
      <c r="AV264" s="80"/>
      <c r="AW264" s="80"/>
    </row>
    <row r="265" spans="1:49">
      <c r="A265" s="80"/>
      <c r="B265" s="1098"/>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c r="AA265" s="10"/>
      <c r="AB265" s="10"/>
      <c r="AC265" s="10"/>
      <c r="AD265" s="10"/>
      <c r="AE265" s="10"/>
      <c r="AF265" s="10"/>
      <c r="AG265" s="10"/>
      <c r="AH265" s="10"/>
      <c r="AI265" s="10"/>
      <c r="AJ265" s="10"/>
      <c r="AK265" s="10"/>
      <c r="AL265" s="526"/>
      <c r="AM265" s="10"/>
      <c r="AN265" s="80"/>
      <c r="AO265" s="80"/>
      <c r="AP265" s="80"/>
      <c r="AQ265" s="80"/>
      <c r="AR265" s="80"/>
      <c r="AS265" s="80"/>
      <c r="AT265" s="80"/>
      <c r="AU265" s="80"/>
      <c r="AV265" s="80"/>
      <c r="AW265" s="80"/>
    </row>
    <row r="266" spans="1:49">
      <c r="A266" s="80"/>
      <c r="B266" s="1098"/>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c r="AA266" s="10"/>
      <c r="AB266" s="10"/>
      <c r="AC266" s="10"/>
      <c r="AD266" s="10"/>
      <c r="AE266" s="10"/>
      <c r="AF266" s="10"/>
      <c r="AG266" s="10"/>
      <c r="AH266" s="10"/>
      <c r="AI266" s="10"/>
      <c r="AJ266" s="10"/>
      <c r="AK266" s="10"/>
      <c r="AL266" s="526"/>
      <c r="AM266" s="10"/>
      <c r="AN266" s="80"/>
      <c r="AO266" s="80"/>
      <c r="AP266" s="80"/>
      <c r="AQ266" s="80"/>
      <c r="AR266" s="80"/>
      <c r="AS266" s="80"/>
      <c r="AT266" s="80"/>
      <c r="AU266" s="80"/>
      <c r="AV266" s="80"/>
      <c r="AW266" s="80"/>
    </row>
    <row r="267" spans="1:49">
      <c r="A267" s="80"/>
      <c r="B267" s="1098"/>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c r="AA267" s="10"/>
      <c r="AB267" s="10"/>
      <c r="AC267" s="10"/>
      <c r="AD267" s="10"/>
      <c r="AE267" s="10"/>
      <c r="AF267" s="10"/>
      <c r="AG267" s="10"/>
      <c r="AH267" s="10"/>
      <c r="AI267" s="10"/>
      <c r="AJ267" s="10"/>
      <c r="AK267" s="10"/>
      <c r="AL267" s="526"/>
      <c r="AM267" s="10"/>
      <c r="AN267" s="80"/>
      <c r="AO267" s="80"/>
      <c r="AP267" s="80"/>
      <c r="AQ267" s="80"/>
      <c r="AR267" s="80"/>
      <c r="AS267" s="80"/>
      <c r="AT267" s="80"/>
      <c r="AU267" s="80"/>
      <c r="AV267" s="80"/>
      <c r="AW267" s="80"/>
    </row>
    <row r="268" spans="1:49">
      <c r="A268" s="80"/>
      <c r="B268" s="1098"/>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c r="AA268" s="10"/>
      <c r="AB268" s="10"/>
      <c r="AC268" s="10"/>
      <c r="AD268" s="10"/>
      <c r="AE268" s="10"/>
      <c r="AF268" s="10"/>
      <c r="AG268" s="10"/>
      <c r="AH268" s="10"/>
      <c r="AI268" s="10"/>
      <c r="AJ268" s="10"/>
      <c r="AK268" s="10"/>
      <c r="AL268" s="526"/>
      <c r="AM268" s="10"/>
      <c r="AN268" s="80"/>
      <c r="AO268" s="80"/>
      <c r="AP268" s="80"/>
      <c r="AQ268" s="80"/>
      <c r="AR268" s="80"/>
      <c r="AS268" s="80"/>
      <c r="AT268" s="80"/>
      <c r="AU268" s="80"/>
      <c r="AV268" s="80"/>
      <c r="AW268" s="80"/>
    </row>
    <row r="269" spans="1:49">
      <c r="A269" s="80"/>
      <c r="B269" s="1098"/>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c r="AA269" s="10"/>
      <c r="AB269" s="10"/>
      <c r="AC269" s="10"/>
      <c r="AD269" s="10"/>
      <c r="AE269" s="10"/>
      <c r="AF269" s="10"/>
      <c r="AG269" s="10"/>
      <c r="AH269" s="10"/>
      <c r="AI269" s="10"/>
      <c r="AJ269" s="10"/>
      <c r="AK269" s="10"/>
      <c r="AL269" s="526"/>
      <c r="AM269" s="10"/>
      <c r="AN269" s="80"/>
      <c r="AO269" s="80"/>
      <c r="AP269" s="80"/>
      <c r="AQ269" s="80"/>
      <c r="AR269" s="80"/>
      <c r="AS269" s="80"/>
      <c r="AT269" s="80"/>
      <c r="AU269" s="80"/>
      <c r="AV269" s="80"/>
      <c r="AW269" s="80"/>
    </row>
    <row r="270" spans="1:49">
      <c r="A270" s="80"/>
      <c r="B270" s="1098"/>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c r="AA270" s="10"/>
      <c r="AB270" s="10"/>
      <c r="AC270" s="10"/>
      <c r="AD270" s="10"/>
      <c r="AE270" s="10"/>
      <c r="AF270" s="10"/>
      <c r="AG270" s="10"/>
      <c r="AH270" s="10"/>
      <c r="AI270" s="10"/>
      <c r="AJ270" s="10"/>
      <c r="AK270" s="10"/>
      <c r="AL270" s="526"/>
      <c r="AM270" s="10"/>
      <c r="AN270" s="80"/>
      <c r="AO270" s="80"/>
      <c r="AP270" s="80"/>
      <c r="AQ270" s="80"/>
      <c r="AR270" s="80"/>
      <c r="AS270" s="80"/>
      <c r="AT270" s="80"/>
      <c r="AU270" s="80"/>
      <c r="AV270" s="80"/>
      <c r="AW270" s="80"/>
    </row>
    <row r="271" spans="1:49">
      <c r="A271" s="80"/>
      <c r="B271" s="1098"/>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c r="AA271" s="10"/>
      <c r="AB271" s="10"/>
      <c r="AC271" s="10"/>
      <c r="AD271" s="10"/>
      <c r="AE271" s="10"/>
      <c r="AF271" s="10"/>
      <c r="AG271" s="10"/>
      <c r="AH271" s="10"/>
      <c r="AI271" s="10"/>
      <c r="AJ271" s="10"/>
      <c r="AK271" s="10"/>
      <c r="AL271" s="526"/>
      <c r="AM271" s="10"/>
      <c r="AN271" s="80"/>
      <c r="AO271" s="80"/>
      <c r="AP271" s="80"/>
      <c r="AQ271" s="80"/>
      <c r="AR271" s="80"/>
      <c r="AS271" s="80"/>
      <c r="AT271" s="80"/>
      <c r="AU271" s="80"/>
      <c r="AV271" s="80"/>
      <c r="AW271" s="80"/>
    </row>
    <row r="272" spans="1:49">
      <c r="A272" s="80"/>
      <c r="B272" s="1098"/>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c r="AA272" s="10"/>
      <c r="AB272" s="10"/>
      <c r="AC272" s="10"/>
      <c r="AD272" s="10"/>
      <c r="AE272" s="10"/>
      <c r="AF272" s="10"/>
      <c r="AG272" s="10"/>
      <c r="AH272" s="10"/>
      <c r="AI272" s="10"/>
      <c r="AJ272" s="10"/>
      <c r="AK272" s="10"/>
      <c r="AL272" s="526"/>
      <c r="AM272" s="10"/>
      <c r="AN272" s="80"/>
      <c r="AO272" s="80"/>
      <c r="AP272" s="80"/>
      <c r="AQ272" s="80"/>
      <c r="AR272" s="80"/>
      <c r="AS272" s="80"/>
      <c r="AT272" s="80"/>
      <c r="AU272" s="80"/>
      <c r="AV272" s="80"/>
      <c r="AW272" s="80"/>
    </row>
    <row r="273" spans="1:49">
      <c r="A273" s="80"/>
      <c r="B273" s="1098"/>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c r="AA273" s="10"/>
      <c r="AB273" s="10"/>
      <c r="AC273" s="10"/>
      <c r="AD273" s="10"/>
      <c r="AE273" s="10"/>
      <c r="AF273" s="10"/>
      <c r="AG273" s="10"/>
      <c r="AH273" s="10"/>
      <c r="AI273" s="10"/>
      <c r="AJ273" s="10"/>
      <c r="AK273" s="10"/>
      <c r="AL273" s="526"/>
      <c r="AM273" s="10"/>
      <c r="AN273" s="80"/>
      <c r="AO273" s="80"/>
      <c r="AP273" s="80"/>
      <c r="AQ273" s="80"/>
      <c r="AR273" s="80"/>
      <c r="AS273" s="80"/>
      <c r="AT273" s="80"/>
      <c r="AU273" s="80"/>
      <c r="AV273" s="80"/>
      <c r="AW273" s="80"/>
    </row>
    <row r="274" spans="1:49">
      <c r="A274" s="80"/>
      <c r="B274" s="1098"/>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c r="AA274" s="10"/>
      <c r="AB274" s="10"/>
      <c r="AC274" s="10"/>
      <c r="AD274" s="10"/>
      <c r="AE274" s="10"/>
      <c r="AF274" s="10"/>
      <c r="AG274" s="10"/>
      <c r="AH274" s="10"/>
      <c r="AI274" s="10"/>
      <c r="AJ274" s="10"/>
      <c r="AK274" s="10"/>
      <c r="AL274" s="526"/>
      <c r="AM274" s="10"/>
      <c r="AN274" s="80"/>
      <c r="AO274" s="80"/>
      <c r="AP274" s="80"/>
      <c r="AQ274" s="80"/>
      <c r="AR274" s="80"/>
      <c r="AS274" s="80"/>
      <c r="AT274" s="80"/>
      <c r="AU274" s="80"/>
      <c r="AV274" s="80"/>
      <c r="AW274" s="80"/>
    </row>
    <row r="275" spans="1:49">
      <c r="A275" s="80"/>
      <c r="B275" s="1098"/>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c r="AA275" s="10"/>
      <c r="AB275" s="10"/>
      <c r="AC275" s="10"/>
      <c r="AD275" s="10"/>
      <c r="AE275" s="10"/>
      <c r="AF275" s="10"/>
      <c r="AG275" s="10"/>
      <c r="AH275" s="10"/>
      <c r="AI275" s="10"/>
      <c r="AJ275" s="10"/>
      <c r="AK275" s="10"/>
      <c r="AL275" s="526"/>
      <c r="AM275" s="10"/>
      <c r="AN275" s="80"/>
      <c r="AO275" s="80"/>
      <c r="AP275" s="80"/>
      <c r="AQ275" s="80"/>
      <c r="AR275" s="80"/>
      <c r="AS275" s="80"/>
      <c r="AT275" s="80"/>
      <c r="AU275" s="80"/>
      <c r="AV275" s="80"/>
      <c r="AW275" s="80"/>
    </row>
    <row r="276" spans="1:49">
      <c r="A276" s="80"/>
      <c r="B276" s="1098"/>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c r="AA276" s="10"/>
      <c r="AB276" s="10"/>
      <c r="AC276" s="10"/>
      <c r="AD276" s="10"/>
      <c r="AE276" s="10"/>
      <c r="AF276" s="10"/>
      <c r="AG276" s="10"/>
      <c r="AH276" s="10"/>
      <c r="AI276" s="10"/>
      <c r="AJ276" s="10"/>
      <c r="AK276" s="10"/>
      <c r="AL276" s="526"/>
      <c r="AM276" s="10"/>
      <c r="AN276" s="80"/>
      <c r="AO276" s="80"/>
      <c r="AP276" s="80"/>
      <c r="AQ276" s="80"/>
      <c r="AR276" s="80"/>
      <c r="AS276" s="80"/>
      <c r="AT276" s="80"/>
      <c r="AU276" s="80"/>
      <c r="AV276" s="80"/>
      <c r="AW276" s="80"/>
    </row>
    <row r="277" spans="1:49">
      <c r="A277" s="80"/>
      <c r="B277" s="1098"/>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c r="AA277" s="10"/>
      <c r="AB277" s="10"/>
      <c r="AC277" s="10"/>
      <c r="AD277" s="10"/>
      <c r="AE277" s="10"/>
      <c r="AF277" s="10"/>
      <c r="AG277" s="10"/>
      <c r="AH277" s="10"/>
      <c r="AI277" s="10"/>
      <c r="AJ277" s="10"/>
      <c r="AK277" s="10"/>
      <c r="AL277" s="526"/>
      <c r="AM277" s="10"/>
      <c r="AN277" s="80"/>
      <c r="AO277" s="80"/>
      <c r="AP277" s="80"/>
      <c r="AQ277" s="80"/>
      <c r="AR277" s="80"/>
      <c r="AS277" s="80"/>
      <c r="AT277" s="80"/>
      <c r="AU277" s="80"/>
      <c r="AV277" s="80"/>
      <c r="AW277" s="80"/>
    </row>
  </sheetData>
  <sheetProtection algorithmName="SHA-512" hashValue="7Eqzn0Xzhp1dEutkpYS+r6TIXCjKiTD3T3iBuY4jG6mOPxAZqstnLdKnbsoEIvUxHaOJf5ZxkzChEJvVIUiX/g==" saltValue="SerSA5ido4BUL0wXeipqzA==" spinCount="100000" sheet="1" objects="1" scenarios="1"/>
  <dataConsolidate/>
  <mergeCells count="31">
    <mergeCell ref="D7:F7"/>
    <mergeCell ref="D10:F10"/>
    <mergeCell ref="D33:F33"/>
    <mergeCell ref="D64:F64"/>
    <mergeCell ref="D25:E26"/>
    <mergeCell ref="D27:E28"/>
    <mergeCell ref="D18:D23"/>
    <mergeCell ref="D11:E12"/>
    <mergeCell ref="D9:F9"/>
    <mergeCell ref="E13:F13"/>
    <mergeCell ref="D13:D16"/>
    <mergeCell ref="E16:F16"/>
    <mergeCell ref="D29:E30"/>
    <mergeCell ref="D31:E32"/>
    <mergeCell ref="D24:F24"/>
    <mergeCell ref="D45:F45"/>
    <mergeCell ref="D223:K225"/>
    <mergeCell ref="D68:F68"/>
    <mergeCell ref="D49:F49"/>
    <mergeCell ref="D65:E67"/>
    <mergeCell ref="D111:AL113"/>
    <mergeCell ref="D63:J63"/>
    <mergeCell ref="D50:F50"/>
    <mergeCell ref="D51:F56"/>
    <mergeCell ref="D107:F107"/>
    <mergeCell ref="AF47:AJ47"/>
    <mergeCell ref="G47:K47"/>
    <mergeCell ref="L47:P47"/>
    <mergeCell ref="Q47:U47"/>
    <mergeCell ref="V47:Z47"/>
    <mergeCell ref="AA47:AE47"/>
  </mergeCells>
  <phoneticPr fontId="7"/>
  <conditionalFormatting sqref="G50">
    <cfRule type="expression" dxfId="449" priority="593">
      <formula>$G$72=15</formula>
    </cfRule>
  </conditionalFormatting>
  <conditionalFormatting sqref="H50">
    <cfRule type="expression" dxfId="448" priority="594">
      <formula>H$72=15</formula>
    </cfRule>
  </conditionalFormatting>
  <conditionalFormatting sqref="G65:G67">
    <cfRule type="expression" dxfId="447" priority="555">
      <formula>$G$75=5</formula>
    </cfRule>
    <cfRule type="expression" dxfId="446" priority="567">
      <formula>$G$74&gt;0</formula>
    </cfRule>
  </conditionalFormatting>
  <conditionalFormatting sqref="H65:H67">
    <cfRule type="expression" dxfId="445" priority="553">
      <formula>$H$75=5</formula>
    </cfRule>
    <cfRule type="expression" dxfId="444" priority="566">
      <formula>$H$74&gt;0</formula>
    </cfRule>
  </conditionalFormatting>
  <conditionalFormatting sqref="I65:I67">
    <cfRule type="expression" dxfId="443" priority="551">
      <formula>$I$75=5</formula>
    </cfRule>
    <cfRule type="expression" dxfId="442" priority="565">
      <formula>$I$74&gt;0</formula>
    </cfRule>
  </conditionalFormatting>
  <conditionalFormatting sqref="J65:J67">
    <cfRule type="expression" dxfId="441" priority="549">
      <formula>J$75=5</formula>
    </cfRule>
    <cfRule type="expression" dxfId="440" priority="564">
      <formula>J$74&gt;0</formula>
    </cfRule>
  </conditionalFormatting>
  <conditionalFormatting sqref="G68">
    <cfRule type="expression" dxfId="439" priority="554">
      <formula>$G$75=5</formula>
    </cfRule>
    <cfRule type="expression" dxfId="438" priority="563">
      <formula>$G$74&gt;2</formula>
    </cfRule>
  </conditionalFormatting>
  <conditionalFormatting sqref="H68">
    <cfRule type="expression" dxfId="437" priority="552">
      <formula>$H$75=5</formula>
    </cfRule>
    <cfRule type="expression" dxfId="436" priority="562">
      <formula>$H$74&gt;2</formula>
    </cfRule>
  </conditionalFormatting>
  <conditionalFormatting sqref="I68">
    <cfRule type="expression" dxfId="435" priority="550">
      <formula>$I$75=5</formula>
    </cfRule>
    <cfRule type="expression" dxfId="434" priority="561">
      <formula>$I$74&gt;2</formula>
    </cfRule>
  </conditionalFormatting>
  <conditionalFormatting sqref="J68">
    <cfRule type="expression" dxfId="433" priority="548">
      <formula>J$75=5</formula>
    </cfRule>
    <cfRule type="expression" dxfId="432" priority="560">
      <formula>J$74&gt;2</formula>
    </cfRule>
  </conditionalFormatting>
  <conditionalFormatting sqref="G22">
    <cfRule type="expression" dxfId="431" priority="559">
      <formula>$G$72=1</formula>
    </cfRule>
  </conditionalFormatting>
  <conditionalFormatting sqref="H22">
    <cfRule type="expression" dxfId="430" priority="558">
      <formula>$H$72=1</formula>
    </cfRule>
  </conditionalFormatting>
  <conditionalFormatting sqref="I22">
    <cfRule type="expression" dxfId="429" priority="557">
      <formula>$I$72=1</formula>
    </cfRule>
  </conditionalFormatting>
  <conditionalFormatting sqref="J22">
    <cfRule type="expression" dxfId="428" priority="556">
      <formula>J$72=1</formula>
    </cfRule>
  </conditionalFormatting>
  <conditionalFormatting sqref="G18:G23">
    <cfRule type="expression" dxfId="427" priority="537">
      <formula>$G$74=1</formula>
    </cfRule>
  </conditionalFormatting>
  <conditionalFormatting sqref="H18:H23">
    <cfRule type="expression" dxfId="426" priority="533">
      <formula>$H$74=1</formula>
    </cfRule>
  </conditionalFormatting>
  <conditionalFormatting sqref="I18:I23">
    <cfRule type="expression" dxfId="425" priority="532">
      <formula>$I$74=1</formula>
    </cfRule>
  </conditionalFormatting>
  <conditionalFormatting sqref="J18:J23">
    <cfRule type="expression" dxfId="424" priority="531">
      <formula>J$74=1</formula>
    </cfRule>
  </conditionalFormatting>
  <conditionalFormatting sqref="G51:G56">
    <cfRule type="expression" dxfId="423" priority="530">
      <formula>$G$72&gt;4</formula>
    </cfRule>
  </conditionalFormatting>
  <conditionalFormatting sqref="AL51:AM56 AM57 AM61">
    <cfRule type="expression" dxfId="422" priority="451">
      <formula>AL$72="ZZZ"</formula>
    </cfRule>
    <cfRule type="expression" dxfId="421" priority="527">
      <formula>AL$72&gt;4</formula>
    </cfRule>
  </conditionalFormatting>
  <conditionalFormatting sqref="M68:AJ68">
    <cfRule type="expression" dxfId="420" priority="518">
      <formula>$J$75=5</formula>
    </cfRule>
    <cfRule type="expression" dxfId="419" priority="520">
      <formula>$J$74&gt;2</formula>
    </cfRule>
  </conditionalFormatting>
  <conditionalFormatting sqref="I10:I23 I33:I44 I46">
    <cfRule type="expression" dxfId="418" priority="498">
      <formula>$I$9=""</formula>
    </cfRule>
  </conditionalFormatting>
  <conditionalFormatting sqref="K65:K67">
    <cfRule type="expression" dxfId="417" priority="496">
      <formula>K$75=5</formula>
    </cfRule>
    <cfRule type="expression" dxfId="416" priority="497">
      <formula>K$74&gt;0</formula>
    </cfRule>
  </conditionalFormatting>
  <conditionalFormatting sqref="L65:AJ67">
    <cfRule type="expression" dxfId="415" priority="488">
      <formula>L$75=5</formula>
    </cfRule>
    <cfRule type="expression" dxfId="414" priority="489">
      <formula>L$74&gt;0</formula>
    </cfRule>
  </conditionalFormatting>
  <conditionalFormatting sqref="K68">
    <cfRule type="expression" dxfId="413" priority="478">
      <formula>K$75=5</formula>
    </cfRule>
    <cfRule type="expression" dxfId="412" priority="479">
      <formula>K$74&gt;2</formula>
    </cfRule>
  </conditionalFormatting>
  <conditionalFormatting sqref="L68">
    <cfRule type="expression" dxfId="411" priority="476">
      <formula>L$75=5</formula>
    </cfRule>
    <cfRule type="expression" dxfId="410" priority="477">
      <formula>L$74&gt;2</formula>
    </cfRule>
  </conditionalFormatting>
  <conditionalFormatting sqref="I64">
    <cfRule type="expression" dxfId="409" priority="475">
      <formula>$I$9=""</formula>
    </cfRule>
  </conditionalFormatting>
  <conditionalFormatting sqref="J64">
    <cfRule type="expression" dxfId="408" priority="474">
      <formula>J$9=""</formula>
    </cfRule>
  </conditionalFormatting>
  <conditionalFormatting sqref="K64:AJ64">
    <cfRule type="expression" dxfId="407" priority="473">
      <formula>K$9=""</formula>
    </cfRule>
  </conditionalFormatting>
  <conditionalFormatting sqref="T62:T68">
    <cfRule type="expression" dxfId="406" priority="472">
      <formula>LEFT(T$10,1)="Z"</formula>
    </cfRule>
  </conditionalFormatting>
  <conditionalFormatting sqref="H14:H16">
    <cfRule type="expression" dxfId="405" priority="471">
      <formula>$H$13="２：法人所在地と同じ"</formula>
    </cfRule>
  </conditionalFormatting>
  <conditionalFormatting sqref="K18:AJ23">
    <cfRule type="expression" dxfId="404" priority="469">
      <formula>$J$74=1</formula>
    </cfRule>
  </conditionalFormatting>
  <conditionalFormatting sqref="K39">
    <cfRule type="expression" dxfId="403" priority="450">
      <formula>K$9=""</formula>
    </cfRule>
  </conditionalFormatting>
  <conditionalFormatting sqref="J39">
    <cfRule type="expression" dxfId="402" priority="448">
      <formula>J$9=""</formula>
    </cfRule>
  </conditionalFormatting>
  <conditionalFormatting sqref="J39">
    <cfRule type="expression" dxfId="401" priority="446">
      <formula>J$9=""</formula>
    </cfRule>
  </conditionalFormatting>
  <conditionalFormatting sqref="I39">
    <cfRule type="expression" dxfId="400" priority="444">
      <formula>I$9=""</formula>
    </cfRule>
  </conditionalFormatting>
  <conditionalFormatting sqref="I39">
    <cfRule type="expression" dxfId="399" priority="442">
      <formula>I$9=""</formula>
    </cfRule>
  </conditionalFormatting>
  <conditionalFormatting sqref="H39">
    <cfRule type="expression" dxfId="398" priority="440">
      <formula>H$9=""</formula>
    </cfRule>
  </conditionalFormatting>
  <conditionalFormatting sqref="H39">
    <cfRule type="expression" dxfId="397" priority="438">
      <formula>H$9=""</formula>
    </cfRule>
  </conditionalFormatting>
  <conditionalFormatting sqref="G39">
    <cfRule type="expression" dxfId="396" priority="436">
      <formula>G$9=""</formula>
    </cfRule>
  </conditionalFormatting>
  <conditionalFormatting sqref="G39">
    <cfRule type="expression" dxfId="395" priority="434">
      <formula>G$9=""</formula>
    </cfRule>
  </conditionalFormatting>
  <conditionalFormatting sqref="H51:H56">
    <cfRule type="expression" dxfId="394" priority="432">
      <formula>H$72&gt;4</formula>
    </cfRule>
  </conditionalFormatting>
  <conditionalFormatting sqref="H39:AJ39">
    <cfRule type="expression" dxfId="393" priority="431">
      <formula>H$9=""</formula>
    </cfRule>
  </conditionalFormatting>
  <conditionalFormatting sqref="H39:AJ39">
    <cfRule type="expression" dxfId="392" priority="429">
      <formula>H$9=""</formula>
    </cfRule>
  </conditionalFormatting>
  <conditionalFormatting sqref="S39">
    <cfRule type="expression" dxfId="391" priority="427">
      <formula>S$9=""</formula>
    </cfRule>
  </conditionalFormatting>
  <conditionalFormatting sqref="S39">
    <cfRule type="expression" dxfId="390" priority="425">
      <formula>S$9=""</formula>
    </cfRule>
  </conditionalFormatting>
  <conditionalFormatting sqref="R39">
    <cfRule type="expression" dxfId="389" priority="423">
      <formula>R$9=""</formula>
    </cfRule>
  </conditionalFormatting>
  <conditionalFormatting sqref="R39">
    <cfRule type="expression" dxfId="388" priority="421">
      <formula>R$9=""</formula>
    </cfRule>
  </conditionalFormatting>
  <conditionalFormatting sqref="Q39">
    <cfRule type="expression" dxfId="387" priority="419">
      <formula>Q$9=""</formula>
    </cfRule>
  </conditionalFormatting>
  <conditionalFormatting sqref="Q39">
    <cfRule type="expression" dxfId="386" priority="417">
      <formula>Q$9=""</formula>
    </cfRule>
  </conditionalFormatting>
  <conditionalFormatting sqref="G8:AJ8">
    <cfRule type="expression" dxfId="385" priority="415">
      <formula>LEFT(G$10,1)="Z"</formula>
    </cfRule>
  </conditionalFormatting>
  <conditionalFormatting sqref="G34:AJ42 G8:AJ8">
    <cfRule type="expression" dxfId="384" priority="1235">
      <formula>G$8=""</formula>
    </cfRule>
  </conditionalFormatting>
  <conditionalFormatting sqref="G14:G16">
    <cfRule type="expression" dxfId="383" priority="413">
      <formula>$G$13="２：法人所在地と同じ"</formula>
    </cfRule>
  </conditionalFormatting>
  <conditionalFormatting sqref="I14:I16">
    <cfRule type="expression" dxfId="382" priority="412">
      <formula>$I$13="２：法人所在地と同じ"</formula>
    </cfRule>
  </conditionalFormatting>
  <conditionalFormatting sqref="J14:J16">
    <cfRule type="expression" dxfId="381" priority="411">
      <formula>J$13="２：法人所在地と同じ"</formula>
    </cfRule>
  </conditionalFormatting>
  <conditionalFormatting sqref="K14:AJ16">
    <cfRule type="expression" dxfId="380" priority="410">
      <formula>K$13="２：法人所在地と同じ"</formula>
    </cfRule>
  </conditionalFormatting>
  <conditionalFormatting sqref="J11:J23 J33">
    <cfRule type="expression" dxfId="379" priority="149">
      <formula>$J$10=""</formula>
    </cfRule>
    <cfRule type="expression" dxfId="378" priority="409">
      <formula>LEFT(J$10,1)="Z"</formula>
    </cfRule>
  </conditionalFormatting>
  <conditionalFormatting sqref="I11:I23 I33">
    <cfRule type="expression" dxfId="377" priority="150">
      <formula>$I$10=""</formula>
    </cfRule>
    <cfRule type="expression" dxfId="376" priority="408">
      <formula>LEFT(I$10,1)="Z"</formula>
    </cfRule>
  </conditionalFormatting>
  <conditionalFormatting sqref="H11:H23 H33">
    <cfRule type="expression" dxfId="375" priority="152">
      <formula>$H$10=""</formula>
    </cfRule>
    <cfRule type="expression" dxfId="374" priority="407">
      <formula>LEFT(H$10,1)="Z"</formula>
    </cfRule>
  </conditionalFormatting>
  <conditionalFormatting sqref="G11:G23 G33 G25:G28">
    <cfRule type="expression" dxfId="373" priority="151">
      <formula>G$10=""</formula>
    </cfRule>
    <cfRule type="expression" dxfId="372" priority="406">
      <formula>LEFT(G$10,1)="Z"</formula>
    </cfRule>
  </conditionalFormatting>
  <conditionalFormatting sqref="J10:J23 J33">
    <cfRule type="expression" dxfId="371" priority="405">
      <formula>J$9=""</formula>
    </cfRule>
  </conditionalFormatting>
  <conditionalFormatting sqref="K22">
    <cfRule type="expression" dxfId="370" priority="404">
      <formula>K$72=1</formula>
    </cfRule>
  </conditionalFormatting>
  <conditionalFormatting sqref="K18:K23">
    <cfRule type="expression" dxfId="369" priority="403">
      <formula>K$74=1</formula>
    </cfRule>
  </conditionalFormatting>
  <conditionalFormatting sqref="K14:K16">
    <cfRule type="expression" dxfId="368" priority="402">
      <formula>K$13="２：法人所在地と同じ"</formula>
    </cfRule>
  </conditionalFormatting>
  <conditionalFormatting sqref="K11:K23 K33">
    <cfRule type="expression" dxfId="367" priority="148">
      <formula>$K$10=""</formula>
    </cfRule>
    <cfRule type="expression" dxfId="366" priority="401">
      <formula>LEFT(K$10,1)="Z"</formula>
    </cfRule>
  </conditionalFormatting>
  <conditionalFormatting sqref="K11:K23 K33">
    <cfRule type="expression" dxfId="365" priority="400">
      <formula>K$9=""</formula>
    </cfRule>
  </conditionalFormatting>
  <conditionalFormatting sqref="L22">
    <cfRule type="expression" dxfId="364" priority="398">
      <formula>L$72=1</formula>
    </cfRule>
  </conditionalFormatting>
  <conditionalFormatting sqref="L18:L23">
    <cfRule type="expression" dxfId="363" priority="397">
      <formula>L$74=1</formula>
    </cfRule>
  </conditionalFormatting>
  <conditionalFormatting sqref="L14:L16">
    <cfRule type="expression" dxfId="362" priority="396">
      <formula>L$13="２：法人所在地と同じ"</formula>
    </cfRule>
  </conditionalFormatting>
  <conditionalFormatting sqref="L11:L23 L33">
    <cfRule type="expression" dxfId="361" priority="147">
      <formula>$L$10=""</formula>
    </cfRule>
    <cfRule type="expression" dxfId="360" priority="395">
      <formula>LEFT(L$10,1)="Z"</formula>
    </cfRule>
  </conditionalFormatting>
  <conditionalFormatting sqref="L11:L23 L33">
    <cfRule type="expression" dxfId="359" priority="394">
      <formula>L$9=""</formula>
    </cfRule>
  </conditionalFormatting>
  <conditionalFormatting sqref="M22:N22">
    <cfRule type="expression" dxfId="358" priority="391">
      <formula>M$72=1</formula>
    </cfRule>
  </conditionalFormatting>
  <conditionalFormatting sqref="M18:N23">
    <cfRule type="expression" dxfId="357" priority="390">
      <formula>M$74=1</formula>
    </cfRule>
  </conditionalFormatting>
  <conditionalFormatting sqref="M14:N16">
    <cfRule type="expression" dxfId="356" priority="389">
      <formula>M$13="２：法人所在地と同じ"</formula>
    </cfRule>
  </conditionalFormatting>
  <conditionalFormatting sqref="M11:N23 M33:N33">
    <cfRule type="expression" dxfId="355" priority="388">
      <formula>LEFT(M$10,1)="Z"</formula>
    </cfRule>
  </conditionalFormatting>
  <conditionalFormatting sqref="M11:N23 M33:N33">
    <cfRule type="expression" dxfId="354" priority="387">
      <formula>M$9=""</formula>
    </cfRule>
  </conditionalFormatting>
  <conditionalFormatting sqref="R10:AJ10">
    <cfRule type="expression" dxfId="353" priority="386">
      <formula>R$9=""</formula>
    </cfRule>
  </conditionalFormatting>
  <conditionalFormatting sqref="R10:AJ10">
    <cfRule type="expression" dxfId="352" priority="385">
      <formula>R$9=""</formula>
    </cfRule>
  </conditionalFormatting>
  <conditionalFormatting sqref="O22:AJ22">
    <cfRule type="expression" dxfId="351" priority="384">
      <formula>O$72=1</formula>
    </cfRule>
  </conditionalFormatting>
  <conditionalFormatting sqref="O18:AJ23">
    <cfRule type="expression" dxfId="350" priority="383">
      <formula>O$74=1</formula>
    </cfRule>
  </conditionalFormatting>
  <conditionalFormatting sqref="O14:AJ16">
    <cfRule type="expression" dxfId="349" priority="382">
      <formula>O$13="２：法人所在地と同じ"</formula>
    </cfRule>
  </conditionalFormatting>
  <conditionalFormatting sqref="O11:AJ23 O33:AJ33">
    <cfRule type="expression" dxfId="348" priority="381">
      <formula>LEFT(O$10,1)="Z"</formula>
    </cfRule>
  </conditionalFormatting>
  <conditionalFormatting sqref="O11:AJ23 R10:AJ10 O33:AJ33">
    <cfRule type="expression" dxfId="347" priority="380">
      <formula>O$9=""</formula>
    </cfRule>
  </conditionalFormatting>
  <conditionalFormatting sqref="I50">
    <cfRule type="expression" dxfId="346" priority="280">
      <formula>I$72=15</formula>
    </cfRule>
  </conditionalFormatting>
  <conditionalFormatting sqref="I51:I56">
    <cfRule type="expression" dxfId="345" priority="279">
      <formula>I$72&gt;4</formula>
    </cfRule>
  </conditionalFormatting>
  <conditionalFormatting sqref="J50">
    <cfRule type="expression" dxfId="344" priority="278">
      <formula>J$72=15</formula>
    </cfRule>
  </conditionalFormatting>
  <conditionalFormatting sqref="J51:J56">
    <cfRule type="expression" dxfId="343" priority="277">
      <formula>J$72&gt;4</formula>
    </cfRule>
  </conditionalFormatting>
  <conditionalFormatting sqref="K51:K56">
    <cfRule type="expression" dxfId="342" priority="265">
      <formula>K$72&gt;4</formula>
    </cfRule>
  </conditionalFormatting>
  <conditionalFormatting sqref="L51:L56">
    <cfRule type="expression" dxfId="341" priority="264">
      <formula>L$72&gt;4</formula>
    </cfRule>
  </conditionalFormatting>
  <conditionalFormatting sqref="M51:M56">
    <cfRule type="expression" dxfId="340" priority="263">
      <formula>M$72&gt;4</formula>
    </cfRule>
  </conditionalFormatting>
  <conditionalFormatting sqref="N51:N56">
    <cfRule type="expression" dxfId="339" priority="262">
      <formula>N$72&gt;4</formula>
    </cfRule>
  </conditionalFormatting>
  <conditionalFormatting sqref="O51:O56">
    <cfRule type="expression" dxfId="338" priority="261">
      <formula>O$72&gt;4</formula>
    </cfRule>
  </conditionalFormatting>
  <conditionalFormatting sqref="P51:P56">
    <cfRule type="expression" dxfId="337" priority="260">
      <formula>P$72&gt;4</formula>
    </cfRule>
  </conditionalFormatting>
  <conditionalFormatting sqref="Q51:Q56">
    <cfRule type="expression" dxfId="336" priority="259">
      <formula>Q$72&gt;4</formula>
    </cfRule>
  </conditionalFormatting>
  <conditionalFormatting sqref="R51:R56">
    <cfRule type="expression" dxfId="335" priority="258">
      <formula>R$72&gt;4</formula>
    </cfRule>
  </conditionalFormatting>
  <conditionalFormatting sqref="S51:S56">
    <cfRule type="expression" dxfId="334" priority="257">
      <formula>S$72&gt;4</formula>
    </cfRule>
  </conditionalFormatting>
  <conditionalFormatting sqref="T51:T56">
    <cfRule type="expression" dxfId="333" priority="256">
      <formula>T$72&gt;4</formula>
    </cfRule>
  </conditionalFormatting>
  <conditionalFormatting sqref="U51:U56">
    <cfRule type="expression" dxfId="332" priority="255">
      <formula>U$72&gt;4</formula>
    </cfRule>
  </conditionalFormatting>
  <conditionalFormatting sqref="V51:V56">
    <cfRule type="expression" dxfId="331" priority="254">
      <formula>V$72&gt;4</formula>
    </cfRule>
  </conditionalFormatting>
  <conditionalFormatting sqref="W51:W56">
    <cfRule type="expression" dxfId="330" priority="253">
      <formula>W$72&gt;4</formula>
    </cfRule>
  </conditionalFormatting>
  <conditionalFormatting sqref="X51:X56">
    <cfRule type="expression" dxfId="329" priority="252">
      <formula>X$72&gt;4</formula>
    </cfRule>
  </conditionalFormatting>
  <conditionalFormatting sqref="Y51:Y56">
    <cfRule type="expression" dxfId="328" priority="251">
      <formula>Y$72&gt;4</formula>
    </cfRule>
  </conditionalFormatting>
  <conditionalFormatting sqref="Z51:Z56">
    <cfRule type="expression" dxfId="327" priority="250">
      <formula>Z$72&gt;4</formula>
    </cfRule>
  </conditionalFormatting>
  <conditionalFormatting sqref="AA51:AA56">
    <cfRule type="expression" dxfId="326" priority="249">
      <formula>AA$72&gt;4</formula>
    </cfRule>
  </conditionalFormatting>
  <conditionalFormatting sqref="AB51:AB56">
    <cfRule type="expression" dxfId="325" priority="248">
      <formula>AB$72&gt;4</formula>
    </cfRule>
  </conditionalFormatting>
  <conditionalFormatting sqref="AC51:AC56">
    <cfRule type="expression" dxfId="324" priority="247">
      <formula>AC$72&gt;4</formula>
    </cfRule>
  </conditionalFormatting>
  <conditionalFormatting sqref="AD51:AD56">
    <cfRule type="expression" dxfId="323" priority="246">
      <formula>AD$72&gt;4</formula>
    </cfRule>
  </conditionalFormatting>
  <conditionalFormatting sqref="AE51:AE56">
    <cfRule type="expression" dxfId="322" priority="245">
      <formula>AE$72&gt;4</formula>
    </cfRule>
  </conditionalFormatting>
  <conditionalFormatting sqref="AF51:AF56">
    <cfRule type="expression" dxfId="321" priority="244">
      <formula>AF$72&gt;4</formula>
    </cfRule>
  </conditionalFormatting>
  <conditionalFormatting sqref="AG51:AG56">
    <cfRule type="expression" dxfId="320" priority="243">
      <formula>AG$72&gt;4</formula>
    </cfRule>
  </conditionalFormatting>
  <conditionalFormatting sqref="AH51:AH56">
    <cfRule type="expression" dxfId="319" priority="242">
      <formula>AH$72&gt;4</formula>
    </cfRule>
  </conditionalFormatting>
  <conditionalFormatting sqref="AI51:AI56">
    <cfRule type="expression" dxfId="318" priority="241">
      <formula>AI$72&gt;4</formula>
    </cfRule>
  </conditionalFormatting>
  <conditionalFormatting sqref="AJ51:AJ56">
    <cfRule type="expression" dxfId="317" priority="240">
      <formula>AJ$72&gt;4</formula>
    </cfRule>
  </conditionalFormatting>
  <conditionalFormatting sqref="K50">
    <cfRule type="expression" dxfId="316" priority="239">
      <formula>K$72=15</formula>
    </cfRule>
  </conditionalFormatting>
  <conditionalFormatting sqref="L50">
    <cfRule type="expression" dxfId="315" priority="238">
      <formula>L$72=15</formula>
    </cfRule>
  </conditionalFormatting>
  <conditionalFormatting sqref="M50">
    <cfRule type="expression" dxfId="314" priority="237">
      <formula>M$72=15</formula>
    </cfRule>
  </conditionalFormatting>
  <conditionalFormatting sqref="N50">
    <cfRule type="expression" dxfId="313" priority="236">
      <formula>N$72=15</formula>
    </cfRule>
  </conditionalFormatting>
  <conditionalFormatting sqref="O50">
    <cfRule type="expression" dxfId="312" priority="235">
      <formula>O$72=15</formula>
    </cfRule>
  </conditionalFormatting>
  <conditionalFormatting sqref="P50">
    <cfRule type="expression" dxfId="311" priority="234">
      <formula>P$72=15</formula>
    </cfRule>
  </conditionalFormatting>
  <conditionalFormatting sqref="Q50">
    <cfRule type="expression" dxfId="310" priority="233">
      <formula>Q$72=15</formula>
    </cfRule>
  </conditionalFormatting>
  <conditionalFormatting sqref="R50">
    <cfRule type="expression" dxfId="309" priority="232">
      <formula>R$72=15</formula>
    </cfRule>
  </conditionalFormatting>
  <conditionalFormatting sqref="S50">
    <cfRule type="expression" dxfId="308" priority="231">
      <formula>S$72=15</formula>
    </cfRule>
  </conditionalFormatting>
  <conditionalFormatting sqref="T50">
    <cfRule type="expression" dxfId="307" priority="230">
      <formula>T$72=15</formula>
    </cfRule>
  </conditionalFormatting>
  <conditionalFormatting sqref="U50">
    <cfRule type="expression" dxfId="306" priority="229">
      <formula>U$72=15</formula>
    </cfRule>
  </conditionalFormatting>
  <conditionalFormatting sqref="V50">
    <cfRule type="expression" dxfId="305" priority="228">
      <formula>V$72=15</formula>
    </cfRule>
  </conditionalFormatting>
  <conditionalFormatting sqref="W50">
    <cfRule type="expression" dxfId="304" priority="227">
      <formula>W$72=15</formula>
    </cfRule>
  </conditionalFormatting>
  <conditionalFormatting sqref="X50">
    <cfRule type="expression" dxfId="303" priority="226">
      <formula>X$72=15</formula>
    </cfRule>
  </conditionalFormatting>
  <conditionalFormatting sqref="Y50">
    <cfRule type="expression" dxfId="302" priority="225">
      <formula>Y$72=15</formula>
    </cfRule>
  </conditionalFormatting>
  <conditionalFormatting sqref="Z50">
    <cfRule type="expression" dxfId="301" priority="224">
      <formula>Z$72=15</formula>
    </cfRule>
  </conditionalFormatting>
  <conditionalFormatting sqref="AA50">
    <cfRule type="expression" dxfId="300" priority="223">
      <formula>AA$72=15</formula>
    </cfRule>
  </conditionalFormatting>
  <conditionalFormatting sqref="AB50">
    <cfRule type="expression" dxfId="299" priority="222">
      <formula>AB$72=15</formula>
    </cfRule>
  </conditionalFormatting>
  <conditionalFormatting sqref="AC50">
    <cfRule type="expression" dxfId="298" priority="221">
      <formula>AC$72=15</formula>
    </cfRule>
  </conditionalFormatting>
  <conditionalFormatting sqref="AD50">
    <cfRule type="expression" dxfId="297" priority="220">
      <formula>AD$72=15</formula>
    </cfRule>
  </conditionalFormatting>
  <conditionalFormatting sqref="AE50">
    <cfRule type="expression" dxfId="296" priority="219">
      <formula>AE$72=15</formula>
    </cfRule>
  </conditionalFormatting>
  <conditionalFormatting sqref="AF50">
    <cfRule type="expression" dxfId="295" priority="218">
      <formula>AF$72=15</formula>
    </cfRule>
  </conditionalFormatting>
  <conditionalFormatting sqref="AG50">
    <cfRule type="expression" dxfId="294" priority="217">
      <formula>AG$72=15</formula>
    </cfRule>
  </conditionalFormatting>
  <conditionalFormatting sqref="AH50">
    <cfRule type="expression" dxfId="293" priority="216">
      <formula>AH$72=15</formula>
    </cfRule>
  </conditionalFormatting>
  <conditionalFormatting sqref="AI50">
    <cfRule type="expression" dxfId="292" priority="215">
      <formula>AI$72=15</formula>
    </cfRule>
  </conditionalFormatting>
  <conditionalFormatting sqref="AJ50">
    <cfRule type="expression" dxfId="291" priority="214">
      <formula>AJ$72=15</formula>
    </cfRule>
  </conditionalFormatting>
  <conditionalFormatting sqref="H10:H23 H33:H44 G44:AJ44 H46">
    <cfRule type="expression" dxfId="290" priority="213">
      <formula>$H$9=""</formula>
    </cfRule>
  </conditionalFormatting>
  <conditionalFormatting sqref="H64">
    <cfRule type="expression" dxfId="289" priority="212">
      <formula>$H$9=""</formula>
    </cfRule>
  </conditionalFormatting>
  <conditionalFormatting sqref="K10:Q10">
    <cfRule type="expression" dxfId="288" priority="211">
      <formula>K$9=""</formula>
    </cfRule>
  </conditionalFormatting>
  <conditionalFormatting sqref="H50:H56">
    <cfRule type="expression" dxfId="287" priority="210">
      <formula>LEFT(H$10,1)="Z"</formula>
    </cfRule>
  </conditionalFormatting>
  <conditionalFormatting sqref="H64:H68">
    <cfRule type="expression" dxfId="286" priority="209">
      <formula>LEFT(H$10,1)="Z"</formula>
    </cfRule>
  </conditionalFormatting>
  <conditionalFormatting sqref="I50:I56">
    <cfRule type="expression" dxfId="285" priority="208">
      <formula>LEFT(I$10,1)="Z"</formula>
    </cfRule>
  </conditionalFormatting>
  <conditionalFormatting sqref="I64:I68">
    <cfRule type="expression" dxfId="284" priority="207">
      <formula>LEFT(I$10,1)="Z"</formula>
    </cfRule>
  </conditionalFormatting>
  <conditionalFormatting sqref="K50:K56">
    <cfRule type="expression" dxfId="283" priority="205">
      <formula>LEFT(K$10,1)="Z"</formula>
    </cfRule>
  </conditionalFormatting>
  <conditionalFormatting sqref="K64:K68">
    <cfRule type="expression" dxfId="282" priority="204">
      <formula>LEFT(K$10,1)="Z"</formula>
    </cfRule>
  </conditionalFormatting>
  <conditionalFormatting sqref="L51:L56">
    <cfRule type="expression" dxfId="281" priority="203">
      <formula>L$72&gt;4</formula>
    </cfRule>
  </conditionalFormatting>
  <conditionalFormatting sqref="L50">
    <cfRule type="expression" dxfId="280" priority="202">
      <formula>L$72=15</formula>
    </cfRule>
  </conditionalFormatting>
  <conditionalFormatting sqref="L50:L56">
    <cfRule type="expression" dxfId="279" priority="201">
      <formula>LEFT(L$10,1)="Z"</formula>
    </cfRule>
  </conditionalFormatting>
  <conditionalFormatting sqref="L65:L67">
    <cfRule type="expression" dxfId="278" priority="199">
      <formula>L$75=5</formula>
    </cfRule>
    <cfRule type="expression" dxfId="277" priority="200">
      <formula>L$74&gt;0</formula>
    </cfRule>
  </conditionalFormatting>
  <conditionalFormatting sqref="L68">
    <cfRule type="expression" dxfId="276" priority="197">
      <formula>L$75=5</formula>
    </cfRule>
    <cfRule type="expression" dxfId="275" priority="198">
      <formula>L$74&gt;2</formula>
    </cfRule>
  </conditionalFormatting>
  <conditionalFormatting sqref="L64:L68">
    <cfRule type="expression" dxfId="274" priority="196">
      <formula>LEFT(L$10,1)="Z"</formula>
    </cfRule>
  </conditionalFormatting>
  <conditionalFormatting sqref="L51:U56">
    <cfRule type="expression" dxfId="273" priority="195">
      <formula>L$72&gt;4</formula>
    </cfRule>
  </conditionalFormatting>
  <conditionalFormatting sqref="L50:U50">
    <cfRule type="expression" dxfId="272" priority="194">
      <formula>L$72=15</formula>
    </cfRule>
  </conditionalFormatting>
  <conditionalFormatting sqref="L50:U56">
    <cfRule type="expression" dxfId="271" priority="193">
      <formula>LEFT(L$10,1)="Z"</formula>
    </cfRule>
  </conditionalFormatting>
  <conditionalFormatting sqref="L65:U67">
    <cfRule type="expression" dxfId="270" priority="191">
      <formula>L$75=5</formula>
    </cfRule>
    <cfRule type="expression" dxfId="269" priority="192">
      <formula>L$74&gt;0</formula>
    </cfRule>
  </conditionalFormatting>
  <conditionalFormatting sqref="L68:U68">
    <cfRule type="expression" dxfId="268" priority="189">
      <formula>L$75=5</formula>
    </cfRule>
    <cfRule type="expression" dxfId="267" priority="190">
      <formula>L$74&gt;2</formula>
    </cfRule>
  </conditionalFormatting>
  <conditionalFormatting sqref="L64:U68">
    <cfRule type="expression" dxfId="266" priority="188">
      <formula>LEFT(L$10,1)="Z"</formula>
    </cfRule>
  </conditionalFormatting>
  <conditionalFormatting sqref="J65:J67">
    <cfRule type="expression" dxfId="265" priority="186">
      <formula>J$75=5</formula>
    </cfRule>
    <cfRule type="expression" dxfId="264" priority="187">
      <formula>J$74&gt;0</formula>
    </cfRule>
  </conditionalFormatting>
  <conditionalFormatting sqref="J68">
    <cfRule type="expression" dxfId="263" priority="184">
      <formula>J$75=5</formula>
    </cfRule>
    <cfRule type="expression" dxfId="262" priority="185">
      <formula>J$74&gt;2</formula>
    </cfRule>
  </conditionalFormatting>
  <conditionalFormatting sqref="J64">
    <cfRule type="expression" dxfId="261" priority="183">
      <formula>J$9=""</formula>
    </cfRule>
  </conditionalFormatting>
  <conditionalFormatting sqref="J64:J68">
    <cfRule type="expression" dxfId="260" priority="182">
      <formula>LEFT(J$10,1)="Z"</formula>
    </cfRule>
  </conditionalFormatting>
  <conditionalFormatting sqref="J51:J56">
    <cfRule type="expression" dxfId="259" priority="181">
      <formula>J$72&gt;4</formula>
    </cfRule>
  </conditionalFormatting>
  <conditionalFormatting sqref="J50">
    <cfRule type="expression" dxfId="258" priority="180">
      <formula>J$72=15</formula>
    </cfRule>
  </conditionalFormatting>
  <conditionalFormatting sqref="J50:J56">
    <cfRule type="expression" dxfId="257" priority="179">
      <formula>LEFT(J$10,1)="Z"</formula>
    </cfRule>
  </conditionalFormatting>
  <conditionalFormatting sqref="H39:AJ39">
    <cfRule type="expression" dxfId="256" priority="178">
      <formula>H$9=""</formula>
    </cfRule>
  </conditionalFormatting>
  <conditionalFormatting sqref="H39:AJ39">
    <cfRule type="expression" dxfId="255" priority="177">
      <formula>H$9=""</formula>
    </cfRule>
  </conditionalFormatting>
  <conditionalFormatting sqref="H39:AJ39">
    <cfRule type="expression" dxfId="254" priority="176">
      <formula>H$9=""</formula>
    </cfRule>
  </conditionalFormatting>
  <conditionalFormatting sqref="H39:AJ39">
    <cfRule type="expression" dxfId="253" priority="175">
      <formula>H$9=""</formula>
    </cfRule>
  </conditionalFormatting>
  <conditionalFormatting sqref="H39:AJ39">
    <cfRule type="expression" dxfId="252" priority="174">
      <formula>H$9=""</formula>
    </cfRule>
  </conditionalFormatting>
  <conditionalFormatting sqref="H39:AJ39">
    <cfRule type="expression" dxfId="251" priority="173">
      <formula>H$9=""</formula>
    </cfRule>
  </conditionalFormatting>
  <conditionalFormatting sqref="T39:AJ39">
    <cfRule type="expression" dxfId="250" priority="172">
      <formula>T$9=""</formula>
    </cfRule>
  </conditionalFormatting>
  <conditionalFormatting sqref="T39:AJ39">
    <cfRule type="expression" dxfId="249" priority="171">
      <formula>T$9=""</formula>
    </cfRule>
  </conditionalFormatting>
  <conditionalFormatting sqref="E16:F16">
    <cfRule type="expression" dxfId="248" priority="170">
      <formula>$E$16="住所は　　　　　　　　入力例のとおり⇒　　　　　　　ご記入下さい ⇒　　　　(丁目,番地,号 　はハイフン（ｰ）にしてください)"</formula>
    </cfRule>
  </conditionalFormatting>
  <conditionalFormatting sqref="G8">
    <cfRule type="expression" dxfId="247" priority="169">
      <formula>$G$8="「学校種・課程」欄が未選択です　必ず選択してください"</formula>
    </cfRule>
  </conditionalFormatting>
  <conditionalFormatting sqref="G8:AJ8">
    <cfRule type="expression" dxfId="246" priority="168">
      <formula>$G$8="「学校種・課程」欄が未選択です　必ず選択してください"</formula>
    </cfRule>
  </conditionalFormatting>
  <conditionalFormatting sqref="I35">
    <cfRule type="expression" dxfId="245" priority="167">
      <formula>$H$9=""</formula>
    </cfRule>
  </conditionalFormatting>
  <conditionalFormatting sqref="J35">
    <cfRule type="expression" dxfId="244" priority="166">
      <formula>$H$9=""</formula>
    </cfRule>
  </conditionalFormatting>
  <conditionalFormatting sqref="K35">
    <cfRule type="expression" dxfId="243" priority="165">
      <formula>$H$9=""</formula>
    </cfRule>
  </conditionalFormatting>
  <conditionalFormatting sqref="L35">
    <cfRule type="expression" dxfId="242" priority="164">
      <formula>$H$9=""</formula>
    </cfRule>
  </conditionalFormatting>
  <conditionalFormatting sqref="M35">
    <cfRule type="expression" dxfId="241" priority="163">
      <formula>$H$9=""</formula>
    </cfRule>
  </conditionalFormatting>
  <conditionalFormatting sqref="N35">
    <cfRule type="expression" dxfId="240" priority="162">
      <formula>$H$9=""</formula>
    </cfRule>
  </conditionalFormatting>
  <conditionalFormatting sqref="O35">
    <cfRule type="expression" dxfId="239" priority="161">
      <formula>$H$9=""</formula>
    </cfRule>
  </conditionalFormatting>
  <conditionalFormatting sqref="P35">
    <cfRule type="expression" dxfId="238" priority="160">
      <formula>$H$9=""</formula>
    </cfRule>
  </conditionalFormatting>
  <conditionalFormatting sqref="Q35">
    <cfRule type="expression" dxfId="237" priority="159">
      <formula>$H$9=""</formula>
    </cfRule>
  </conditionalFormatting>
  <conditionalFormatting sqref="R35">
    <cfRule type="expression" dxfId="236" priority="158">
      <formula>$H$9=""</formula>
    </cfRule>
  </conditionalFormatting>
  <conditionalFormatting sqref="S35">
    <cfRule type="expression" dxfId="235" priority="157">
      <formula>$H$9=""</formula>
    </cfRule>
  </conditionalFormatting>
  <conditionalFormatting sqref="T35">
    <cfRule type="expression" dxfId="234" priority="156">
      <formula>$H$9=""</formula>
    </cfRule>
  </conditionalFormatting>
  <conditionalFormatting sqref="U35">
    <cfRule type="expression" dxfId="233" priority="155">
      <formula>$H$9=""</formula>
    </cfRule>
  </conditionalFormatting>
  <conditionalFormatting sqref="V35:AJ35">
    <cfRule type="expression" dxfId="232" priority="154">
      <formula>$H$9=""</formula>
    </cfRule>
  </conditionalFormatting>
  <conditionalFormatting sqref="G35">
    <cfRule type="expression" dxfId="231" priority="153">
      <formula>$H$9=""</formula>
    </cfRule>
  </conditionalFormatting>
  <conditionalFormatting sqref="M11:M23 M33">
    <cfRule type="expression" dxfId="230" priority="146">
      <formula>$M$10=""</formula>
    </cfRule>
  </conditionalFormatting>
  <conditionalFormatting sqref="N11:N23 N33">
    <cfRule type="expression" dxfId="229" priority="145">
      <formula>$N$10=""</formula>
    </cfRule>
  </conditionalFormatting>
  <conditionalFormatting sqref="O11:O23 O33">
    <cfRule type="expression" dxfId="228" priority="144">
      <formula>$O$10=""</formula>
    </cfRule>
  </conditionalFormatting>
  <conditionalFormatting sqref="P11:P23 P33">
    <cfRule type="expression" dxfId="227" priority="143">
      <formula>$P$10=""</formula>
    </cfRule>
  </conditionalFormatting>
  <conditionalFormatting sqref="G29:G32">
    <cfRule type="expression" dxfId="226" priority="116">
      <formula>OR(G$10="G 認定こども園（幼稚園型）",G$10="G 認定こども園（幼保連携型）")</formula>
    </cfRule>
    <cfRule type="expression" dxfId="225" priority="126">
      <formula>$G$10=""</formula>
    </cfRule>
    <cfRule type="expression" dxfId="224" priority="138">
      <formula>LEFT(G$10,1)="Z"</formula>
    </cfRule>
  </conditionalFormatting>
  <conditionalFormatting sqref="G25:G28">
    <cfRule type="expression" dxfId="223" priority="117">
      <formula>OR(G$10="G 認定こども園（幼稚園型）",G$10="G 認定こども園（幼保連携型）")</formula>
    </cfRule>
  </conditionalFormatting>
  <conditionalFormatting sqref="I29:J32">
    <cfRule type="expression" dxfId="222" priority="106">
      <formula>$G$10=""</formula>
    </cfRule>
    <cfRule type="expression" dxfId="221" priority="107">
      <formula>LEFT(I$10,1)="Z"</formula>
    </cfRule>
  </conditionalFormatting>
  <conditionalFormatting sqref="AF26:AJ28">
    <cfRule type="expression" dxfId="220" priority="99">
      <formula>OR(AF$10="G 認定こども園（幼稚園型）",AF$10="G 認定こども園（幼保連携型）")</formula>
    </cfRule>
  </conditionalFormatting>
  <conditionalFormatting sqref="AF26:AJ28">
    <cfRule type="expression" dxfId="219" priority="102">
      <formula>$G$10=""</formula>
    </cfRule>
    <cfRule type="expression" dxfId="218" priority="103">
      <formula>LEFT(AF$10,1)="Z"</formula>
    </cfRule>
  </conditionalFormatting>
  <conditionalFormatting sqref="I38">
    <cfRule type="expression" dxfId="217" priority="97">
      <formula>$H$9=""</formula>
    </cfRule>
  </conditionalFormatting>
  <conditionalFormatting sqref="J38">
    <cfRule type="expression" dxfId="216" priority="96">
      <formula>$H$9=""</formula>
    </cfRule>
  </conditionalFormatting>
  <conditionalFormatting sqref="K38">
    <cfRule type="expression" dxfId="215" priority="95">
      <formula>$H$9=""</formula>
    </cfRule>
  </conditionalFormatting>
  <conditionalFormatting sqref="L38">
    <cfRule type="expression" dxfId="214" priority="94">
      <formula>$H$9=""</formula>
    </cfRule>
  </conditionalFormatting>
  <conditionalFormatting sqref="M38">
    <cfRule type="expression" dxfId="213" priority="93">
      <formula>$H$9=""</formula>
    </cfRule>
  </conditionalFormatting>
  <conditionalFormatting sqref="N38">
    <cfRule type="expression" dxfId="212" priority="92">
      <formula>$H$9=""</formula>
    </cfRule>
  </conditionalFormatting>
  <conditionalFormatting sqref="O38">
    <cfRule type="expression" dxfId="211" priority="91">
      <formula>$H$9=""</formula>
    </cfRule>
  </conditionalFormatting>
  <conditionalFormatting sqref="P38">
    <cfRule type="expression" dxfId="210" priority="90">
      <formula>$H$9=""</formula>
    </cfRule>
  </conditionalFormatting>
  <conditionalFormatting sqref="Q38:AJ38">
    <cfRule type="expression" dxfId="209" priority="89">
      <formula>$H$9=""</formula>
    </cfRule>
  </conditionalFormatting>
  <conditionalFormatting sqref="Q38:AJ38">
    <cfRule type="expression" dxfId="208" priority="88">
      <formula>$H$9=""</formula>
    </cfRule>
  </conditionalFormatting>
  <conditionalFormatting sqref="G44:AJ44">
    <cfRule type="expression" dxfId="207" priority="87">
      <formula>$H$9=""</formula>
    </cfRule>
  </conditionalFormatting>
  <conditionalFormatting sqref="I29:I32">
    <cfRule type="expression" dxfId="206" priority="86">
      <formula>OR(I$10="G 認定こども園（幼稚園型）",I$10="G 認定こども園（幼保連携型）")</formula>
    </cfRule>
  </conditionalFormatting>
  <conditionalFormatting sqref="J29:J32">
    <cfRule type="expression" dxfId="205" priority="85">
      <formula>OR(J$10="G 認定こども園（幼稚園型）",J$10="G 認定こども園（幼保連携型）")</formula>
    </cfRule>
  </conditionalFormatting>
  <conditionalFormatting sqref="N29:AJ32">
    <cfRule type="expression" dxfId="204" priority="83">
      <formula>$G$10=""</formula>
    </cfRule>
    <cfRule type="expression" dxfId="203" priority="84">
      <formula>LEFT(N$10,1)="Z"</formula>
    </cfRule>
  </conditionalFormatting>
  <conditionalFormatting sqref="N29:AJ32">
    <cfRule type="expression" dxfId="202" priority="82">
      <formula>OR(N$10="G 認定こども園（幼稚園型）",N$10="G 認定こども園（幼保連携型）")</formula>
    </cfRule>
  </conditionalFormatting>
  <conditionalFormatting sqref="M44:AJ44">
    <cfRule type="expression" dxfId="201" priority="81">
      <formula>$H$9=""</formula>
    </cfRule>
  </conditionalFormatting>
  <conditionalFormatting sqref="H29:H32">
    <cfRule type="expression" dxfId="200" priority="78">
      <formula>OR(H$10="G 認定こども園（幼稚園型）",H$10="G 認定こども園（幼保連携型）")</formula>
    </cfRule>
    <cfRule type="expression" dxfId="199" priority="79">
      <formula>$G$10=""</formula>
    </cfRule>
    <cfRule type="expression" dxfId="198" priority="80">
      <formula>LEFT(H$10,1)="Z"</formula>
    </cfRule>
  </conditionalFormatting>
  <conditionalFormatting sqref="J44">
    <cfRule type="expression" dxfId="197" priority="77">
      <formula>$I$9=""</formula>
    </cfRule>
  </conditionalFormatting>
  <conditionalFormatting sqref="K44">
    <cfRule type="expression" dxfId="196" priority="76">
      <formula>$I$9=""</formula>
    </cfRule>
  </conditionalFormatting>
  <conditionalFormatting sqref="L44:AJ44">
    <cfRule type="expression" dxfId="195" priority="75">
      <formula>$I$9=""</formula>
    </cfRule>
  </conditionalFormatting>
  <conditionalFormatting sqref="G44:AJ44">
    <cfRule type="expression" dxfId="194" priority="74">
      <formula>$I$9=""</formula>
    </cfRule>
  </conditionalFormatting>
  <conditionalFormatting sqref="G44">
    <cfRule type="expression" dxfId="193" priority="73">
      <formula>$I$9=""</formula>
    </cfRule>
  </conditionalFormatting>
  <conditionalFormatting sqref="K29:M32">
    <cfRule type="expression" dxfId="192" priority="71">
      <formula>$G$10=""</formula>
    </cfRule>
    <cfRule type="expression" dxfId="191" priority="72">
      <formula>LEFT(K$10,1)="Z"</formula>
    </cfRule>
  </conditionalFormatting>
  <conditionalFormatting sqref="K29:M32">
    <cfRule type="expression" dxfId="190" priority="70">
      <formula>OR(K$10="G 認定こども園（幼稚園型）",K$10="G 認定こども園（幼保連携型）")</formula>
    </cfRule>
  </conditionalFormatting>
  <conditionalFormatting sqref="AF25:AJ25">
    <cfRule type="expression" dxfId="189" priority="59">
      <formula>AF$10=""</formula>
    </cfRule>
    <cfRule type="expression" dxfId="188" priority="60">
      <formula>LEFT(AF$10,1)="Z"</formula>
    </cfRule>
  </conditionalFormatting>
  <conditionalFormatting sqref="AF25:AJ25">
    <cfRule type="expression" dxfId="187" priority="58">
      <formula>OR(AF$10="G 認定こども園（幼稚園型）",AF$10="G 認定こども園（幼保連携型）")</formula>
    </cfRule>
  </conditionalFormatting>
  <conditionalFormatting sqref="M25:AE28">
    <cfRule type="expression" dxfId="186" priority="50">
      <formula>M$10=""</formula>
    </cfRule>
    <cfRule type="expression" dxfId="185" priority="51">
      <formula>LEFT(M$10,1)="Z"</formula>
    </cfRule>
  </conditionalFormatting>
  <conditionalFormatting sqref="M25:AE28">
    <cfRule type="expression" dxfId="184" priority="49">
      <formula>OR(M$10="G 認定こども園（幼稚園型）",M$10="G 認定こども園（幼保連携型）")</formula>
    </cfRule>
  </conditionalFormatting>
  <conditionalFormatting sqref="H25:L28">
    <cfRule type="expression" dxfId="183" priority="53">
      <formula>H$10=""</formula>
    </cfRule>
    <cfRule type="expression" dxfId="182" priority="54">
      <formula>LEFT(H$10,1)="Z"</formula>
    </cfRule>
  </conditionalFormatting>
  <conditionalFormatting sqref="H25:L28">
    <cfRule type="expression" dxfId="181" priority="52">
      <formula>OR(H$10="G 認定こども園（幼稚園型）",H$10="G 認定こども園（幼保連携型）")</formula>
    </cfRule>
  </conditionalFormatting>
  <conditionalFormatting sqref="D24:F24">
    <cfRule type="expression" dxfId="180" priority="44">
      <formula>$K$24="↑人数欄 入力漏あり↑"</formula>
    </cfRule>
    <cfRule type="expression" dxfId="179" priority="45">
      <formula>$J$24="↑人数欄 入力漏あり↑"</formula>
    </cfRule>
    <cfRule type="expression" dxfId="178" priority="46">
      <formula>$I$24="↑人数欄 入力漏あり↑"</formula>
    </cfRule>
    <cfRule type="expression" dxfId="177" priority="47">
      <formula>$H$24="↑人数欄 入力漏あり↑"</formula>
    </cfRule>
    <cfRule type="expression" dxfId="176" priority="48">
      <formula>$G$24="↑人数欄 入力漏あり↑"</formula>
    </cfRule>
  </conditionalFormatting>
  <conditionalFormatting sqref="G24">
    <cfRule type="expression" dxfId="175" priority="40">
      <formula>G$24="↑人数欄 入力漏あり↑"</formula>
    </cfRule>
    <cfRule type="expression" dxfId="174" priority="43">
      <formula>$G$74=1</formula>
    </cfRule>
    <cfRule type="expression" dxfId="173" priority="11">
      <formula>G$24="↑教職員人数欄 入力漏あり↑"</formula>
    </cfRule>
  </conditionalFormatting>
  <conditionalFormatting sqref="G24">
    <cfRule type="expression" dxfId="172" priority="41">
      <formula>G$10=""</formula>
    </cfRule>
    <cfRule type="expression" dxfId="171" priority="42">
      <formula>LEFT(G$10,1)="Z"</formula>
    </cfRule>
  </conditionalFormatting>
  <conditionalFormatting sqref="H24:AJ24">
    <cfRule type="expression" dxfId="170" priority="1">
      <formula>H$24="↑教職員人数欄 入力漏あり↑"</formula>
    </cfRule>
    <cfRule type="expression" dxfId="169" priority="2">
      <formula>H$24="↑人数欄 入力漏あり↑"</formula>
    </cfRule>
    <cfRule type="expression" dxfId="168" priority="5">
      <formula>$G$74=1</formula>
    </cfRule>
  </conditionalFormatting>
  <conditionalFormatting sqref="H24:AJ24">
    <cfRule type="expression" dxfId="167" priority="3">
      <formula>H$10=""</formula>
    </cfRule>
    <cfRule type="expression" dxfId="166" priority="4">
      <formula>LEFT(H$10,1)="Z"</formula>
    </cfRule>
  </conditionalFormatting>
  <dataValidations xWindow="454" yWindow="829" count="40">
    <dataValidation imeMode="fullKatakana" allowBlank="1" showInputMessage="1" showErrorMessage="1" sqref="G43:AJ43" xr:uid="{00000000-0002-0000-0200-000000000000}"/>
    <dataValidation type="whole" imeMode="halfAlpha" allowBlank="1" showInputMessage="1" showErrorMessage="1" errorTitle="【日数エラー】" error="１～３１の数値を入力してください" sqref="G32:AJ32 G28:AJ28" xr:uid="{00000000-0002-0000-0200-000001000000}">
      <formula1>1</formula1>
      <formula2>31</formula2>
    </dataValidation>
    <dataValidation type="whole" imeMode="halfAlpha" allowBlank="1" showInputMessage="1" showErrorMessage="1" sqref="G67:AJ67" xr:uid="{00000000-0002-0000-0200-000004000000}">
      <formula1>1</formula1>
      <formula2>12</formula2>
    </dataValidation>
    <dataValidation type="whole" imeMode="halfAlpha" allowBlank="1" showInputMessage="1" showErrorMessage="1" sqref="G66:AJ66" xr:uid="{00000000-0002-0000-0200-000005000000}">
      <formula1>1</formula1>
      <formula2>31</formula2>
    </dataValidation>
    <dataValidation type="textLength" imeMode="disabled" allowBlank="1" showInputMessage="1" showErrorMessage="1" errorTitle="【入力エラー】" error="入力例を確認ください" promptTitle="【入力例】" prompt="102-8145_x000a_(間にﾊｲﾌﾝを入れる）" sqref="G14:AJ14" xr:uid="{00000000-0002-0000-0200-000006000000}">
      <formula1>8</formula1>
      <formula2>8</formula2>
    </dataValidation>
    <dataValidation type="textLength" imeMode="halfAlpha" allowBlank="1" showInputMessage="1" showErrorMessage="1" errorTitle="【エラー】" error="入力例を確認ください" promptTitle="【入力例】" prompt="03-3230-1321_x000a_間にﾊｲﾌﾝ入れる" sqref="G17:H17" xr:uid="{00000000-0002-0000-0200-000007000000}">
      <formula1>12</formula1>
      <formula2>13</formula2>
    </dataValidation>
    <dataValidation type="whole" imeMode="halfAlpha" allowBlank="1" showInputMessage="1" showErrorMessage="1" errorTitle="【月数エラー】" error="１～１２の数値を入力してください" sqref="G31:AJ31 G27:AJ27" xr:uid="{00000000-0002-0000-0200-00000A000000}">
      <formula1>1</formula1>
      <formula2>12</formula2>
    </dataValidation>
    <dataValidation type="whole" imeMode="halfAlpha" allowBlank="1" showInputMessage="1" showErrorMessage="1" errorTitle="【入力内容確認】" error="「クラス数」を入力してください_x000a_（幼稚園・認定こども園のみ）" sqref="G22:AJ22" xr:uid="{00000000-0002-0000-0200-00000B000000}">
      <formula1>0</formula1>
      <formula2>100</formula2>
    </dataValidation>
    <dataValidation type="whole" imeMode="halfAlpha" allowBlank="1" showInputMessage="1" showErrorMessage="1" errorTitle="【入力内容確認】" error="本務教員の数を入力してください" sqref="G18:AJ18" xr:uid="{00000000-0002-0000-0200-00000C000000}">
      <formula1>0</formula1>
      <formula2>3000</formula2>
    </dataValidation>
    <dataValidation type="whole" imeMode="halfAlpha" allowBlank="1" showInputMessage="1" showErrorMessage="1" errorTitle="【入力内容確認】" error="兼務教員（非常勤、アルバイト）の数を入力してください" sqref="G19:AJ19" xr:uid="{00000000-0002-0000-0200-00000D000000}">
      <formula1>0</formula1>
      <formula2>5000</formula2>
    </dataValidation>
    <dataValidation type="whole" imeMode="halfAlpha" allowBlank="1" showInputMessage="1" showErrorMessage="1" errorTitle="【入力内容確認】" error="本務「職員」の数を、入力してください" sqref="G20:AJ20" xr:uid="{00000000-0002-0000-0200-00000E000000}">
      <formula1>0</formula1>
      <formula2>3000</formula2>
    </dataValidation>
    <dataValidation type="whole" imeMode="halfAlpha" allowBlank="1" showInputMessage="1" showErrorMessage="1" errorTitle="【入力内容確認】" error="収容定員（認可定員）の数を、入力してください" sqref="G21:AJ21" xr:uid="{00000000-0002-0000-0200-00000F000000}">
      <formula1>0</formula1>
      <formula2>10000</formula2>
    </dataValidation>
    <dataValidation type="whole" imeMode="fullAlpha" allowBlank="1" showInputMessage="1" showErrorMessage="1" errorTitle="【入力内容確認】" error="０歳～５歳の園児数を、入力してください" sqref="J36:AJ36 G31:AJ32 V33:AJ34 G27:AJ28 J34:U34 J43:AJ43" xr:uid="{00000000-0002-0000-0200-000010000000}">
      <formula1>10</formula1>
      <formula2>300</formula2>
    </dataValidation>
    <dataValidation type="list" allowBlank="1" showInputMessage="1" showErrorMessage="1" sqref="G65:AJ65" xr:uid="{00000000-0002-0000-0200-000011000000}">
      <formula1>$F$95:$F$96</formula1>
    </dataValidation>
    <dataValidation type="list" allowBlank="1" showInputMessage="1" showErrorMessage="1" promptTitle="【事由選択】" prompt="合併・分離、休校、廃止、名称変更とその事由をプルダウンから選択してください" sqref="V64:AJ64" xr:uid="{00000000-0002-0000-0200-000012000000}">
      <formula1>$I$182:$I$187</formula1>
    </dataValidation>
    <dataValidation type="list" allowBlank="1" showInputMessage="1" showErrorMessage="1" prompt="プルダウンから選択してください" sqref="G50:AJ50" xr:uid="{00000000-0002-0000-0200-000018000000}">
      <formula1>$I$202:$I$205</formula1>
    </dataValidation>
    <dataValidation type="list" allowBlank="1" showInputMessage="1" showErrorMessage="1" errorTitle="【入力形式エラー】" error="プルダウンから選んでください" promptTitle="【都道府県選択】" prompt="プルダウンから選んでください" sqref="G15:AJ15" xr:uid="{00000000-0002-0000-0200-000019000000}">
      <formula1>$G$163:$G$209</formula1>
    </dataValidation>
    <dataValidation type="whole" imeMode="halfAlpha" allowBlank="1" showInputMessage="1" showErrorMessage="1" errorTitle="【入力内容確認】" error="０歳～５歳の園児数を、入力してください" sqref="G23:AJ23" xr:uid="{00000000-0002-0000-0200-00001A000000}">
      <formula1>0</formula1>
      <formula2>10000</formula2>
    </dataValidation>
    <dataValidation type="list" imeMode="fullAlpha" allowBlank="1" showInputMessage="1" showErrorMessage="1" errorTitle="【入力内容確認】" error="０歳～５歳の園児数を、入力してください" sqref="V25:AJ25 V29:AJ29" xr:uid="{00000000-0002-0000-0200-00001B000000}">
      <formula1>$F$91:$F$96</formula1>
    </dataValidation>
    <dataValidation type="whole" imeMode="halfAlpha" allowBlank="1" showInputMessage="1" showErrorMessage="1" errorTitle="【年数エラー】" error="和歴の年数を入れてください_x000a_" sqref="G30:AJ30 G26:AJ26" xr:uid="{00000000-0002-0000-0200-00001C000000}">
      <formula1>1</formula1>
      <formula2>64</formula2>
    </dataValidation>
    <dataValidation type="whole" imeMode="fullAlpha" allowBlank="1" showInputMessage="1" showErrorMessage="1" errorTitle="【入力内容確認】" error="和歴の年号を入れてください" sqref="G30:AJ30 G26:AJ26" xr:uid="{00000000-0002-0000-0200-00001D000000}">
      <formula1>1</formula1>
      <formula2>64</formula2>
    </dataValidation>
    <dataValidation type="list" imeMode="halfAlpha" allowBlank="1" showInputMessage="1" showErrorMessage="1" sqref="V25:AJ25 G29 V29:AJ29" xr:uid="{00000000-0002-0000-0200-000020000000}">
      <formula1>$F$91:$F$96</formula1>
    </dataValidation>
    <dataValidation imeMode="hiragana" allowBlank="1" showInputMessage="1" showErrorMessage="1" sqref="G11:AJ12 V16:AJ16 G9:AJ9" xr:uid="{00000000-0002-0000-0200-000021000000}"/>
    <dataValidation allowBlank="1" showInputMessage="1" showErrorMessage="1" promptTitle="【学校種・課程】" prompt="プルダウンから選択してください" sqref="D58:D60 D34:D42 D8 D44 D46" xr:uid="{BF87A477-578A-4544-8786-B9822C4F4D4B}"/>
    <dataValidation allowBlank="1" showErrorMessage="1" sqref="E58:F60 E34:AJ42 E46:F46 D45 E44:F44 E8:AJ8" xr:uid="{94A0FD3A-52B0-4AD0-AE05-49B01A63183F}"/>
    <dataValidation type="list" allowBlank="1" showInputMessage="1" showErrorMessage="1" sqref="G33:AJ43" xr:uid="{00000000-0002-0000-0200-000003000000}">
      <formula1>$I$176:$I$179</formula1>
    </dataValidation>
    <dataValidation type="list" imeMode="fullAlpha" allowBlank="1" showInputMessage="1" showErrorMessage="1" errorTitle="【入力内容確認】" error="０歳～５歳の園児数を、入力してください" sqref="J35:AJ35 J33:U33 H43:I43 G33:G43 H33:I36 H37:AJ42" xr:uid="{00000000-0002-0000-0200-00001F000000}">
      <formula1>$I$176:$I$179</formula1>
    </dataValidation>
    <dataValidation type="list" imeMode="hiragana" allowBlank="1" showInputMessage="1" showErrorMessage="1" promptTitle="【学校(園)の住所】　" prompt="法人本部の住所と_x000a_「同じ」「異なる」_x000a_いずれかを_x000a_プルダウンから_x000a_選択してください。" sqref="G13:AJ13" xr:uid="{187A2B20-E378-4EA9-AFF5-EDC71D6B90F6}">
      <formula1>$I$207:$I$209</formula1>
    </dataValidation>
    <dataValidation imeMode="hiragana" allowBlank="1" showInputMessage="1" showErrorMessage="1" promptTitle="【地番等の書き方】" prompt="_x000a_正）１－７－５_x000a__x000a_誤）１丁目７番５号" sqref="G16:H16" xr:uid="{58BE5680-49C3-4A66-A577-DD976946A239}"/>
    <dataValidation imeMode="hiragana" allowBlank="1" showInputMessage="1" showErrorMessage="1" prompt="【地番等の書き方】_x000a__x000a_正）１－７－５_x000a__x000a_誤）１丁目７番５号" sqref="I16:U16" xr:uid="{E0DB17AB-C411-4854-A108-BD1496FF36DD}"/>
    <dataValidation type="list" allowBlank="1" showInputMessage="1" showErrorMessage="1" promptTitle="【学校種・課程】" prompt="プルダウンから選択してください" sqref="G10:AJ10" xr:uid="{00000000-0002-0000-0200-000013000000}">
      <formula1>$I$162:$I$175</formula1>
    </dataValidation>
    <dataValidation type="list" allowBlank="1" showInputMessage="1" showErrorMessage="1" prompt="プルダウンから選択してください" sqref="G51:AJ56" xr:uid="{00000000-0002-0000-0200-000017000000}">
      <formula1>$J$197:$J$205</formula1>
    </dataValidation>
    <dataValidation imeMode="fullAlpha" allowBlank="1" showInputMessage="1" showErrorMessage="1" errorTitle="【入力内容確認】" error="０歳～５歳の園児数を、入力してください" sqref="G49:AJ49" xr:uid="{0E255DF5-E5B6-4845-9C75-A76AC4CD7B50}"/>
    <dataValidation allowBlank="1" sqref="G49:AJ49" xr:uid="{19407583-309F-42E0-9168-2A78B358914A}"/>
    <dataValidation type="textLength" imeMode="disabled" allowBlank="1" showInputMessage="1" showErrorMessage="1" errorTitle="【エラー】" error="入力例を確認ください" promptTitle="【入力例】" prompt="03-3230-1321_x000a_間にﾊｲﾌﾝ入れる" sqref="I17:AJ17" xr:uid="{CD112604-649D-46A9-8684-9B8B4351BED2}">
      <formula1>12</formula1>
      <formula2>13</formula2>
    </dataValidation>
    <dataValidation imeMode="halfAlpha" allowBlank="1" showInputMessage="1" showErrorMessage="1" sqref="G24:AJ24" xr:uid="{0CD1EE7E-9B7F-402D-93DF-CD6AB2AB771B}"/>
    <dataValidation type="list" imeMode="fullAlpha" allowBlank="1" showInputMessage="1" showErrorMessage="1" errorTitle="【入力内容確認】" error="プルダウンから元号を選んでください。" sqref="G29:U29 G25:U25" xr:uid="{97943DE2-D627-4D99-9F10-2DD17F4C52C5}">
      <formula1>$F$91:$F$96</formula1>
    </dataValidation>
    <dataValidation type="list" imeMode="halfAlpha" allowBlank="1" showInputMessage="1" showErrorMessage="1" errorTitle="【入力内容確認】" sqref="G25:U25" xr:uid="{BB1ADC7A-C628-4EB9-AD06-0C3C750E3BA0}">
      <formula1>$F$91:$F$96</formula1>
    </dataValidation>
    <dataValidation type="list" imeMode="halfAlpha" allowBlank="1" showInputMessage="1" showErrorMessage="1" error="プルダウンから元号を選んでください。" sqref="H29:U29" xr:uid="{B360F421-70BA-4CAF-8487-AAAD9B96F34A}">
      <formula1>$F$91:$F$96</formula1>
    </dataValidation>
    <dataValidation type="list" allowBlank="1" showInputMessage="1" showErrorMessage="1" promptTitle="【事由選択】" prompt="名称変更、廃止、休校・募集停止、分離をプルダウンから選択してください" sqref="G64:U64" xr:uid="{29A1393D-8F70-4444-B9E4-096D1F745968}">
      <formula1>$I$182:$I$187</formula1>
    </dataValidation>
  </dataValidations>
  <printOptions horizontalCentered="1" verticalCentered="1"/>
  <pageMargins left="0.51181102362204722" right="0.31496062992125984" top="0.59055118110236227" bottom="0" header="0.51181102362204722" footer="0.31496062992125984"/>
  <pageSetup paperSize="9" scale="52" fitToWidth="3" orientation="portrait" r:id="rId1"/>
  <headerFooter>
    <oddHeader>&amp;L&amp;"BIZ UDPゴシック,太字"&amp;26学校法人等基礎調査&amp;14　&amp;18（作業2　学校法人が設置する学校（園）について　入力控）&amp;R&amp;18&amp;D</oddHeader>
  </headerFooter>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FF0000"/>
    <pageSetUpPr fitToPage="1"/>
  </sheetPr>
  <dimension ref="A1:CS77"/>
  <sheetViews>
    <sheetView topLeftCell="B1" workbookViewId="0">
      <selection activeCell="F15" sqref="F15"/>
    </sheetView>
  </sheetViews>
  <sheetFormatPr defaultColWidth="9" defaultRowHeight="13.5"/>
  <cols>
    <col min="1" max="1" width="50.625" style="957" hidden="1" customWidth="1"/>
    <col min="2" max="2" width="3.625" style="211" customWidth="1"/>
    <col min="3" max="3" width="3.625" style="210" customWidth="1"/>
    <col min="4" max="4" width="1.625" style="210" customWidth="1"/>
    <col min="5" max="5" width="30.75" style="210" customWidth="1"/>
    <col min="6" max="6" width="20.625" style="24" customWidth="1"/>
    <col min="7" max="7" width="25.625" style="24" hidden="1" customWidth="1"/>
    <col min="8" max="8" width="3.625" style="24" customWidth="1"/>
    <col min="9" max="24" width="20.625" style="24" customWidth="1"/>
    <col min="25" max="39" width="20.625" style="24" hidden="1" customWidth="1"/>
    <col min="40" max="40" width="10.25" customWidth="1"/>
    <col min="41" max="43" width="5.625" style="24" hidden="1" customWidth="1"/>
    <col min="44" max="47" width="5.625" style="25" hidden="1" customWidth="1"/>
    <col min="48" max="73" width="5.625" style="24" hidden="1" customWidth="1"/>
    <col min="74" max="16384" width="9" style="24"/>
  </cols>
  <sheetData>
    <row r="1" spans="1:76" ht="114" customHeight="1">
      <c r="A1" s="952"/>
      <c r="B1" s="107"/>
      <c r="C1" s="107"/>
      <c r="D1" s="107"/>
      <c r="E1" s="107"/>
      <c r="F1" s="101"/>
      <c r="G1" s="101"/>
      <c r="H1" s="101"/>
      <c r="I1" s="101"/>
      <c r="J1" s="101"/>
      <c r="K1" s="101"/>
      <c r="L1" s="101"/>
      <c r="M1" s="101"/>
      <c r="N1" s="101"/>
      <c r="O1" s="101"/>
      <c r="P1" s="1395" t="str">
        <f>IF($H$14&gt;0,"「作業２」に戻って、「保育園」「その他事業」を削除してください。　　　　　　　　　　　　　　（決算値は「作業３（本シート）」の「学校法人部門」にまとめてください。","")</f>
        <v/>
      </c>
      <c r="Q1" s="1395"/>
      <c r="R1" s="1395"/>
      <c r="S1" s="101"/>
      <c r="T1" s="101"/>
      <c r="U1" s="101"/>
      <c r="V1" s="101"/>
      <c r="W1" s="101"/>
      <c r="X1" s="101"/>
      <c r="Y1" s="1395" t="str">
        <f>IF($H$14&gt;0,"「作業２」に戻って、「保育園」「その他事業」を削除してください。　　　　　　　　　　　　　　（決算値は「作業３（本シート）」の「学校法人部門」にまとめてください。","")</f>
        <v/>
      </c>
      <c r="Z1" s="1395"/>
      <c r="AA1" s="1395"/>
      <c r="AB1" s="101"/>
      <c r="AC1" s="101"/>
      <c r="AD1" s="101"/>
      <c r="AE1" s="101"/>
      <c r="AF1" s="101"/>
      <c r="AG1" s="101"/>
      <c r="AH1" s="1395" t="str">
        <f>IF($H$14&gt;0,"「作業２」に戻って、「保育園」「その他事業」を削除してください。　　　　　　　　　　　　　　（決算値は「作業３（本シート）」の「学校法人部門」にまとめてください。","")</f>
        <v/>
      </c>
      <c r="AI1" s="1395"/>
      <c r="AJ1" s="1395"/>
      <c r="AK1" s="101"/>
      <c r="AL1" s="101"/>
      <c r="AM1" s="101"/>
      <c r="AN1" s="82"/>
      <c r="AO1" s="101"/>
      <c r="AP1" s="101"/>
      <c r="AQ1" s="101"/>
      <c r="AR1" s="102"/>
      <c r="AS1" s="102"/>
      <c r="AT1" s="102"/>
      <c r="AU1" s="102"/>
      <c r="AV1" s="103"/>
      <c r="AW1" s="103"/>
      <c r="AX1" s="103"/>
      <c r="AY1" s="103"/>
      <c r="AZ1" s="103"/>
      <c r="BA1" s="103"/>
      <c r="BB1" s="103"/>
      <c r="BC1" s="103"/>
      <c r="BD1" s="103"/>
      <c r="BE1" s="103"/>
      <c r="BF1" s="103"/>
      <c r="BG1" s="103"/>
      <c r="BH1" s="103"/>
      <c r="BI1" s="103"/>
      <c r="BJ1" s="103"/>
      <c r="BK1" s="103"/>
      <c r="BL1" s="103"/>
      <c r="BM1" s="103"/>
      <c r="BN1" s="103"/>
      <c r="BO1" s="103"/>
      <c r="BP1" s="103"/>
      <c r="BQ1" s="103"/>
      <c r="BR1" s="103"/>
      <c r="BS1" s="103"/>
      <c r="BT1" s="103"/>
      <c r="BU1" s="103"/>
      <c r="BV1" s="103"/>
      <c r="BW1" s="103"/>
      <c r="BX1" s="103"/>
    </row>
    <row r="2" spans="1:76" ht="13.5" customHeight="1">
      <c r="A2" s="952"/>
      <c r="B2" s="107"/>
      <c r="C2" s="107"/>
      <c r="D2" s="107"/>
      <c r="E2" s="107"/>
      <c r="F2" s="101"/>
      <c r="G2" s="101"/>
      <c r="H2" s="101"/>
      <c r="I2" s="101"/>
      <c r="J2" s="101"/>
      <c r="K2" s="101"/>
      <c r="L2" s="1394" t="str">
        <f>IF(J$13="","","灰色セルは入力不要です！")</f>
        <v/>
      </c>
      <c r="M2" s="1394"/>
      <c r="N2" s="1394"/>
      <c r="O2" s="1394"/>
      <c r="P2" s="1394" t="str">
        <f>IF(N$13="","","灰色セルは入力不要です！")</f>
        <v/>
      </c>
      <c r="Q2" s="1394"/>
      <c r="R2" s="1394"/>
      <c r="S2" s="1394"/>
      <c r="T2" s="1394" t="str">
        <f>IF(R$13="","","灰色セルは入力不要です！")</f>
        <v/>
      </c>
      <c r="U2" s="1394"/>
      <c r="V2" s="1394"/>
      <c r="W2" s="1394"/>
      <c r="X2" s="101"/>
      <c r="Y2" s="101"/>
      <c r="Z2" s="101"/>
      <c r="AA2" s="101"/>
      <c r="AB2" s="101"/>
      <c r="AC2" s="101"/>
      <c r="AD2" s="101"/>
      <c r="AE2" s="101"/>
      <c r="AF2" s="101"/>
      <c r="AG2" s="101"/>
      <c r="AH2" s="101"/>
      <c r="AI2" s="101"/>
      <c r="AJ2" s="101"/>
      <c r="AK2" s="101"/>
      <c r="AL2" s="101"/>
      <c r="AM2" s="101"/>
      <c r="AN2" s="82"/>
      <c r="AO2" s="101"/>
      <c r="AP2" s="101"/>
      <c r="AQ2" s="101"/>
      <c r="AR2" s="102"/>
      <c r="AS2" s="102"/>
      <c r="AT2" s="102"/>
      <c r="AU2" s="102"/>
      <c r="AV2" s="103"/>
      <c r="AW2" s="103"/>
      <c r="AX2" s="103"/>
      <c r="AY2" s="103"/>
      <c r="AZ2" s="103"/>
      <c r="BA2" s="103"/>
      <c r="BB2" s="103"/>
      <c r="BC2" s="103"/>
      <c r="BD2" s="103"/>
      <c r="BE2" s="103"/>
      <c r="BF2" s="103"/>
      <c r="BG2" s="103"/>
      <c r="BH2" s="103"/>
      <c r="BI2" s="103"/>
      <c r="BJ2" s="103"/>
      <c r="BK2" s="103"/>
      <c r="BL2" s="103"/>
      <c r="BM2" s="103"/>
      <c r="BN2" s="103"/>
      <c r="BO2" s="103"/>
      <c r="BP2" s="103"/>
      <c r="BQ2" s="103"/>
      <c r="BR2" s="103"/>
      <c r="BS2" s="103"/>
      <c r="BT2" s="103"/>
      <c r="BU2" s="103"/>
      <c r="BV2" s="103"/>
      <c r="BW2" s="103"/>
      <c r="BX2" s="103"/>
    </row>
    <row r="3" spans="1:76" ht="5.0999999999999996" customHeight="1">
      <c r="A3" s="952"/>
      <c r="B3" s="107"/>
      <c r="C3" s="107"/>
      <c r="D3" s="107"/>
      <c r="E3" s="107"/>
      <c r="F3" s="101"/>
      <c r="G3" s="101"/>
      <c r="H3" s="101"/>
      <c r="I3" s="101"/>
      <c r="J3" s="101"/>
      <c r="K3" s="101"/>
      <c r="L3" s="1394"/>
      <c r="M3" s="1394"/>
      <c r="N3" s="1394"/>
      <c r="O3" s="1394"/>
      <c r="P3" s="1394"/>
      <c r="Q3" s="1394"/>
      <c r="R3" s="1394"/>
      <c r="S3" s="1394"/>
      <c r="T3" s="1394"/>
      <c r="U3" s="1394"/>
      <c r="V3" s="1394"/>
      <c r="W3" s="1394"/>
      <c r="X3" s="82"/>
      <c r="Y3" s="101"/>
      <c r="Z3" s="101"/>
      <c r="AA3" s="101"/>
      <c r="AB3" s="101"/>
      <c r="AC3" s="101"/>
      <c r="AD3" s="101"/>
      <c r="AE3" s="101"/>
      <c r="AF3" s="101"/>
      <c r="AG3" s="101"/>
      <c r="AH3" s="101"/>
      <c r="AI3" s="101"/>
      <c r="AJ3" s="101"/>
      <c r="AK3" s="101"/>
      <c r="AL3" s="101"/>
      <c r="AM3" s="101"/>
      <c r="AN3" s="82"/>
      <c r="AO3" s="101"/>
      <c r="AP3" s="101"/>
      <c r="AQ3" s="101"/>
      <c r="AR3" s="102"/>
      <c r="AS3" s="102"/>
      <c r="AT3" s="102"/>
      <c r="AU3" s="102"/>
      <c r="AV3" s="103"/>
      <c r="AW3" s="103"/>
      <c r="AX3" s="103"/>
      <c r="AY3" s="103"/>
      <c r="AZ3" s="103"/>
      <c r="BA3" s="103"/>
      <c r="BB3" s="103"/>
      <c r="BC3" s="103"/>
      <c r="BD3" s="103"/>
      <c r="BE3" s="103"/>
      <c r="BF3" s="103"/>
      <c r="BG3" s="103"/>
      <c r="BH3" s="103"/>
      <c r="BI3" s="103"/>
      <c r="BJ3" s="103"/>
      <c r="BK3" s="103"/>
      <c r="BL3" s="103"/>
      <c r="BM3" s="103"/>
      <c r="BN3" s="103"/>
      <c r="BO3" s="103"/>
      <c r="BP3" s="103"/>
      <c r="BQ3" s="103"/>
      <c r="BR3" s="103"/>
      <c r="BS3" s="103"/>
      <c r="BT3" s="103"/>
      <c r="BU3" s="103"/>
      <c r="BV3" s="103"/>
      <c r="BW3" s="103"/>
      <c r="BX3" s="103"/>
    </row>
    <row r="4" spans="1:76" ht="5.0999999999999996" customHeight="1">
      <c r="A4" s="952"/>
      <c r="B4" s="107"/>
      <c r="C4" s="107"/>
      <c r="D4" s="107"/>
      <c r="E4" s="107"/>
      <c r="F4" s="101"/>
      <c r="G4" s="101"/>
      <c r="H4" s="101"/>
      <c r="I4" s="101"/>
      <c r="J4" s="101"/>
      <c r="K4" s="101"/>
      <c r="L4" s="1394"/>
      <c r="M4" s="1394"/>
      <c r="N4" s="1394"/>
      <c r="O4" s="1394"/>
      <c r="P4" s="1394"/>
      <c r="Q4" s="1394"/>
      <c r="R4" s="1394"/>
      <c r="S4" s="1394"/>
      <c r="T4" s="1394"/>
      <c r="U4" s="1394"/>
      <c r="V4" s="1394"/>
      <c r="W4" s="1394"/>
      <c r="X4" s="101"/>
      <c r="Y4" s="101"/>
      <c r="Z4" s="101"/>
      <c r="AA4" s="101"/>
      <c r="AB4" s="101"/>
      <c r="AC4" s="101"/>
      <c r="AD4" s="101"/>
      <c r="AE4" s="101"/>
      <c r="AF4" s="101"/>
      <c r="AG4" s="101"/>
      <c r="AH4" s="101"/>
      <c r="AI4" s="101"/>
      <c r="AJ4" s="101"/>
      <c r="AK4" s="101"/>
      <c r="AL4" s="101"/>
      <c r="AM4" s="101"/>
      <c r="AN4" s="82"/>
      <c r="AO4" s="101"/>
      <c r="AP4" s="101"/>
      <c r="AQ4" s="101"/>
      <c r="AR4" s="102"/>
      <c r="AS4" s="102"/>
      <c r="AT4" s="102"/>
      <c r="AU4" s="102"/>
      <c r="AV4" s="103"/>
      <c r="AW4" s="103"/>
      <c r="AX4" s="103"/>
      <c r="AY4" s="103"/>
      <c r="AZ4" s="103"/>
      <c r="BA4" s="103"/>
      <c r="BB4" s="103"/>
      <c r="BC4" s="103"/>
      <c r="BD4" s="103"/>
      <c r="BE4" s="103"/>
      <c r="BF4" s="103"/>
      <c r="BG4" s="103"/>
      <c r="BH4" s="103"/>
      <c r="BI4" s="103"/>
      <c r="BJ4" s="103"/>
      <c r="BK4" s="103"/>
      <c r="BL4" s="103"/>
      <c r="BM4" s="103"/>
      <c r="BN4" s="103"/>
      <c r="BO4" s="103"/>
      <c r="BP4" s="103"/>
      <c r="BQ4" s="103"/>
      <c r="BR4" s="103"/>
      <c r="BS4" s="103"/>
      <c r="BT4" s="103"/>
      <c r="BU4" s="103"/>
      <c r="BV4" s="103"/>
      <c r="BW4" s="103"/>
      <c r="BX4" s="103"/>
    </row>
    <row r="5" spans="1:76" ht="5.0999999999999996" customHeight="1">
      <c r="A5" s="952"/>
      <c r="B5" s="107"/>
      <c r="C5" s="107"/>
      <c r="D5" s="107"/>
      <c r="E5" s="107"/>
      <c r="F5" s="101"/>
      <c r="G5" s="101"/>
      <c r="H5" s="101"/>
      <c r="I5" s="101"/>
      <c r="J5" s="101"/>
      <c r="K5" s="101"/>
      <c r="L5" s="101"/>
      <c r="M5" s="240" t="s">
        <v>459</v>
      </c>
      <c r="N5" s="101"/>
      <c r="O5" s="101"/>
      <c r="P5" s="101"/>
      <c r="Q5" s="101"/>
      <c r="R5" s="101"/>
      <c r="S5" s="101"/>
      <c r="T5" s="101"/>
      <c r="U5" s="101"/>
      <c r="V5" s="101"/>
      <c r="W5" s="101"/>
      <c r="X5" s="101"/>
      <c r="Y5" s="101"/>
      <c r="Z5" s="101"/>
      <c r="AA5" s="101"/>
      <c r="AB5" s="101"/>
      <c r="AC5" s="101"/>
      <c r="AD5" s="101"/>
      <c r="AE5" s="101"/>
      <c r="AF5" s="101"/>
      <c r="AG5" s="101"/>
      <c r="AH5" s="101"/>
      <c r="AI5" s="101"/>
      <c r="AJ5" s="101"/>
      <c r="AK5" s="101"/>
      <c r="AL5" s="101"/>
      <c r="AM5" s="101"/>
      <c r="AN5" s="82"/>
      <c r="AO5" s="101"/>
      <c r="AP5" s="101"/>
      <c r="AQ5" s="101"/>
      <c r="AR5" s="102"/>
      <c r="AS5" s="102"/>
      <c r="AT5" s="102"/>
      <c r="AU5" s="102"/>
      <c r="AV5" s="103"/>
      <c r="AW5" s="103"/>
      <c r="AX5" s="103"/>
      <c r="AY5" s="103"/>
      <c r="AZ5" s="103"/>
      <c r="BA5" s="103"/>
      <c r="BB5" s="103"/>
      <c r="BC5" s="103"/>
      <c r="BD5" s="103"/>
      <c r="BE5" s="103"/>
      <c r="BF5" s="103"/>
      <c r="BG5" s="103"/>
      <c r="BH5" s="103"/>
      <c r="BI5" s="103"/>
      <c r="BJ5" s="103"/>
      <c r="BK5" s="103"/>
      <c r="BL5" s="103"/>
      <c r="BM5" s="103"/>
      <c r="BN5" s="103"/>
      <c r="BO5" s="103"/>
      <c r="BP5" s="103"/>
      <c r="BQ5" s="103"/>
      <c r="BR5" s="103"/>
      <c r="BS5" s="103"/>
      <c r="BT5" s="103"/>
      <c r="BU5" s="103"/>
      <c r="BV5" s="103"/>
      <c r="BW5" s="103"/>
      <c r="BX5" s="103"/>
    </row>
    <row r="6" spans="1:76" ht="5.0999999999999996" customHeight="1">
      <c r="A6" s="952"/>
      <c r="B6" s="107"/>
      <c r="C6" s="107"/>
      <c r="D6" s="107"/>
      <c r="E6" s="107"/>
      <c r="F6" s="101"/>
      <c r="G6" s="101"/>
      <c r="H6" s="101"/>
      <c r="I6" s="101"/>
      <c r="J6" s="101"/>
      <c r="K6" s="101"/>
      <c r="AN6" s="82"/>
      <c r="AO6" s="101"/>
      <c r="AP6" s="101"/>
      <c r="AQ6" s="101"/>
      <c r="AR6" s="102"/>
      <c r="AS6" s="102"/>
      <c r="AT6" s="102"/>
      <c r="AU6" s="102"/>
      <c r="AV6" s="103"/>
      <c r="AW6" s="103"/>
      <c r="AX6" s="103"/>
      <c r="AY6" s="103"/>
      <c r="AZ6" s="103"/>
      <c r="BA6" s="103"/>
      <c r="BB6" s="103"/>
      <c r="BC6" s="103"/>
      <c r="BD6" s="103"/>
      <c r="BE6" s="103"/>
      <c r="BF6" s="103"/>
      <c r="BG6" s="103"/>
      <c r="BH6" s="103"/>
      <c r="BI6" s="103"/>
      <c r="BJ6" s="103"/>
      <c r="BK6" s="103"/>
      <c r="BL6" s="103"/>
      <c r="BM6" s="103"/>
      <c r="BN6" s="103"/>
      <c r="BO6" s="103"/>
      <c r="BP6" s="103"/>
      <c r="BQ6" s="103"/>
      <c r="BR6" s="103"/>
      <c r="BS6" s="103"/>
      <c r="BT6" s="103"/>
      <c r="BU6" s="103"/>
      <c r="BV6" s="103"/>
      <c r="BW6" s="103"/>
      <c r="BX6" s="103"/>
    </row>
    <row r="7" spans="1:76" s="315" customFormat="1" ht="28.5" hidden="1" customHeight="1" thickBot="1">
      <c r="A7" s="953"/>
      <c r="B7" s="308"/>
      <c r="C7" s="308"/>
      <c r="D7" s="308"/>
      <c r="E7" s="308"/>
      <c r="F7" s="309" t="str">
        <f t="shared" ref="F7:H7" si="0">IF(F12="","",F12)</f>
        <v>000</v>
      </c>
      <c r="G7" s="309" t="str">
        <f t="shared" si="0"/>
        <v>総計（横合計）</v>
      </c>
      <c r="H7" s="310" t="str">
        <f t="shared" si="0"/>
        <v/>
      </c>
      <c r="I7" s="309" t="str">
        <f>IF(I12="","",I12)</f>
        <v>Y00</v>
      </c>
      <c r="J7" s="309" t="str">
        <f>IF(J13="","",J13)</f>
        <v/>
      </c>
      <c r="K7" s="309" t="str">
        <f>IF(K13="","",K13)</f>
        <v/>
      </c>
      <c r="L7" s="309" t="str">
        <f>IF(L13="","",L13)</f>
        <v/>
      </c>
      <c r="M7" s="309" t="str">
        <f t="shared" ref="M7:AM7" si="1">IF(M13="","",M13)</f>
        <v/>
      </c>
      <c r="N7" s="309" t="str">
        <f t="shared" si="1"/>
        <v/>
      </c>
      <c r="O7" s="309" t="str">
        <f t="shared" si="1"/>
        <v/>
      </c>
      <c r="P7" s="309" t="str">
        <f t="shared" si="1"/>
        <v/>
      </c>
      <c r="Q7" s="309" t="str">
        <f t="shared" si="1"/>
        <v/>
      </c>
      <c r="R7" s="309" t="str">
        <f t="shared" si="1"/>
        <v/>
      </c>
      <c r="S7" s="309" t="str">
        <f t="shared" si="1"/>
        <v/>
      </c>
      <c r="T7" s="309" t="str">
        <f t="shared" si="1"/>
        <v/>
      </c>
      <c r="U7" s="309" t="str">
        <f t="shared" si="1"/>
        <v/>
      </c>
      <c r="V7" s="309" t="str">
        <f t="shared" si="1"/>
        <v/>
      </c>
      <c r="W7" s="309" t="str">
        <f t="shared" si="1"/>
        <v/>
      </c>
      <c r="X7" s="309" t="str">
        <f t="shared" si="1"/>
        <v/>
      </c>
      <c r="Y7" s="309" t="str">
        <f t="shared" si="1"/>
        <v/>
      </c>
      <c r="Z7" s="309" t="str">
        <f t="shared" si="1"/>
        <v/>
      </c>
      <c r="AA7" s="309" t="str">
        <f t="shared" si="1"/>
        <v/>
      </c>
      <c r="AB7" s="309" t="str">
        <f t="shared" si="1"/>
        <v/>
      </c>
      <c r="AC7" s="309" t="str">
        <f t="shared" si="1"/>
        <v/>
      </c>
      <c r="AD7" s="309" t="str">
        <f t="shared" si="1"/>
        <v/>
      </c>
      <c r="AE7" s="309" t="str">
        <f t="shared" si="1"/>
        <v/>
      </c>
      <c r="AF7" s="309" t="str">
        <f t="shared" si="1"/>
        <v/>
      </c>
      <c r="AG7" s="309" t="str">
        <f t="shared" si="1"/>
        <v/>
      </c>
      <c r="AH7" s="309" t="str">
        <f t="shared" si="1"/>
        <v/>
      </c>
      <c r="AI7" s="309" t="str">
        <f t="shared" si="1"/>
        <v/>
      </c>
      <c r="AJ7" s="309" t="str">
        <f t="shared" si="1"/>
        <v/>
      </c>
      <c r="AK7" s="309" t="str">
        <f t="shared" si="1"/>
        <v/>
      </c>
      <c r="AL7" s="309" t="str">
        <f t="shared" si="1"/>
        <v/>
      </c>
      <c r="AM7" s="309" t="str">
        <f t="shared" si="1"/>
        <v/>
      </c>
      <c r="AN7" s="311"/>
      <c r="AO7" s="312"/>
      <c r="AP7" s="312"/>
      <c r="AQ7" s="312"/>
      <c r="AR7" s="313"/>
      <c r="AS7" s="313"/>
      <c r="AT7" s="313"/>
      <c r="AU7" s="313"/>
      <c r="AV7" s="314"/>
      <c r="AW7" s="314"/>
      <c r="AX7" s="314"/>
      <c r="AY7" s="314"/>
      <c r="AZ7" s="314"/>
      <c r="BA7" s="314"/>
      <c r="BB7" s="314"/>
      <c r="BC7" s="314"/>
      <c r="BD7" s="314"/>
      <c r="BE7" s="314"/>
      <c r="BF7" s="314"/>
      <c r="BG7" s="314"/>
      <c r="BH7" s="314"/>
      <c r="BI7" s="314"/>
      <c r="BJ7" s="314"/>
      <c r="BK7" s="314"/>
      <c r="BL7" s="314"/>
      <c r="BM7" s="314"/>
      <c r="BN7" s="314"/>
      <c r="BO7" s="314"/>
      <c r="BP7" s="314"/>
      <c r="BQ7" s="314"/>
      <c r="BR7" s="314"/>
      <c r="BS7" s="314"/>
      <c r="BT7" s="314"/>
      <c r="BU7" s="314"/>
      <c r="BV7" s="314"/>
      <c r="BW7" s="314"/>
      <c r="BX7" s="314"/>
    </row>
    <row r="8" spans="1:76" ht="3" customHeight="1">
      <c r="A8" s="954"/>
      <c r="B8" s="107"/>
      <c r="C8" s="107"/>
      <c r="D8" s="107"/>
      <c r="E8" s="107"/>
      <c r="F8" s="101"/>
      <c r="G8" s="101"/>
      <c r="H8" s="101"/>
      <c r="I8" s="101"/>
      <c r="J8" s="101"/>
      <c r="K8" s="101"/>
      <c r="L8" s="101"/>
      <c r="M8" s="101"/>
      <c r="N8" s="101"/>
      <c r="O8" s="101"/>
      <c r="P8" s="101"/>
      <c r="Q8" s="101"/>
      <c r="R8" s="101"/>
      <c r="S8" s="101"/>
      <c r="T8" s="101"/>
      <c r="U8" s="101"/>
      <c r="V8" s="101"/>
      <c r="W8" s="101"/>
      <c r="X8" s="101"/>
      <c r="Y8" s="101"/>
      <c r="Z8" s="101"/>
      <c r="AA8" s="101"/>
      <c r="AB8" s="101"/>
      <c r="AC8" s="101"/>
      <c r="AD8" s="101"/>
      <c r="AE8" s="101"/>
      <c r="AF8" s="101"/>
      <c r="AG8" s="101"/>
      <c r="AH8" s="101"/>
      <c r="AI8" s="101"/>
      <c r="AJ8" s="101"/>
      <c r="AK8" s="101"/>
      <c r="AL8" s="101"/>
      <c r="AM8" s="101"/>
      <c r="AN8" s="82"/>
      <c r="AO8" s="101"/>
      <c r="AP8" s="101"/>
      <c r="AQ8" s="101"/>
      <c r="AR8" s="104"/>
      <c r="AS8" s="104"/>
      <c r="AT8" s="104"/>
      <c r="AU8" s="104"/>
      <c r="AV8" s="105"/>
      <c r="AW8" s="105"/>
      <c r="AX8" s="105"/>
      <c r="AY8" s="103"/>
      <c r="AZ8" s="103"/>
      <c r="BA8" s="103"/>
      <c r="BB8" s="103"/>
      <c r="BC8" s="103"/>
      <c r="BD8" s="103"/>
      <c r="BE8" s="103"/>
      <c r="BF8" s="103"/>
      <c r="BG8" s="103"/>
      <c r="BH8" s="103"/>
      <c r="BI8" s="103"/>
      <c r="BJ8" s="103"/>
      <c r="BK8" s="103"/>
      <c r="BL8" s="103"/>
      <c r="BM8" s="103"/>
      <c r="BN8" s="103"/>
      <c r="BO8" s="103"/>
      <c r="BP8" s="103"/>
      <c r="BQ8" s="103"/>
      <c r="BR8" s="103"/>
      <c r="BS8" s="103"/>
      <c r="BT8" s="103"/>
      <c r="BU8" s="103"/>
      <c r="BV8" s="103"/>
      <c r="BW8" s="103"/>
      <c r="BX8" s="103"/>
    </row>
    <row r="9" spans="1:76" ht="3" customHeight="1">
      <c r="A9" s="952"/>
      <c r="B9" s="106"/>
      <c r="C9" s="107"/>
      <c r="D9" s="107"/>
      <c r="E9" s="107"/>
      <c r="F9" s="107"/>
      <c r="G9" s="107"/>
      <c r="H9" s="107"/>
      <c r="I9" s="107"/>
      <c r="J9" s="107"/>
      <c r="K9" s="107"/>
      <c r="L9" s="107"/>
      <c r="M9" s="107"/>
      <c r="N9" s="107"/>
      <c r="O9" s="107"/>
      <c r="P9" s="107"/>
      <c r="Q9" s="107"/>
      <c r="R9" s="107"/>
      <c r="S9" s="107"/>
      <c r="T9" s="107"/>
      <c r="U9" s="107"/>
      <c r="V9" s="107"/>
      <c r="W9" s="107"/>
      <c r="X9" s="107"/>
      <c r="Y9" s="107"/>
      <c r="Z9" s="107"/>
      <c r="AA9" s="107"/>
      <c r="AB9" s="107"/>
      <c r="AC9" s="107"/>
      <c r="AD9" s="107"/>
      <c r="AE9" s="107"/>
      <c r="AF9" s="107"/>
      <c r="AG9" s="107"/>
      <c r="AH9" s="107"/>
      <c r="AI9" s="107"/>
      <c r="AJ9" s="107"/>
      <c r="AK9" s="107"/>
      <c r="AL9" s="107"/>
      <c r="AM9" s="107"/>
      <c r="AN9" s="82"/>
      <c r="AO9" s="101"/>
      <c r="AP9" s="101"/>
      <c r="AQ9" s="101"/>
      <c r="AR9" s="102"/>
      <c r="AS9" s="102"/>
      <c r="AT9" s="102"/>
      <c r="AU9" s="102"/>
      <c r="AV9" s="103"/>
      <c r="AW9" s="103"/>
      <c r="AX9" s="103"/>
      <c r="AY9" s="103"/>
      <c r="AZ9" s="103"/>
      <c r="BA9" s="103"/>
      <c r="BB9" s="103"/>
      <c r="BC9" s="103"/>
      <c r="BD9" s="103"/>
      <c r="BE9" s="103"/>
      <c r="BF9" s="103"/>
      <c r="BG9" s="103"/>
      <c r="BH9" s="103"/>
      <c r="BI9" s="103"/>
      <c r="BJ9" s="103"/>
      <c r="BK9" s="103"/>
      <c r="BL9" s="103"/>
      <c r="BM9" s="103"/>
      <c r="BN9" s="103"/>
      <c r="BO9" s="103"/>
      <c r="BP9" s="103"/>
      <c r="BQ9" s="103"/>
      <c r="BR9" s="103"/>
      <c r="BS9" s="103"/>
      <c r="BT9" s="103"/>
      <c r="BU9" s="103"/>
      <c r="BV9" s="103"/>
      <c r="BW9" s="103"/>
      <c r="BX9" s="103"/>
    </row>
    <row r="10" spans="1:76" ht="27.75">
      <c r="A10" s="952"/>
      <c r="B10" s="1396" t="s">
        <v>213</v>
      </c>
      <c r="C10" s="1396"/>
      <c r="D10" s="1396"/>
      <c r="E10" s="1396"/>
      <c r="F10" s="1396"/>
      <c r="G10" s="1396"/>
      <c r="H10" s="1396"/>
      <c r="I10" s="1396"/>
      <c r="J10" s="1396"/>
      <c r="K10" s="1396"/>
      <c r="L10" s="151"/>
      <c r="M10" s="271"/>
      <c r="N10" s="271"/>
      <c r="O10" s="150"/>
      <c r="P10" s="150"/>
      <c r="Q10" s="150"/>
      <c r="R10" s="150"/>
      <c r="S10" s="150"/>
      <c r="T10" s="150"/>
      <c r="U10" s="150"/>
      <c r="V10" s="150"/>
      <c r="W10" s="150"/>
      <c r="X10" s="150"/>
      <c r="Y10" s="150"/>
      <c r="Z10" s="150"/>
      <c r="AA10" s="150"/>
      <c r="AB10" s="150"/>
      <c r="AC10" s="150"/>
      <c r="AD10" s="150"/>
      <c r="AE10" s="150"/>
      <c r="AF10" s="150"/>
      <c r="AG10" s="150"/>
      <c r="AH10" s="150"/>
      <c r="AI10" s="150"/>
      <c r="AJ10" s="150"/>
      <c r="AK10" s="150"/>
      <c r="AL10" s="150"/>
      <c r="AM10" s="150"/>
      <c r="AN10" s="82"/>
      <c r="AO10" s="108"/>
      <c r="AP10" s="108"/>
      <c r="AQ10" s="108"/>
      <c r="AR10" s="102"/>
      <c r="AS10" s="102"/>
      <c r="AT10" s="102"/>
      <c r="AU10" s="102"/>
      <c r="AV10" s="103"/>
      <c r="AW10" s="103"/>
      <c r="AX10" s="103"/>
      <c r="AY10" s="103"/>
      <c r="AZ10" s="103"/>
      <c r="BA10" s="103"/>
      <c r="BB10" s="103"/>
      <c r="BC10" s="103"/>
      <c r="BD10" s="103"/>
      <c r="BE10" s="103"/>
      <c r="BF10" s="103"/>
      <c r="BG10" s="103"/>
      <c r="BH10" s="103"/>
      <c r="BI10" s="103"/>
      <c r="BJ10" s="103"/>
      <c r="BK10" s="103"/>
      <c r="BL10" s="103"/>
      <c r="BM10" s="103"/>
      <c r="BN10" s="103"/>
      <c r="BO10" s="103"/>
      <c r="BP10" s="103"/>
      <c r="BQ10" s="103"/>
      <c r="BR10" s="103"/>
      <c r="BS10" s="103"/>
      <c r="BT10" s="103"/>
      <c r="BU10" s="103"/>
      <c r="BV10" s="103"/>
      <c r="BW10" s="103"/>
      <c r="BX10" s="103"/>
    </row>
    <row r="11" spans="1:76" ht="15" thickBot="1">
      <c r="A11" s="952"/>
      <c r="B11" s="106"/>
      <c r="C11" s="107"/>
      <c r="D11" s="107"/>
      <c r="E11" s="107"/>
      <c r="F11" s="107"/>
      <c r="G11" s="107"/>
      <c r="H11" s="107"/>
      <c r="I11" s="107"/>
      <c r="J11" s="107"/>
      <c r="K11" s="109" t="str">
        <f ca="1">CONCATENATE("（",作業２!E82,作業２!E75,"年4月1日～",作業２!E86,作業２!E78,"年3月31日　単位：円）")</f>
        <v>（令和7年4月1日～令和8年3月31日　単位：円）</v>
      </c>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9"/>
      <c r="AL11" s="109"/>
      <c r="AM11" s="109"/>
      <c r="AN11" s="82"/>
      <c r="AO11" s="110"/>
      <c r="AP11" s="110"/>
      <c r="AQ11" s="110"/>
      <c r="AR11" s="102"/>
      <c r="AS11" s="102"/>
      <c r="AT11" s="102"/>
      <c r="AU11" s="102"/>
      <c r="AV11" s="103"/>
      <c r="AW11" s="103"/>
      <c r="AX11" s="103"/>
      <c r="AY11" s="103"/>
      <c r="AZ11" s="103"/>
      <c r="BA11" s="103"/>
      <c r="BB11" s="103"/>
      <c r="BC11" s="103"/>
      <c r="BD11" s="103"/>
      <c r="BE11" s="103"/>
      <c r="BF11" s="103"/>
      <c r="BG11" s="103"/>
      <c r="BH11" s="103"/>
      <c r="BI11" s="103"/>
      <c r="BJ11" s="103"/>
      <c r="BK11" s="103"/>
      <c r="BL11" s="103"/>
      <c r="BM11" s="103"/>
      <c r="BN11" s="103"/>
      <c r="BO11" s="103"/>
      <c r="BP11" s="103"/>
      <c r="BQ11" s="103"/>
      <c r="BR11" s="103"/>
      <c r="BS11" s="103"/>
      <c r="BT11" s="103"/>
      <c r="BU11" s="103"/>
      <c r="BV11" s="103"/>
      <c r="BW11" s="103"/>
      <c r="BX11" s="103"/>
    </row>
    <row r="12" spans="1:76" ht="15" thickTop="1">
      <c r="A12" s="958"/>
      <c r="B12" s="1375" t="s">
        <v>474</v>
      </c>
      <c r="C12" s="1376"/>
      <c r="D12" s="1376"/>
      <c r="E12" s="1376"/>
      <c r="F12" s="557" t="s">
        <v>615</v>
      </c>
      <c r="G12" s="1403" t="s">
        <v>373</v>
      </c>
      <c r="H12" s="301"/>
      <c r="I12" s="302" t="s">
        <v>466</v>
      </c>
      <c r="J12" s="299"/>
      <c r="K12" s="300"/>
      <c r="L12" s="385"/>
      <c r="M12" s="386"/>
      <c r="N12" s="386"/>
      <c r="O12" s="386"/>
      <c r="P12" s="386"/>
      <c r="Q12" s="386"/>
      <c r="R12" s="386"/>
      <c r="S12" s="386"/>
      <c r="T12" s="386"/>
      <c r="U12" s="386"/>
      <c r="V12" s="386"/>
      <c r="W12" s="386"/>
      <c r="X12" s="386"/>
      <c r="Y12" s="386"/>
      <c r="Z12" s="386"/>
      <c r="AA12" s="386"/>
      <c r="AB12" s="386"/>
      <c r="AC12" s="386"/>
      <c r="AD12" s="386"/>
      <c r="AE12" s="386"/>
      <c r="AF12" s="386"/>
      <c r="AG12" s="386"/>
      <c r="AH12" s="386"/>
      <c r="AI12" s="386"/>
      <c r="AJ12" s="386"/>
      <c r="AK12" s="386"/>
      <c r="AL12" s="386"/>
      <c r="AM12" s="300"/>
      <c r="AN12" s="82"/>
      <c r="AO12" s="193"/>
      <c r="AP12" s="193"/>
      <c r="AQ12" s="193"/>
      <c r="AR12" s="102"/>
      <c r="AS12" s="102"/>
      <c r="AT12" s="102"/>
      <c r="AU12" s="102"/>
      <c r="AV12" s="102"/>
      <c r="AW12" s="102"/>
      <c r="AX12" s="102"/>
      <c r="AY12" s="102"/>
      <c r="AZ12" s="102"/>
      <c r="BA12" s="102"/>
      <c r="BB12" s="102"/>
      <c r="BC12" s="102"/>
      <c r="BD12" s="102"/>
      <c r="BE12" s="102"/>
      <c r="BF12" s="102"/>
      <c r="BG12" s="102"/>
      <c r="BH12" s="102"/>
      <c r="BI12" s="102"/>
      <c r="BJ12" s="102"/>
      <c r="BK12" s="102"/>
      <c r="BL12" s="102"/>
      <c r="BM12" s="102"/>
      <c r="BN12" s="102"/>
      <c r="BO12" s="102"/>
      <c r="BP12" s="102"/>
      <c r="BQ12" s="102"/>
      <c r="BR12" s="102"/>
      <c r="BS12" s="102"/>
      <c r="BT12" s="102"/>
      <c r="BU12" s="102"/>
      <c r="BV12" s="103"/>
      <c r="BW12" s="103"/>
      <c r="BX12" s="103"/>
    </row>
    <row r="13" spans="1:76" ht="39.950000000000003" customHeight="1" thickBot="1">
      <c r="A13" s="958"/>
      <c r="B13" s="1377"/>
      <c r="C13" s="1378"/>
      <c r="D13" s="1378"/>
      <c r="E13" s="1378"/>
      <c r="F13" s="273" t="s">
        <v>31</v>
      </c>
      <c r="G13" s="1404"/>
      <c r="H13" s="219"/>
      <c r="I13" s="272" t="s">
        <v>660</v>
      </c>
      <c r="J13" s="971" t="str">
        <f>IF(作業２!G9="","",作業２!G9)</f>
        <v/>
      </c>
      <c r="K13" s="972" t="str">
        <f>IF(作業２!H34="Z","",IF(作業２!H9="","",作業２!H9))</f>
        <v/>
      </c>
      <c r="L13" s="973" t="str">
        <f>IF(作業２!I34="Z","",IF(作業２!I9="","",作業２!I9))</f>
        <v/>
      </c>
      <c r="M13" s="974" t="str">
        <f>IF(作業２!J34="Z","",IF(作業２!J9="","",作業２!J9))</f>
        <v/>
      </c>
      <c r="N13" s="974" t="str">
        <f>IF(作業２!K34="Z","",IF(作業２!K9="","",作業２!K9))</f>
        <v/>
      </c>
      <c r="O13" s="974" t="str">
        <f>IF(作業２!L34="Z","",IF(作業２!L9="","",作業２!L9))</f>
        <v/>
      </c>
      <c r="P13" s="974" t="str">
        <f>IF(作業２!M34="Z","",IF(作業２!M9="","",作業２!M9))</f>
        <v/>
      </c>
      <c r="Q13" s="974" t="str">
        <f>IF(作業２!N34="Z","",IF(作業２!N9="","",作業２!N9))</f>
        <v/>
      </c>
      <c r="R13" s="974" t="str">
        <f>IF(作業２!O34="Z","",IF(作業２!O9="","",作業２!O9))</f>
        <v/>
      </c>
      <c r="S13" s="974" t="str">
        <f>IF(作業２!P34="Z","",IF(作業２!P9="","",作業２!P9))</f>
        <v/>
      </c>
      <c r="T13" s="974" t="str">
        <f>IF(作業２!Q34="Z","",IF(作業２!Q9="","",作業２!Q9))</f>
        <v/>
      </c>
      <c r="U13" s="974" t="str">
        <f>IF(作業２!R34="Z","",IF(作業２!R9="","",作業２!R9))</f>
        <v/>
      </c>
      <c r="V13" s="974" t="str">
        <f>IF(作業２!S34="Z","",IF(作業２!S9="","",作業２!S9))</f>
        <v/>
      </c>
      <c r="W13" s="974" t="str">
        <f>IF(作業２!T34="Z","",IF(作業２!T9="","",作業２!T9))</f>
        <v/>
      </c>
      <c r="X13" s="974" t="str">
        <f>IF(作業２!U34="Z","",IF(作業２!U9="","",作業２!U9))</f>
        <v/>
      </c>
      <c r="Y13" s="974" t="str">
        <f>IF(作業２!V34="Z","",IF(作業２!V9="","",作業２!V9))</f>
        <v/>
      </c>
      <c r="Z13" s="974" t="str">
        <f>IF(作業２!W34="Z","",IF(作業２!W9="","",作業２!W9))</f>
        <v/>
      </c>
      <c r="AA13" s="974" t="str">
        <f>IF(作業２!X34="Z","",IF(作業２!X9="","",作業２!X9))</f>
        <v/>
      </c>
      <c r="AB13" s="974" t="str">
        <f>IF(作業２!Y34="Z","",IF(作業２!Y9="","",作業２!Y9))</f>
        <v/>
      </c>
      <c r="AC13" s="974" t="str">
        <f>IF(作業２!Z34="Z","",IF(作業２!Z9="","",作業２!Z9))</f>
        <v/>
      </c>
      <c r="AD13" s="974" t="str">
        <f>IF(作業２!AA34="Z","",IF(作業２!AA9="","",作業２!AA9))</f>
        <v/>
      </c>
      <c r="AE13" s="974" t="str">
        <f>IF(作業２!AB34="Z","",IF(作業２!AB9="","",作業２!AB9))</f>
        <v/>
      </c>
      <c r="AF13" s="974" t="str">
        <f>IF(作業２!AC34="Z","",IF(作業２!AC9="","",作業２!AC9))</f>
        <v/>
      </c>
      <c r="AG13" s="974" t="str">
        <f>IF(作業２!AD34="Z","",IF(作業２!AD9="","",作業２!AD9))</f>
        <v/>
      </c>
      <c r="AH13" s="974" t="str">
        <f>IF(作業２!AE34="Z","",IF(作業２!AE9="","",作業２!AE9))</f>
        <v/>
      </c>
      <c r="AI13" s="974" t="str">
        <f>IF(作業２!AF34="Z","",IF(作業２!AF9="","",作業２!AF9))</f>
        <v/>
      </c>
      <c r="AJ13" s="974" t="str">
        <f>IF(作業２!AG34="Z","",IF(作業２!AG9="","",作業２!AG9))</f>
        <v/>
      </c>
      <c r="AK13" s="974" t="str">
        <f>IF(作業２!AH34="Z","",IF(作業２!AH9="","",作業２!AH9))</f>
        <v/>
      </c>
      <c r="AL13" s="974" t="str">
        <f>IF(作業２!AI34="Z","",IF(作業２!AI9="","",作業２!AI9))</f>
        <v/>
      </c>
      <c r="AM13" s="972" t="str">
        <f>IF(作業２!AJ34="Z","",IF(作業２!AJ9="","",作業２!AJ9))</f>
        <v/>
      </c>
      <c r="AN13" s="82"/>
      <c r="AO13" s="194"/>
      <c r="AP13" s="194"/>
      <c r="AQ13" s="194"/>
      <c r="AR13" s="102"/>
      <c r="AS13" s="102"/>
      <c r="AT13" s="102"/>
      <c r="AU13" s="102"/>
      <c r="AV13" s="102"/>
      <c r="AW13" s="102"/>
      <c r="AX13" s="102"/>
      <c r="AY13" s="102"/>
      <c r="AZ13" s="102"/>
      <c r="BA13" s="102"/>
      <c r="BB13" s="102"/>
      <c r="BC13" s="102"/>
      <c r="BD13" s="102"/>
      <c r="BE13" s="102"/>
      <c r="BF13" s="102"/>
      <c r="BG13" s="102"/>
      <c r="BH13" s="102"/>
      <c r="BI13" s="102"/>
      <c r="BJ13" s="102"/>
      <c r="BK13" s="102"/>
      <c r="BL13" s="102"/>
      <c r="BM13" s="102"/>
      <c r="BN13" s="102"/>
      <c r="BO13" s="102"/>
      <c r="BP13" s="102"/>
      <c r="BQ13" s="102"/>
      <c r="BR13" s="102"/>
      <c r="BS13" s="102"/>
      <c r="BT13" s="102"/>
      <c r="BU13" s="102"/>
      <c r="BV13" s="103"/>
      <c r="BW13" s="103"/>
      <c r="BX13" s="103"/>
    </row>
    <row r="14" spans="1:76" ht="24.95" customHeight="1">
      <c r="A14" s="958"/>
      <c r="B14" s="1379" t="s">
        <v>253</v>
      </c>
      <c r="C14" s="1380"/>
      <c r="D14" s="1380"/>
      <c r="E14" s="1380"/>
      <c r="F14" s="660" t="str">
        <f>IF(AO14=TRUE,"",SUM(F15:F20))</f>
        <v/>
      </c>
      <c r="G14" s="720">
        <f>IF(AP14=TRUE,"",SUM(G15:G20))</f>
        <v>0</v>
      </c>
      <c r="H14" s="879">
        <f>COUNTIF(作業２!$G$34:$AJ$34,"Z")</f>
        <v>0</v>
      </c>
      <c r="I14" s="660" t="str">
        <f t="shared" ref="I14:J14" si="2">IF(AQ14=TRUE,"",SUM(I15:I20))</f>
        <v/>
      </c>
      <c r="J14" s="880" t="str">
        <f t="shared" si="2"/>
        <v/>
      </c>
      <c r="K14" s="881" t="str">
        <f>IF(作業２!H34="Z","",IF(AS14=TRUE,"",SUM(K15:K20)))</f>
        <v/>
      </c>
      <c r="L14" s="882" t="str">
        <f>IF(作業２!I34="Z","",IF(AT14=TRUE,"",SUM(L15:L20)))</f>
        <v/>
      </c>
      <c r="M14" s="883" t="str">
        <f>IF(作業２!J34="Z","",IF(AU14=TRUE,"",SUM(M15:M20)))</f>
        <v/>
      </c>
      <c r="N14" s="883" t="str">
        <f>IF(作業２!K34="Z","",IF(AV14=TRUE,"",SUM(N15:N20)))</f>
        <v/>
      </c>
      <c r="O14" s="883" t="str">
        <f>IF(作業２!L34="Z","",IF(AW14=TRUE,"",SUM(O15:O20)))</f>
        <v/>
      </c>
      <c r="P14" s="883" t="str">
        <f>IF(作業２!M34="Z","",IF(AX14=TRUE,"",SUM(P15:P20)))</f>
        <v/>
      </c>
      <c r="Q14" s="883" t="str">
        <f>IF(作業２!N34="Z","",IF(AY14=TRUE,"",SUM(Q15:Q20)))</f>
        <v/>
      </c>
      <c r="R14" s="883" t="str">
        <f>IF(作業２!O34="Z","",IF(AZ14=TRUE,"",SUM(R15:R20)))</f>
        <v/>
      </c>
      <c r="S14" s="883" t="str">
        <f>IF(作業２!P34="Z","",IF(BA14=TRUE,"",SUM(S15:S20)))</f>
        <v/>
      </c>
      <c r="T14" s="883" t="str">
        <f>IF(作業２!Q34="Z","",IF(BB14=TRUE,"",SUM(T15:T20)))</f>
        <v/>
      </c>
      <c r="U14" s="883" t="str">
        <f>IF(作業２!R34="Z","",IF(BC14=TRUE,"",SUM(U15:U20)))</f>
        <v/>
      </c>
      <c r="V14" s="883" t="str">
        <f>IF(作業２!S34="Z","",IF(BD14=TRUE,"",SUM(V15:V20)))</f>
        <v/>
      </c>
      <c r="W14" s="883" t="str">
        <f>IF(作業２!T34="Z","",IF(BE14=TRUE,"",SUM(W15:W20)))</f>
        <v/>
      </c>
      <c r="X14" s="883" t="str">
        <f>IF(作業２!U34="Z","",IF(BF14=TRUE,"",SUM(X15:X20)))</f>
        <v/>
      </c>
      <c r="Y14" s="247" t="str">
        <f>IF(作業２!V34="Z","",IF(BG14=TRUE,"",SUM(Y15:Y20)))</f>
        <v/>
      </c>
      <c r="Z14" s="247" t="str">
        <f>IF(作業２!W34="Z","",IF(BH14=TRUE,"",SUM(Z15:Z20)))</f>
        <v/>
      </c>
      <c r="AA14" s="247" t="str">
        <f>IF(作業２!X34="Z","",IF(BI14=TRUE,"",SUM(AA15:AA20)))</f>
        <v/>
      </c>
      <c r="AB14" s="247" t="str">
        <f>IF(作業２!Y34="Z","",IF(BJ14=TRUE,"",SUM(AB15:AB20)))</f>
        <v/>
      </c>
      <c r="AC14" s="247" t="str">
        <f>IF(作業２!Z34="Z","",IF(BK14=TRUE,"",SUM(AC15:AC20)))</f>
        <v/>
      </c>
      <c r="AD14" s="247" t="str">
        <f>IF(作業２!AA34="Z","",IF(BL14=TRUE,"",SUM(AD15:AD20)))</f>
        <v/>
      </c>
      <c r="AE14" s="247" t="str">
        <f>IF(作業２!AB34="Z","",IF(BM14=TRUE,"",SUM(AE15:AE20)))</f>
        <v/>
      </c>
      <c r="AF14" s="247" t="str">
        <f>IF(作業２!AC34="Z","",IF(BN14=TRUE,"",SUM(AF15:AF20)))</f>
        <v/>
      </c>
      <c r="AG14" s="247" t="str">
        <f>IF(作業２!AD34="Z","",IF(BO14=TRUE,"",SUM(AG15:AG20)))</f>
        <v/>
      </c>
      <c r="AH14" s="247" t="str">
        <f>IF(作業２!AE34="Z","",IF(BP14=TRUE,"",SUM(AH15:AH20)))</f>
        <v/>
      </c>
      <c r="AI14" s="247" t="str">
        <f>IF(作業２!AF34="Z","",IF(BQ14=TRUE,"",SUM(AI15:AI20)))</f>
        <v/>
      </c>
      <c r="AJ14" s="247" t="str">
        <f>IF(作業２!AG34="Z","",IF(BR14=TRUE,"",SUM(AJ15:AJ20)))</f>
        <v/>
      </c>
      <c r="AK14" s="247" t="str">
        <f>IF(作業２!AH34="Z","",IF(BS14=TRUE,"",SUM(AK15:AK20)))</f>
        <v/>
      </c>
      <c r="AL14" s="247" t="str">
        <f>IF(作業２!AI34="Z","",IF(BT14=TRUE,"",SUM(AL15:AL20)))</f>
        <v/>
      </c>
      <c r="AM14" s="113" t="str">
        <f>IF(作業２!AJ34="Z","",IF(BU14=TRUE,"",SUM(AM15:AM20)))</f>
        <v/>
      </c>
      <c r="AN14" s="82"/>
      <c r="AO14" s="195" t="b">
        <f>AND(F15="",F16="",F17="",F18="",F19="",F20="")</f>
        <v>1</v>
      </c>
      <c r="AP14" s="195" t="b">
        <f>AND(G15="",G16="",G17="",G18="",G19="",G20="")</f>
        <v>0</v>
      </c>
      <c r="AQ14" s="195" t="b">
        <f t="shared" ref="AQ14:BU14" si="3">AND(I15="",I16="",I17="",I18="",I19="",I20="")</f>
        <v>1</v>
      </c>
      <c r="AR14" s="195" t="b">
        <f t="shared" si="3"/>
        <v>1</v>
      </c>
      <c r="AS14" s="195" t="b">
        <f t="shared" si="3"/>
        <v>1</v>
      </c>
      <c r="AT14" s="195" t="b">
        <f t="shared" si="3"/>
        <v>1</v>
      </c>
      <c r="AU14" s="195" t="b">
        <f t="shared" si="3"/>
        <v>1</v>
      </c>
      <c r="AV14" s="195" t="b">
        <f t="shared" si="3"/>
        <v>1</v>
      </c>
      <c r="AW14" s="195" t="b">
        <f t="shared" si="3"/>
        <v>1</v>
      </c>
      <c r="AX14" s="195" t="b">
        <f t="shared" si="3"/>
        <v>1</v>
      </c>
      <c r="AY14" s="195" t="b">
        <f t="shared" si="3"/>
        <v>1</v>
      </c>
      <c r="AZ14" s="195" t="b">
        <f t="shared" si="3"/>
        <v>1</v>
      </c>
      <c r="BA14" s="195" t="b">
        <f t="shared" si="3"/>
        <v>1</v>
      </c>
      <c r="BB14" s="195" t="b">
        <f t="shared" si="3"/>
        <v>1</v>
      </c>
      <c r="BC14" s="195" t="b">
        <f t="shared" si="3"/>
        <v>1</v>
      </c>
      <c r="BD14" s="195" t="b">
        <f t="shared" si="3"/>
        <v>1</v>
      </c>
      <c r="BE14" s="195" t="b">
        <f t="shared" si="3"/>
        <v>1</v>
      </c>
      <c r="BF14" s="195" t="b">
        <f t="shared" si="3"/>
        <v>1</v>
      </c>
      <c r="BG14" s="195" t="b">
        <f t="shared" si="3"/>
        <v>1</v>
      </c>
      <c r="BH14" s="195" t="b">
        <f t="shared" si="3"/>
        <v>1</v>
      </c>
      <c r="BI14" s="195" t="b">
        <f t="shared" si="3"/>
        <v>1</v>
      </c>
      <c r="BJ14" s="195" t="b">
        <f t="shared" si="3"/>
        <v>1</v>
      </c>
      <c r="BK14" s="195" t="b">
        <f t="shared" si="3"/>
        <v>1</v>
      </c>
      <c r="BL14" s="195" t="b">
        <f t="shared" si="3"/>
        <v>1</v>
      </c>
      <c r="BM14" s="195" t="b">
        <f t="shared" si="3"/>
        <v>1</v>
      </c>
      <c r="BN14" s="195" t="b">
        <f t="shared" si="3"/>
        <v>1</v>
      </c>
      <c r="BO14" s="195" t="b">
        <f t="shared" si="3"/>
        <v>1</v>
      </c>
      <c r="BP14" s="195" t="b">
        <f t="shared" si="3"/>
        <v>1</v>
      </c>
      <c r="BQ14" s="195" t="b">
        <f t="shared" si="3"/>
        <v>1</v>
      </c>
      <c r="BR14" s="195" t="b">
        <f t="shared" si="3"/>
        <v>1</v>
      </c>
      <c r="BS14" s="195" t="b">
        <f t="shared" si="3"/>
        <v>1</v>
      </c>
      <c r="BT14" s="195" t="b">
        <f t="shared" si="3"/>
        <v>1</v>
      </c>
      <c r="BU14" s="195" t="b">
        <f t="shared" si="3"/>
        <v>1</v>
      </c>
      <c r="BV14" s="103"/>
      <c r="BW14" s="103"/>
      <c r="BX14" s="103"/>
    </row>
    <row r="15" spans="1:76" ht="24.95" customHeight="1">
      <c r="A15" s="958"/>
      <c r="B15" s="1381" t="s">
        <v>184</v>
      </c>
      <c r="C15" s="152" t="s">
        <v>177</v>
      </c>
      <c r="D15" s="153"/>
      <c r="E15" s="186" t="s">
        <v>212</v>
      </c>
      <c r="F15" s="661"/>
      <c r="G15" s="884">
        <f t="shared" ref="G15:G20" si="4">SUM(I15:AM15)</f>
        <v>0</v>
      </c>
      <c r="H15" s="885">
        <f t="shared" ref="H15:H20" si="5">IF(J15="",0,J15)+IF(K15="",0,K15)+IF(L15="",0,L15)</f>
        <v>0</v>
      </c>
      <c r="I15" s="1072"/>
      <c r="J15" s="700"/>
      <c r="K15" s="679"/>
      <c r="L15" s="680"/>
      <c r="M15" s="886"/>
      <c r="N15" s="886"/>
      <c r="O15" s="886"/>
      <c r="P15" s="886"/>
      <c r="Q15" s="886"/>
      <c r="R15" s="886"/>
      <c r="S15" s="886"/>
      <c r="T15" s="886"/>
      <c r="U15" s="886"/>
      <c r="V15" s="886"/>
      <c r="W15" s="886"/>
      <c r="X15" s="886"/>
      <c r="Y15" s="238"/>
      <c r="Z15" s="238"/>
      <c r="AA15" s="238"/>
      <c r="AB15" s="238"/>
      <c r="AC15" s="238"/>
      <c r="AD15" s="238"/>
      <c r="AE15" s="238"/>
      <c r="AF15" s="238"/>
      <c r="AG15" s="238"/>
      <c r="AH15" s="238"/>
      <c r="AI15" s="238"/>
      <c r="AJ15" s="238"/>
      <c r="AK15" s="238"/>
      <c r="AL15" s="238"/>
      <c r="AM15" s="326"/>
      <c r="AN15" s="82"/>
      <c r="AO15" s="196"/>
      <c r="AP15" s="196"/>
      <c r="AQ15" s="196"/>
      <c r="AR15" s="196"/>
      <c r="AS15" s="196"/>
      <c r="AT15" s="196"/>
      <c r="AU15" s="196"/>
      <c r="AV15" s="196"/>
      <c r="AW15" s="196"/>
      <c r="AX15" s="196"/>
      <c r="AY15" s="196"/>
      <c r="AZ15" s="196"/>
      <c r="BA15" s="196"/>
      <c r="BB15" s="196"/>
      <c r="BC15" s="196"/>
      <c r="BD15" s="196"/>
      <c r="BE15" s="196"/>
      <c r="BF15" s="196"/>
      <c r="BG15" s="196"/>
      <c r="BH15" s="196"/>
      <c r="BI15" s="196"/>
      <c r="BJ15" s="196"/>
      <c r="BK15" s="196"/>
      <c r="BL15" s="196"/>
      <c r="BM15" s="196"/>
      <c r="BN15" s="196"/>
      <c r="BO15" s="196"/>
      <c r="BP15" s="196"/>
      <c r="BQ15" s="196"/>
      <c r="BR15" s="196"/>
      <c r="BS15" s="196"/>
      <c r="BT15" s="196"/>
      <c r="BU15" s="196"/>
      <c r="BV15" s="103"/>
      <c r="BW15" s="103"/>
      <c r="BX15" s="103"/>
    </row>
    <row r="16" spans="1:76" ht="24.95" customHeight="1">
      <c r="A16" s="958"/>
      <c r="B16" s="1382"/>
      <c r="C16" s="154" t="s">
        <v>175</v>
      </c>
      <c r="D16" s="155"/>
      <c r="E16" s="178" t="s">
        <v>211</v>
      </c>
      <c r="F16" s="662"/>
      <c r="G16" s="887">
        <f t="shared" si="4"/>
        <v>0</v>
      </c>
      <c r="H16" s="885">
        <f t="shared" si="5"/>
        <v>0</v>
      </c>
      <c r="I16" s="1072"/>
      <c r="J16" s="678"/>
      <c r="K16" s="679"/>
      <c r="L16" s="680"/>
      <c r="M16" s="886"/>
      <c r="N16" s="886"/>
      <c r="O16" s="886"/>
      <c r="P16" s="886"/>
      <c r="Q16" s="886"/>
      <c r="R16" s="886"/>
      <c r="S16" s="886"/>
      <c r="T16" s="886"/>
      <c r="U16" s="886"/>
      <c r="V16" s="886"/>
      <c r="W16" s="886"/>
      <c r="X16" s="886"/>
      <c r="Y16" s="238"/>
      <c r="Z16" s="238"/>
      <c r="AA16" s="238"/>
      <c r="AB16" s="238"/>
      <c r="AC16" s="238"/>
      <c r="AD16" s="238"/>
      <c r="AE16" s="238"/>
      <c r="AF16" s="238"/>
      <c r="AG16" s="238"/>
      <c r="AH16" s="238"/>
      <c r="AI16" s="238"/>
      <c r="AJ16" s="238"/>
      <c r="AK16" s="238"/>
      <c r="AL16" s="238"/>
      <c r="AM16" s="326"/>
      <c r="AN16" s="82"/>
      <c r="AO16" s="196"/>
      <c r="AP16" s="196"/>
      <c r="AQ16" s="196"/>
      <c r="AR16" s="196"/>
      <c r="AS16" s="196"/>
      <c r="AT16" s="196"/>
      <c r="AU16" s="196"/>
      <c r="AV16" s="196"/>
      <c r="AW16" s="196"/>
      <c r="AX16" s="196"/>
      <c r="AY16" s="196"/>
      <c r="AZ16" s="196"/>
      <c r="BA16" s="196"/>
      <c r="BB16" s="196"/>
      <c r="BC16" s="196"/>
      <c r="BD16" s="196"/>
      <c r="BE16" s="196"/>
      <c r="BF16" s="196"/>
      <c r="BG16" s="196"/>
      <c r="BH16" s="196"/>
      <c r="BI16" s="196"/>
      <c r="BJ16" s="196"/>
      <c r="BK16" s="196"/>
      <c r="BL16" s="196"/>
      <c r="BM16" s="196"/>
      <c r="BN16" s="196"/>
      <c r="BO16" s="196"/>
      <c r="BP16" s="196"/>
      <c r="BQ16" s="196"/>
      <c r="BR16" s="196"/>
      <c r="BS16" s="196"/>
      <c r="BT16" s="196"/>
      <c r="BU16" s="196"/>
      <c r="BV16" s="103"/>
      <c r="BW16" s="103"/>
      <c r="BX16" s="103"/>
    </row>
    <row r="17" spans="1:76" ht="24.95" customHeight="1">
      <c r="A17" s="958"/>
      <c r="B17" s="1382"/>
      <c r="C17" s="154" t="s">
        <v>173</v>
      </c>
      <c r="D17" s="155"/>
      <c r="E17" s="178" t="s">
        <v>210</v>
      </c>
      <c r="F17" s="662"/>
      <c r="G17" s="887">
        <f t="shared" si="4"/>
        <v>0</v>
      </c>
      <c r="H17" s="885">
        <f t="shared" si="5"/>
        <v>0</v>
      </c>
      <c r="I17" s="1072"/>
      <c r="J17" s="678"/>
      <c r="K17" s="679"/>
      <c r="L17" s="680"/>
      <c r="M17" s="886"/>
      <c r="N17" s="886"/>
      <c r="O17" s="886"/>
      <c r="P17" s="886"/>
      <c r="Q17" s="886"/>
      <c r="R17" s="886"/>
      <c r="S17" s="886"/>
      <c r="T17" s="886"/>
      <c r="U17" s="886"/>
      <c r="V17" s="886"/>
      <c r="W17" s="886"/>
      <c r="X17" s="886"/>
      <c r="Y17" s="238"/>
      <c r="Z17" s="238"/>
      <c r="AA17" s="238"/>
      <c r="AB17" s="238"/>
      <c r="AC17" s="238"/>
      <c r="AD17" s="238"/>
      <c r="AE17" s="238"/>
      <c r="AF17" s="238"/>
      <c r="AG17" s="238"/>
      <c r="AH17" s="238"/>
      <c r="AI17" s="238"/>
      <c r="AJ17" s="238"/>
      <c r="AK17" s="238"/>
      <c r="AL17" s="238"/>
      <c r="AM17" s="326"/>
      <c r="AN17" s="82"/>
      <c r="AO17" s="196"/>
      <c r="AP17" s="196"/>
      <c r="AQ17" s="196"/>
      <c r="AR17" s="196"/>
      <c r="AS17" s="196"/>
      <c r="AT17" s="196"/>
      <c r="AU17" s="196"/>
      <c r="AV17" s="196"/>
      <c r="AW17" s="196"/>
      <c r="AX17" s="196"/>
      <c r="AY17" s="196"/>
      <c r="AZ17" s="196"/>
      <c r="BA17" s="196"/>
      <c r="BB17" s="196"/>
      <c r="BC17" s="196"/>
      <c r="BD17" s="196"/>
      <c r="BE17" s="196"/>
      <c r="BF17" s="196"/>
      <c r="BG17" s="196"/>
      <c r="BH17" s="196"/>
      <c r="BI17" s="196"/>
      <c r="BJ17" s="196"/>
      <c r="BK17" s="196"/>
      <c r="BL17" s="196"/>
      <c r="BM17" s="196"/>
      <c r="BN17" s="196"/>
      <c r="BO17" s="196"/>
      <c r="BP17" s="196"/>
      <c r="BQ17" s="196"/>
      <c r="BR17" s="196"/>
      <c r="BS17" s="196"/>
      <c r="BT17" s="196"/>
      <c r="BU17" s="196"/>
      <c r="BV17" s="103"/>
      <c r="BW17" s="103"/>
      <c r="BX17" s="103"/>
    </row>
    <row r="18" spans="1:76" ht="24.95" customHeight="1">
      <c r="A18" s="958"/>
      <c r="B18" s="1382"/>
      <c r="C18" s="154" t="s">
        <v>4</v>
      </c>
      <c r="D18" s="114"/>
      <c r="E18" s="179" t="s">
        <v>204</v>
      </c>
      <c r="F18" s="662"/>
      <c r="G18" s="887">
        <f t="shared" si="4"/>
        <v>0</v>
      </c>
      <c r="H18" s="885">
        <f t="shared" si="5"/>
        <v>0</v>
      </c>
      <c r="I18" s="1072"/>
      <c r="J18" s="678"/>
      <c r="K18" s="679"/>
      <c r="L18" s="680"/>
      <c r="M18" s="886"/>
      <c r="N18" s="886"/>
      <c r="O18" s="886"/>
      <c r="P18" s="886"/>
      <c r="Q18" s="886"/>
      <c r="R18" s="886"/>
      <c r="S18" s="886"/>
      <c r="T18" s="886"/>
      <c r="U18" s="886"/>
      <c r="V18" s="886"/>
      <c r="W18" s="886"/>
      <c r="X18" s="886"/>
      <c r="Y18" s="238"/>
      <c r="Z18" s="238"/>
      <c r="AA18" s="238"/>
      <c r="AB18" s="238"/>
      <c r="AC18" s="238"/>
      <c r="AD18" s="238"/>
      <c r="AE18" s="238"/>
      <c r="AF18" s="238"/>
      <c r="AG18" s="238"/>
      <c r="AH18" s="238"/>
      <c r="AI18" s="238"/>
      <c r="AJ18" s="238"/>
      <c r="AK18" s="238"/>
      <c r="AL18" s="238"/>
      <c r="AM18" s="326"/>
      <c r="AN18" s="82"/>
      <c r="AO18" s="196"/>
      <c r="AP18" s="196"/>
      <c r="AQ18" s="196"/>
      <c r="AR18" s="196"/>
      <c r="AS18" s="196"/>
      <c r="AT18" s="196"/>
      <c r="AU18" s="196"/>
      <c r="AV18" s="196"/>
      <c r="AW18" s="196"/>
      <c r="AX18" s="196"/>
      <c r="AY18" s="196"/>
      <c r="AZ18" s="196"/>
      <c r="BA18" s="196"/>
      <c r="BB18" s="196"/>
      <c r="BC18" s="196"/>
      <c r="BD18" s="196"/>
      <c r="BE18" s="196"/>
      <c r="BF18" s="196"/>
      <c r="BG18" s="196"/>
      <c r="BH18" s="196"/>
      <c r="BI18" s="196"/>
      <c r="BJ18" s="196"/>
      <c r="BK18" s="196"/>
      <c r="BL18" s="196"/>
      <c r="BM18" s="196"/>
      <c r="BN18" s="196"/>
      <c r="BO18" s="196"/>
      <c r="BP18" s="196"/>
      <c r="BQ18" s="196"/>
      <c r="BR18" s="196"/>
      <c r="BS18" s="196"/>
      <c r="BT18" s="196"/>
      <c r="BU18" s="196"/>
      <c r="BV18" s="103"/>
      <c r="BW18" s="103"/>
      <c r="BX18" s="103"/>
    </row>
    <row r="19" spans="1:76" ht="24.95" customHeight="1">
      <c r="A19" s="958"/>
      <c r="B19" s="1382"/>
      <c r="C19" s="154" t="s">
        <v>5</v>
      </c>
      <c r="D19" s="114"/>
      <c r="E19" s="179" t="s">
        <v>205</v>
      </c>
      <c r="F19" s="662"/>
      <c r="G19" s="887">
        <f t="shared" si="4"/>
        <v>0</v>
      </c>
      <c r="H19" s="885">
        <f t="shared" si="5"/>
        <v>0</v>
      </c>
      <c r="I19" s="1072"/>
      <c r="J19" s="678"/>
      <c r="K19" s="679"/>
      <c r="L19" s="680"/>
      <c r="M19" s="886"/>
      <c r="N19" s="886"/>
      <c r="O19" s="886"/>
      <c r="P19" s="886"/>
      <c r="Q19" s="886"/>
      <c r="R19" s="886"/>
      <c r="S19" s="886"/>
      <c r="T19" s="886"/>
      <c r="U19" s="886"/>
      <c r="V19" s="886"/>
      <c r="W19" s="886"/>
      <c r="X19" s="886"/>
      <c r="Y19" s="238"/>
      <c r="Z19" s="238"/>
      <c r="AA19" s="238"/>
      <c r="AB19" s="238"/>
      <c r="AC19" s="238"/>
      <c r="AD19" s="238"/>
      <c r="AE19" s="238"/>
      <c r="AF19" s="238"/>
      <c r="AG19" s="238"/>
      <c r="AH19" s="238"/>
      <c r="AI19" s="238"/>
      <c r="AJ19" s="238"/>
      <c r="AK19" s="238"/>
      <c r="AL19" s="238"/>
      <c r="AM19" s="326"/>
      <c r="AN19" s="82"/>
      <c r="AO19" s="196"/>
      <c r="AP19" s="196"/>
      <c r="AQ19" s="196"/>
      <c r="AR19" s="196"/>
      <c r="AS19" s="196"/>
      <c r="AT19" s="196"/>
      <c r="AU19" s="196"/>
      <c r="AV19" s="196"/>
      <c r="AW19" s="196"/>
      <c r="AX19" s="196"/>
      <c r="AY19" s="196"/>
      <c r="AZ19" s="196"/>
      <c r="BA19" s="196"/>
      <c r="BB19" s="196"/>
      <c r="BC19" s="196"/>
      <c r="BD19" s="196"/>
      <c r="BE19" s="196"/>
      <c r="BF19" s="196"/>
      <c r="BG19" s="196"/>
      <c r="BH19" s="196"/>
      <c r="BI19" s="196"/>
      <c r="BJ19" s="196"/>
      <c r="BK19" s="196"/>
      <c r="BL19" s="196"/>
      <c r="BM19" s="196"/>
      <c r="BN19" s="196"/>
      <c r="BO19" s="196"/>
      <c r="BP19" s="196"/>
      <c r="BQ19" s="196"/>
      <c r="BR19" s="196"/>
      <c r="BS19" s="196"/>
      <c r="BT19" s="196"/>
      <c r="BU19" s="196"/>
      <c r="BV19" s="103"/>
      <c r="BW19" s="103"/>
      <c r="BX19" s="103"/>
    </row>
    <row r="20" spans="1:76" ht="24.95" customHeight="1" thickBot="1">
      <c r="A20" s="958"/>
      <c r="B20" s="1383"/>
      <c r="C20" s="154" t="s">
        <v>6</v>
      </c>
      <c r="D20" s="114"/>
      <c r="E20" s="180" t="s">
        <v>284</v>
      </c>
      <c r="F20" s="662"/>
      <c r="G20" s="887">
        <f t="shared" si="4"/>
        <v>0</v>
      </c>
      <c r="H20" s="885">
        <f t="shared" si="5"/>
        <v>0</v>
      </c>
      <c r="I20" s="1072"/>
      <c r="J20" s="678"/>
      <c r="K20" s="679"/>
      <c r="L20" s="680"/>
      <c r="M20" s="886"/>
      <c r="N20" s="886"/>
      <c r="O20" s="886"/>
      <c r="P20" s="886"/>
      <c r="Q20" s="886"/>
      <c r="R20" s="886"/>
      <c r="S20" s="886"/>
      <c r="T20" s="886"/>
      <c r="U20" s="886"/>
      <c r="V20" s="886"/>
      <c r="W20" s="886"/>
      <c r="X20" s="886"/>
      <c r="Y20" s="238"/>
      <c r="Z20" s="238"/>
      <c r="AA20" s="238"/>
      <c r="AB20" s="238"/>
      <c r="AC20" s="238"/>
      <c r="AD20" s="238"/>
      <c r="AE20" s="238"/>
      <c r="AF20" s="238"/>
      <c r="AG20" s="238"/>
      <c r="AH20" s="238"/>
      <c r="AI20" s="238"/>
      <c r="AJ20" s="238"/>
      <c r="AK20" s="238"/>
      <c r="AL20" s="238"/>
      <c r="AM20" s="326"/>
      <c r="AN20" s="82"/>
      <c r="AO20" s="196"/>
      <c r="AP20" s="196"/>
      <c r="AQ20" s="196"/>
      <c r="AR20" s="196"/>
      <c r="AS20" s="196"/>
      <c r="AT20" s="196"/>
      <c r="AU20" s="196"/>
      <c r="AV20" s="196"/>
      <c r="AW20" s="196"/>
      <c r="AX20" s="196"/>
      <c r="AY20" s="196"/>
      <c r="AZ20" s="196"/>
      <c r="BA20" s="196"/>
      <c r="BB20" s="196"/>
      <c r="BC20" s="196"/>
      <c r="BD20" s="196"/>
      <c r="BE20" s="196"/>
      <c r="BF20" s="196"/>
      <c r="BG20" s="196"/>
      <c r="BH20" s="196"/>
      <c r="BI20" s="196"/>
      <c r="BJ20" s="196"/>
      <c r="BK20" s="196"/>
      <c r="BL20" s="196"/>
      <c r="BM20" s="196"/>
      <c r="BN20" s="196"/>
      <c r="BO20" s="196"/>
      <c r="BP20" s="196"/>
      <c r="BQ20" s="196"/>
      <c r="BR20" s="196"/>
      <c r="BS20" s="196"/>
      <c r="BT20" s="196"/>
      <c r="BU20" s="196"/>
      <c r="BV20" s="103"/>
      <c r="BW20" s="103"/>
      <c r="BX20" s="103"/>
    </row>
    <row r="21" spans="1:76" ht="24.95" customHeight="1">
      <c r="A21" s="958"/>
      <c r="B21" s="1384" t="s">
        <v>254</v>
      </c>
      <c r="C21" s="1385"/>
      <c r="D21" s="1385"/>
      <c r="E21" s="1385"/>
      <c r="F21" s="660" t="str">
        <f>IF($H$14&gt;0,"",IF(AO21=TRUE,"",SUM(F22:F23)))</f>
        <v/>
      </c>
      <c r="G21" s="720">
        <f>IF(AP21=TRUE,"",SUM(G22:G23))</f>
        <v>0</v>
      </c>
      <c r="H21" s="888"/>
      <c r="I21" s="660" t="str">
        <f t="shared" ref="I21:J21" si="6">IF(AQ21=TRUE,"",SUM(I22:I23))</f>
        <v/>
      </c>
      <c r="J21" s="721" t="str">
        <f t="shared" si="6"/>
        <v/>
      </c>
      <c r="K21" s="722" t="str">
        <f>IF(作業２!H34="Z","",IF(AS21=TRUE,"",SUM(K22:K23)))</f>
        <v/>
      </c>
      <c r="L21" s="723" t="str">
        <f>IF(作業２!I34="Z","",IF(AT21=TRUE,"",SUM(L22:L23)))</f>
        <v/>
      </c>
      <c r="M21" s="889" t="str">
        <f>IF(作業２!J34="Z","",IF(AU21=TRUE,"",SUM(M22:M23)))</f>
        <v/>
      </c>
      <c r="N21" s="889" t="str">
        <f>IF(作業２!K34="Z","",IF(AV21=TRUE,"",SUM(N22:N23)))</f>
        <v/>
      </c>
      <c r="O21" s="889" t="str">
        <f>IF(作業２!L34="Z","",IF(AW21=TRUE,"",SUM(O22:O23)))</f>
        <v/>
      </c>
      <c r="P21" s="889" t="str">
        <f>IF(作業２!M34="Z","",IF(AX21=TRUE,"",SUM(P22:P23)))</f>
        <v/>
      </c>
      <c r="Q21" s="889" t="str">
        <f>IF(作業２!N34="Z","",IF(AY21=TRUE,"",SUM(Q22:Q23)))</f>
        <v/>
      </c>
      <c r="R21" s="889" t="str">
        <f>IF(作業２!O34="Z","",IF(AZ21=TRUE,"",SUM(R22:R23)))</f>
        <v/>
      </c>
      <c r="S21" s="889" t="str">
        <f>IF(作業２!P34="Z","",IF(BA21=TRUE,"",SUM(S22:S23)))</f>
        <v/>
      </c>
      <c r="T21" s="889" t="str">
        <f>IF(作業２!Q34="Z","",IF(BB21=TRUE,"",SUM(T22:T23)))</f>
        <v/>
      </c>
      <c r="U21" s="889" t="str">
        <f>IF(作業２!R34="Z","",IF(BC21=TRUE,"",SUM(U22:U23)))</f>
        <v/>
      </c>
      <c r="V21" s="889" t="str">
        <f>IF(作業２!S34="Z","",IF(BD21=TRUE,"",SUM(V22:V23)))</f>
        <v/>
      </c>
      <c r="W21" s="889" t="str">
        <f>IF(作業２!T34="Z","",IF(BE21=TRUE,"",SUM(W22:W23)))</f>
        <v/>
      </c>
      <c r="X21" s="889" t="str">
        <f>IF(作業２!U34="Z","",IF(BF21=TRUE,"",SUM(X22:X23)))</f>
        <v/>
      </c>
      <c r="Y21" s="234" t="str">
        <f>IF(作業２!V34="Z","",IF(BG21=TRUE,"",SUM(Y22:Y23)))</f>
        <v/>
      </c>
      <c r="Z21" s="234" t="str">
        <f>IF(作業２!W34="Z","",IF(BH21=TRUE,"",SUM(Z22:Z23)))</f>
        <v/>
      </c>
      <c r="AA21" s="234" t="str">
        <f>IF(作業２!X34="Z","",IF(BI21=TRUE,"",SUM(AA22:AA23)))</f>
        <v/>
      </c>
      <c r="AB21" s="234" t="str">
        <f>IF(作業２!Y34="Z","",IF(BJ21=TRUE,"",SUM(AB22:AB23)))</f>
        <v/>
      </c>
      <c r="AC21" s="234" t="str">
        <f>IF(作業２!Z34="Z","",IF(BK21=TRUE,"",SUM(AC22:AC23)))</f>
        <v/>
      </c>
      <c r="AD21" s="234" t="str">
        <f>IF(作業２!AA34="Z","",IF(BL21=TRUE,"",SUM(AD22:AD23)))</f>
        <v/>
      </c>
      <c r="AE21" s="234" t="str">
        <f>IF(作業２!AB34="Z","",IF(BM21=TRUE,"",SUM(AE22:AE23)))</f>
        <v/>
      </c>
      <c r="AF21" s="234" t="str">
        <f>IF(作業２!AC34="Z","",IF(BN21=TRUE,"",SUM(AF22:AF23)))</f>
        <v/>
      </c>
      <c r="AG21" s="234" t="str">
        <f>IF(作業２!AD34="Z","",IF(BO21=TRUE,"",SUM(AG22:AG23)))</f>
        <v/>
      </c>
      <c r="AH21" s="234" t="str">
        <f>IF(作業２!AE34="Z","",IF(BP21=TRUE,"",SUM(AH22:AH23)))</f>
        <v/>
      </c>
      <c r="AI21" s="234" t="str">
        <f>IF(作業２!AF34="Z","",IF(BQ21=TRUE,"",SUM(AI22:AI23)))</f>
        <v/>
      </c>
      <c r="AJ21" s="234" t="str">
        <f>IF(作業２!AG34="Z","",IF(BR21=TRUE,"",SUM(AJ22:AJ23)))</f>
        <v/>
      </c>
      <c r="AK21" s="234" t="str">
        <f>IF(作業２!AH34="Z","",IF(BS21=TRUE,"",SUM(AK22:AK23)))</f>
        <v/>
      </c>
      <c r="AL21" s="234" t="str">
        <f>IF(作業２!AI34="Z","",IF(BT21=TRUE,"",SUM(AL22:AL23)))</f>
        <v/>
      </c>
      <c r="AM21" s="72" t="str">
        <f>IF(作業２!AJ34="Z","",IF(BU21=TRUE,"",SUM(AM22:AM23)))</f>
        <v/>
      </c>
      <c r="AN21" s="82"/>
      <c r="AO21" s="195" t="b">
        <f>AND(F22="",F23="")</f>
        <v>1</v>
      </c>
      <c r="AP21" s="195" t="b">
        <f>AND(G22="",G23="")</f>
        <v>0</v>
      </c>
      <c r="AQ21" s="195" t="b">
        <f t="shared" ref="AQ21:BU21" si="7">AND(I22="",I23="")</f>
        <v>1</v>
      </c>
      <c r="AR21" s="195" t="b">
        <f t="shared" si="7"/>
        <v>1</v>
      </c>
      <c r="AS21" s="195" t="b">
        <f t="shared" si="7"/>
        <v>1</v>
      </c>
      <c r="AT21" s="195" t="b">
        <f t="shared" si="7"/>
        <v>1</v>
      </c>
      <c r="AU21" s="195" t="b">
        <f t="shared" si="7"/>
        <v>1</v>
      </c>
      <c r="AV21" s="195" t="b">
        <f t="shared" si="7"/>
        <v>1</v>
      </c>
      <c r="AW21" s="195" t="b">
        <f t="shared" si="7"/>
        <v>1</v>
      </c>
      <c r="AX21" s="195" t="b">
        <f t="shared" si="7"/>
        <v>1</v>
      </c>
      <c r="AY21" s="195" t="b">
        <f t="shared" si="7"/>
        <v>1</v>
      </c>
      <c r="AZ21" s="195" t="b">
        <f t="shared" si="7"/>
        <v>1</v>
      </c>
      <c r="BA21" s="195" t="b">
        <f t="shared" si="7"/>
        <v>1</v>
      </c>
      <c r="BB21" s="195" t="b">
        <f t="shared" si="7"/>
        <v>1</v>
      </c>
      <c r="BC21" s="195" t="b">
        <f t="shared" si="7"/>
        <v>1</v>
      </c>
      <c r="BD21" s="195" t="b">
        <f t="shared" si="7"/>
        <v>1</v>
      </c>
      <c r="BE21" s="195" t="b">
        <f t="shared" si="7"/>
        <v>1</v>
      </c>
      <c r="BF21" s="195" t="b">
        <f t="shared" si="7"/>
        <v>1</v>
      </c>
      <c r="BG21" s="195" t="b">
        <f t="shared" si="7"/>
        <v>1</v>
      </c>
      <c r="BH21" s="195" t="b">
        <f t="shared" si="7"/>
        <v>1</v>
      </c>
      <c r="BI21" s="195" t="b">
        <f t="shared" si="7"/>
        <v>1</v>
      </c>
      <c r="BJ21" s="195" t="b">
        <f t="shared" si="7"/>
        <v>1</v>
      </c>
      <c r="BK21" s="195" t="b">
        <f t="shared" si="7"/>
        <v>1</v>
      </c>
      <c r="BL21" s="195" t="b">
        <f t="shared" si="7"/>
        <v>1</v>
      </c>
      <c r="BM21" s="195" t="b">
        <f t="shared" si="7"/>
        <v>1</v>
      </c>
      <c r="BN21" s="195" t="b">
        <f t="shared" si="7"/>
        <v>1</v>
      </c>
      <c r="BO21" s="195" t="b">
        <f t="shared" si="7"/>
        <v>1</v>
      </c>
      <c r="BP21" s="195" t="b">
        <f t="shared" si="7"/>
        <v>1</v>
      </c>
      <c r="BQ21" s="195" t="b">
        <f t="shared" si="7"/>
        <v>1</v>
      </c>
      <c r="BR21" s="195" t="b">
        <f t="shared" si="7"/>
        <v>1</v>
      </c>
      <c r="BS21" s="195" t="b">
        <f t="shared" si="7"/>
        <v>1</v>
      </c>
      <c r="BT21" s="195" t="b">
        <f t="shared" si="7"/>
        <v>1</v>
      </c>
      <c r="BU21" s="195" t="b">
        <f t="shared" si="7"/>
        <v>1</v>
      </c>
      <c r="BV21" s="103"/>
      <c r="BW21" s="103"/>
      <c r="BX21" s="103"/>
    </row>
    <row r="22" spans="1:76" ht="24.95" customHeight="1">
      <c r="A22" s="958"/>
      <c r="B22" s="1381" t="s">
        <v>178</v>
      </c>
      <c r="C22" s="152" t="s">
        <v>177</v>
      </c>
      <c r="D22" s="153"/>
      <c r="E22" s="186" t="s">
        <v>209</v>
      </c>
      <c r="F22" s="661"/>
      <c r="G22" s="884">
        <f>SUM(I22:AM22)</f>
        <v>0</v>
      </c>
      <c r="H22" s="885">
        <f>IF(J22="",0,J22)+IF(K22="",0,K22)+IF(L22="",0,L22)</f>
        <v>0</v>
      </c>
      <c r="I22" s="1072"/>
      <c r="J22" s="700"/>
      <c r="K22" s="679"/>
      <c r="L22" s="680"/>
      <c r="M22" s="886"/>
      <c r="N22" s="886"/>
      <c r="O22" s="886"/>
      <c r="P22" s="886"/>
      <c r="Q22" s="886"/>
      <c r="R22" s="886"/>
      <c r="S22" s="886"/>
      <c r="T22" s="886"/>
      <c r="U22" s="886"/>
      <c r="V22" s="886"/>
      <c r="W22" s="886"/>
      <c r="X22" s="886"/>
      <c r="Y22" s="238"/>
      <c r="Z22" s="238"/>
      <c r="AA22" s="238"/>
      <c r="AB22" s="238"/>
      <c r="AC22" s="238"/>
      <c r="AD22" s="238"/>
      <c r="AE22" s="238"/>
      <c r="AF22" s="238"/>
      <c r="AG22" s="238"/>
      <c r="AH22" s="238"/>
      <c r="AI22" s="238"/>
      <c r="AJ22" s="238"/>
      <c r="AK22" s="238"/>
      <c r="AL22" s="238"/>
      <c r="AM22" s="326"/>
      <c r="AN22" s="82"/>
      <c r="AO22" s="196"/>
      <c r="AP22" s="196"/>
      <c r="AQ22" s="196"/>
      <c r="AR22" s="196"/>
      <c r="AS22" s="196"/>
      <c r="AT22" s="196"/>
      <c r="AU22" s="196"/>
      <c r="AV22" s="196"/>
      <c r="AW22" s="196"/>
      <c r="AX22" s="196"/>
      <c r="AY22" s="196"/>
      <c r="AZ22" s="196"/>
      <c r="BA22" s="196"/>
      <c r="BB22" s="196"/>
      <c r="BC22" s="196"/>
      <c r="BD22" s="196"/>
      <c r="BE22" s="196"/>
      <c r="BF22" s="196"/>
      <c r="BG22" s="196"/>
      <c r="BH22" s="196"/>
      <c r="BI22" s="196"/>
      <c r="BJ22" s="196"/>
      <c r="BK22" s="196"/>
      <c r="BL22" s="196"/>
      <c r="BM22" s="196"/>
      <c r="BN22" s="196"/>
      <c r="BO22" s="196"/>
      <c r="BP22" s="196"/>
      <c r="BQ22" s="196"/>
      <c r="BR22" s="196"/>
      <c r="BS22" s="196"/>
      <c r="BT22" s="196"/>
      <c r="BU22" s="196"/>
      <c r="BV22" s="103"/>
      <c r="BW22" s="103"/>
      <c r="BX22" s="103"/>
    </row>
    <row r="23" spans="1:76" ht="24.95" customHeight="1" thickBot="1">
      <c r="A23" s="958"/>
      <c r="B23" s="1393"/>
      <c r="C23" s="156" t="s">
        <v>1</v>
      </c>
      <c r="D23" s="157"/>
      <c r="E23" s="180" t="s">
        <v>203</v>
      </c>
      <c r="F23" s="663"/>
      <c r="G23" s="890">
        <f>SUM(I23:AM23)</f>
        <v>0</v>
      </c>
      <c r="H23" s="891">
        <f>IF(J23="",0,J23)+IF(K23="",0,K23)+IF(L23="",0,L23)</f>
        <v>0</v>
      </c>
      <c r="I23" s="1073"/>
      <c r="J23" s="727"/>
      <c r="K23" s="728"/>
      <c r="L23" s="729"/>
      <c r="M23" s="892"/>
      <c r="N23" s="892"/>
      <c r="O23" s="892"/>
      <c r="P23" s="892"/>
      <c r="Q23" s="892"/>
      <c r="R23" s="892"/>
      <c r="S23" s="892"/>
      <c r="T23" s="892"/>
      <c r="U23" s="892"/>
      <c r="V23" s="892"/>
      <c r="W23" s="892"/>
      <c r="X23" s="892"/>
      <c r="Y23" s="239"/>
      <c r="Z23" s="239"/>
      <c r="AA23" s="239"/>
      <c r="AB23" s="239"/>
      <c r="AC23" s="239"/>
      <c r="AD23" s="239"/>
      <c r="AE23" s="239"/>
      <c r="AF23" s="239"/>
      <c r="AG23" s="239"/>
      <c r="AH23" s="239"/>
      <c r="AI23" s="239"/>
      <c r="AJ23" s="239"/>
      <c r="AK23" s="239"/>
      <c r="AL23" s="239"/>
      <c r="AM23" s="333"/>
      <c r="AN23" s="82"/>
      <c r="AO23" s="196"/>
      <c r="AP23" s="196"/>
      <c r="AQ23" s="196"/>
      <c r="AR23" s="196"/>
      <c r="AS23" s="196"/>
      <c r="AT23" s="196"/>
      <c r="AU23" s="196"/>
      <c r="AV23" s="196"/>
      <c r="AW23" s="196"/>
      <c r="AX23" s="196"/>
      <c r="AY23" s="196"/>
      <c r="AZ23" s="196"/>
      <c r="BA23" s="196"/>
      <c r="BB23" s="196"/>
      <c r="BC23" s="196"/>
      <c r="BD23" s="196"/>
      <c r="BE23" s="196"/>
      <c r="BF23" s="196"/>
      <c r="BG23" s="196"/>
      <c r="BH23" s="196"/>
      <c r="BI23" s="196"/>
      <c r="BJ23" s="196"/>
      <c r="BK23" s="196"/>
      <c r="BL23" s="196"/>
      <c r="BM23" s="196"/>
      <c r="BN23" s="196"/>
      <c r="BO23" s="196"/>
      <c r="BP23" s="196"/>
      <c r="BQ23" s="196"/>
      <c r="BR23" s="196"/>
      <c r="BS23" s="196"/>
      <c r="BT23" s="196"/>
      <c r="BU23" s="196"/>
      <c r="BV23" s="103"/>
      <c r="BW23" s="103"/>
      <c r="BX23" s="103"/>
    </row>
    <row r="24" spans="1:76" ht="24.95" customHeight="1" thickBot="1">
      <c r="A24" s="958"/>
      <c r="B24" s="1397" t="s">
        <v>255</v>
      </c>
      <c r="C24" s="1398"/>
      <c r="D24" s="1398"/>
      <c r="E24" s="1398"/>
      <c r="F24" s="893"/>
      <c r="G24" s="894">
        <f>SUM(I24:AM24)</f>
        <v>0</v>
      </c>
      <c r="H24" s="895">
        <f>IF(J24="",0,J24)+IF(K24="",0,K24)+IF(L24="",0,L24)</f>
        <v>0</v>
      </c>
      <c r="I24" s="1074"/>
      <c r="J24" s="896"/>
      <c r="K24" s="897"/>
      <c r="L24" s="898"/>
      <c r="M24" s="899"/>
      <c r="N24" s="899"/>
      <c r="O24" s="899"/>
      <c r="P24" s="899"/>
      <c r="Q24" s="899"/>
      <c r="R24" s="899"/>
      <c r="S24" s="899"/>
      <c r="T24" s="899"/>
      <c r="U24" s="899"/>
      <c r="V24" s="899"/>
      <c r="W24" s="899"/>
      <c r="X24" s="899"/>
      <c r="Y24" s="248"/>
      <c r="Z24" s="248"/>
      <c r="AA24" s="248"/>
      <c r="AB24" s="248"/>
      <c r="AC24" s="248"/>
      <c r="AD24" s="248"/>
      <c r="AE24" s="248"/>
      <c r="AF24" s="248"/>
      <c r="AG24" s="248"/>
      <c r="AH24" s="248"/>
      <c r="AI24" s="248"/>
      <c r="AJ24" s="248"/>
      <c r="AK24" s="248"/>
      <c r="AL24" s="248"/>
      <c r="AM24" s="334"/>
      <c r="AN24" s="82"/>
      <c r="AO24" s="196"/>
      <c r="AP24" s="196"/>
      <c r="AQ24" s="196"/>
      <c r="AR24" s="196"/>
      <c r="AS24" s="196"/>
      <c r="AT24" s="196"/>
      <c r="AU24" s="196"/>
      <c r="AV24" s="196"/>
      <c r="AW24" s="196"/>
      <c r="AX24" s="196"/>
      <c r="AY24" s="196"/>
      <c r="AZ24" s="196"/>
      <c r="BA24" s="196"/>
      <c r="BB24" s="196"/>
      <c r="BC24" s="196"/>
      <c r="BD24" s="196"/>
      <c r="BE24" s="196"/>
      <c r="BF24" s="196"/>
      <c r="BG24" s="196"/>
      <c r="BH24" s="196"/>
      <c r="BI24" s="196"/>
      <c r="BJ24" s="196"/>
      <c r="BK24" s="196"/>
      <c r="BL24" s="196"/>
      <c r="BM24" s="196"/>
      <c r="BN24" s="196"/>
      <c r="BO24" s="196"/>
      <c r="BP24" s="196"/>
      <c r="BQ24" s="196"/>
      <c r="BR24" s="196"/>
      <c r="BS24" s="196"/>
      <c r="BT24" s="196"/>
      <c r="BU24" s="196"/>
      <c r="BV24" s="103"/>
      <c r="BW24" s="103"/>
      <c r="BX24" s="103"/>
    </row>
    <row r="25" spans="1:76" ht="24.95" customHeight="1">
      <c r="A25" s="958"/>
      <c r="B25" s="1384" t="s">
        <v>256</v>
      </c>
      <c r="C25" s="1385"/>
      <c r="D25" s="1385"/>
      <c r="E25" s="1385"/>
      <c r="F25" s="660" t="str">
        <f>IF($H$14&gt;0,"",IF(AO25=TRUE,"",SUM(F26,F27,F31)))</f>
        <v/>
      </c>
      <c r="G25" s="720">
        <f>IF(AP25=TRUE,"",SUM(G26,G27,G31))</f>
        <v>0</v>
      </c>
      <c r="H25" s="888"/>
      <c r="I25" s="660" t="str">
        <f t="shared" ref="I25:J25" si="8">IF(AQ25=TRUE,"",SUM(I26,I27,I31))</f>
        <v/>
      </c>
      <c r="J25" s="721" t="str">
        <f t="shared" si="8"/>
        <v/>
      </c>
      <c r="K25" s="722" t="str">
        <f>IF(作業２!H34="Z","",IF(AS25=TRUE,"",SUM(K26,K27,K31)))</f>
        <v/>
      </c>
      <c r="L25" s="723" t="str">
        <f>IF(作業２!I34="Z","",IF(AT25=TRUE,"",SUM(L26,L27,L31)))</f>
        <v/>
      </c>
      <c r="M25" s="889" t="str">
        <f>IF(作業２!J34="Z","",IF(AU25=TRUE,"",SUM(M26,M27,M31)))</f>
        <v/>
      </c>
      <c r="N25" s="889" t="str">
        <f>IF(作業２!K34="Z","",IF(AV25=TRUE,"",SUM(N26,N27,N31)))</f>
        <v/>
      </c>
      <c r="O25" s="889" t="str">
        <f>IF(作業２!L34="Z","",IF(AW25=TRUE,"",SUM(O26,O27,O31)))</f>
        <v/>
      </c>
      <c r="P25" s="889" t="str">
        <f>IF(作業２!M34="Z","",IF(AX25=TRUE,"",SUM(P26,P27,P31)))</f>
        <v/>
      </c>
      <c r="Q25" s="889" t="str">
        <f>IF(作業２!N34="Z","",IF(AY25=TRUE,"",SUM(Q26,Q27,Q31)))</f>
        <v/>
      </c>
      <c r="R25" s="889" t="str">
        <f>IF(作業２!O34="Z","",IF(AZ25=TRUE,"",SUM(R26,R27,R31)))</f>
        <v/>
      </c>
      <c r="S25" s="889" t="str">
        <f>IF(作業２!P34="Z","",IF(BA25=TRUE,"",SUM(S26,S27,S31)))</f>
        <v/>
      </c>
      <c r="T25" s="889" t="str">
        <f>IF(作業２!Q34="Z","",IF(BB25=TRUE,"",SUM(T26,T27,T31)))</f>
        <v/>
      </c>
      <c r="U25" s="889" t="str">
        <f>IF(作業２!R34="Z","",IF(BC25=TRUE,"",SUM(U26,U27,U31)))</f>
        <v/>
      </c>
      <c r="V25" s="889" t="str">
        <f>IF(作業２!S34="Z","",IF(BD25=TRUE,"",SUM(V26,V27,V31)))</f>
        <v/>
      </c>
      <c r="W25" s="889" t="str">
        <f>IF(作業２!T34="Z","",IF(BE25=TRUE,"",SUM(W26,W27,W31)))</f>
        <v/>
      </c>
      <c r="X25" s="889" t="str">
        <f>IF(作業２!U34="Z","",IF(BF25=TRUE,"",SUM(X26,X27,X31)))</f>
        <v/>
      </c>
      <c r="Y25" s="234" t="str">
        <f>IF(作業２!V34="Z","",IF(BG25=TRUE,"",SUM(Y26,Y27,Y31)))</f>
        <v/>
      </c>
      <c r="Z25" s="234" t="str">
        <f>IF(作業２!W34="Z","",IF(BH25=TRUE,"",SUM(Z26,Z27,Z31)))</f>
        <v/>
      </c>
      <c r="AA25" s="234" t="str">
        <f>IF(作業２!X34="Z","",IF(BI25=TRUE,"",SUM(AA26,AA27,AA31)))</f>
        <v/>
      </c>
      <c r="AB25" s="234" t="str">
        <f>IF(作業２!Y34="Z","",IF(BJ25=TRUE,"",SUM(AB26,AB27,AB31)))</f>
        <v/>
      </c>
      <c r="AC25" s="234" t="str">
        <f>IF(作業２!Z34="Z","",IF(BK25=TRUE,"",SUM(AC26,AC27,AC31)))</f>
        <v/>
      </c>
      <c r="AD25" s="234" t="str">
        <f>IF(作業２!AA34="Z","",IF(BL25=TRUE,"",SUM(AD26,AD27,AD31)))</f>
        <v/>
      </c>
      <c r="AE25" s="234" t="str">
        <f>IF(作業２!AB34="Z","",IF(BM25=TRUE,"",SUM(AE26,AE27,AE31)))</f>
        <v/>
      </c>
      <c r="AF25" s="234" t="str">
        <f>IF(作業２!AC34="Z","",IF(BN25=TRUE,"",SUM(AF26,AF27,AF31)))</f>
        <v/>
      </c>
      <c r="AG25" s="234" t="str">
        <f>IF(作業２!AD34="Z","",IF(BO25=TRUE,"",SUM(AG26,AG27,AG31)))</f>
        <v/>
      </c>
      <c r="AH25" s="234" t="str">
        <f>IF(作業２!AE34="Z","",IF(BP25=TRUE,"",SUM(AH26,AH27,AH31)))</f>
        <v/>
      </c>
      <c r="AI25" s="234" t="str">
        <f>IF(作業２!AF34="Z","",IF(BQ25=TRUE,"",SUM(AI26,AI27,AI31)))</f>
        <v/>
      </c>
      <c r="AJ25" s="234" t="str">
        <f>IF(作業２!AG34="Z","",IF(BR25=TRUE,"",SUM(AJ26,AJ27,AJ31)))</f>
        <v/>
      </c>
      <c r="AK25" s="234" t="str">
        <f>IF(作業２!AH34="Z","",IF(BS25=TRUE,"",SUM(AK26,AK27,AK31)))</f>
        <v/>
      </c>
      <c r="AL25" s="234" t="str">
        <f>IF(作業２!AI34="Z","",IF(BT25=TRUE,"",SUM(AL26,AL27,AL31)))</f>
        <v/>
      </c>
      <c r="AM25" s="72" t="str">
        <f>IF(作業２!AJ34="Z","",IF(BU25=TRUE,"",SUM(AM26,AM27,AM31)))</f>
        <v/>
      </c>
      <c r="AN25" s="82"/>
      <c r="AO25" s="195" t="b">
        <f>AND(F26="",F27="",F31="")</f>
        <v>1</v>
      </c>
      <c r="AP25" s="195" t="b">
        <f>AND(G26="",G27="",G31="")</f>
        <v>0</v>
      </c>
      <c r="AQ25" s="195" t="b">
        <f t="shared" ref="AQ25:BU25" si="9">AND(I26="",I27="",I31="")</f>
        <v>1</v>
      </c>
      <c r="AR25" s="195" t="b">
        <f t="shared" si="9"/>
        <v>1</v>
      </c>
      <c r="AS25" s="195" t="b">
        <f t="shared" si="9"/>
        <v>1</v>
      </c>
      <c r="AT25" s="195" t="b">
        <f t="shared" si="9"/>
        <v>1</v>
      </c>
      <c r="AU25" s="195" t="b">
        <f t="shared" si="9"/>
        <v>1</v>
      </c>
      <c r="AV25" s="195" t="b">
        <f t="shared" si="9"/>
        <v>1</v>
      </c>
      <c r="AW25" s="195" t="b">
        <f t="shared" si="9"/>
        <v>1</v>
      </c>
      <c r="AX25" s="195" t="b">
        <f t="shared" si="9"/>
        <v>1</v>
      </c>
      <c r="AY25" s="195" t="b">
        <f t="shared" si="9"/>
        <v>1</v>
      </c>
      <c r="AZ25" s="195" t="b">
        <f t="shared" si="9"/>
        <v>1</v>
      </c>
      <c r="BA25" s="195" t="b">
        <f t="shared" si="9"/>
        <v>1</v>
      </c>
      <c r="BB25" s="195" t="b">
        <f t="shared" si="9"/>
        <v>1</v>
      </c>
      <c r="BC25" s="195" t="b">
        <f t="shared" si="9"/>
        <v>1</v>
      </c>
      <c r="BD25" s="195" t="b">
        <f t="shared" si="9"/>
        <v>1</v>
      </c>
      <c r="BE25" s="195" t="b">
        <f t="shared" si="9"/>
        <v>1</v>
      </c>
      <c r="BF25" s="195" t="b">
        <f t="shared" si="9"/>
        <v>1</v>
      </c>
      <c r="BG25" s="195" t="b">
        <f t="shared" si="9"/>
        <v>1</v>
      </c>
      <c r="BH25" s="195" t="b">
        <f t="shared" si="9"/>
        <v>1</v>
      </c>
      <c r="BI25" s="195" t="b">
        <f t="shared" si="9"/>
        <v>1</v>
      </c>
      <c r="BJ25" s="195" t="b">
        <f t="shared" si="9"/>
        <v>1</v>
      </c>
      <c r="BK25" s="195" t="b">
        <f t="shared" si="9"/>
        <v>1</v>
      </c>
      <c r="BL25" s="195" t="b">
        <f t="shared" si="9"/>
        <v>1</v>
      </c>
      <c r="BM25" s="195" t="b">
        <f t="shared" si="9"/>
        <v>1</v>
      </c>
      <c r="BN25" s="195" t="b">
        <f t="shared" si="9"/>
        <v>1</v>
      </c>
      <c r="BO25" s="195" t="b">
        <f t="shared" si="9"/>
        <v>1</v>
      </c>
      <c r="BP25" s="195" t="b">
        <f t="shared" si="9"/>
        <v>1</v>
      </c>
      <c r="BQ25" s="195" t="b">
        <f t="shared" si="9"/>
        <v>1</v>
      </c>
      <c r="BR25" s="195" t="b">
        <f t="shared" si="9"/>
        <v>1</v>
      </c>
      <c r="BS25" s="195" t="b">
        <f t="shared" si="9"/>
        <v>1</v>
      </c>
      <c r="BT25" s="195" t="b">
        <f t="shared" si="9"/>
        <v>1</v>
      </c>
      <c r="BU25" s="195" t="b">
        <f t="shared" si="9"/>
        <v>1</v>
      </c>
      <c r="BV25" s="103"/>
      <c r="BW25" s="103"/>
      <c r="BX25" s="103"/>
    </row>
    <row r="26" spans="1:76" ht="24.95" customHeight="1">
      <c r="A26" s="958"/>
      <c r="B26" s="1408" t="s">
        <v>178</v>
      </c>
      <c r="C26" s="115" t="s">
        <v>177</v>
      </c>
      <c r="D26" s="116"/>
      <c r="E26" s="187" t="s">
        <v>208</v>
      </c>
      <c r="F26" s="661"/>
      <c r="G26" s="884">
        <f t="shared" ref="G26:G32" si="10">SUM(I26:AM26)</f>
        <v>0</v>
      </c>
      <c r="H26" s="885">
        <f>IF(J26="",0,J26)+IF(K26="",0,K26)+IF(L26="",0,L26)</f>
        <v>0</v>
      </c>
      <c r="I26" s="1072"/>
      <c r="J26" s="700"/>
      <c r="K26" s="701"/>
      <c r="L26" s="702"/>
      <c r="M26" s="900"/>
      <c r="N26" s="900"/>
      <c r="O26" s="900"/>
      <c r="P26" s="900"/>
      <c r="Q26" s="900"/>
      <c r="R26" s="900"/>
      <c r="S26" s="900"/>
      <c r="T26" s="900"/>
      <c r="U26" s="900"/>
      <c r="V26" s="900"/>
      <c r="W26" s="900"/>
      <c r="X26" s="900"/>
      <c r="Y26" s="236"/>
      <c r="Z26" s="236"/>
      <c r="AA26" s="236"/>
      <c r="AB26" s="236"/>
      <c r="AC26" s="236"/>
      <c r="AD26" s="236"/>
      <c r="AE26" s="236"/>
      <c r="AF26" s="236"/>
      <c r="AG26" s="236"/>
      <c r="AH26" s="236"/>
      <c r="AI26" s="236"/>
      <c r="AJ26" s="236"/>
      <c r="AK26" s="236"/>
      <c r="AL26" s="236"/>
      <c r="AM26" s="329"/>
      <c r="AN26" s="82"/>
      <c r="AO26" s="196"/>
      <c r="AP26" s="196"/>
      <c r="AQ26" s="196"/>
      <c r="AR26" s="196"/>
      <c r="AS26" s="196"/>
      <c r="AT26" s="196"/>
      <c r="AU26" s="196"/>
      <c r="AV26" s="196"/>
      <c r="AW26" s="196"/>
      <c r="AX26" s="196"/>
      <c r="AY26" s="196"/>
      <c r="AZ26" s="196"/>
      <c r="BA26" s="196"/>
      <c r="BB26" s="196"/>
      <c r="BC26" s="196"/>
      <c r="BD26" s="196"/>
      <c r="BE26" s="196"/>
      <c r="BF26" s="196"/>
      <c r="BG26" s="196"/>
      <c r="BH26" s="196"/>
      <c r="BI26" s="196"/>
      <c r="BJ26" s="196"/>
      <c r="BK26" s="196"/>
      <c r="BL26" s="196"/>
      <c r="BM26" s="196"/>
      <c r="BN26" s="196"/>
      <c r="BO26" s="196"/>
      <c r="BP26" s="196"/>
      <c r="BQ26" s="196"/>
      <c r="BR26" s="196"/>
      <c r="BS26" s="196"/>
      <c r="BT26" s="196"/>
      <c r="BU26" s="196"/>
      <c r="BV26" s="103"/>
      <c r="BW26" s="103"/>
      <c r="BX26" s="103"/>
    </row>
    <row r="27" spans="1:76" ht="24.95" customHeight="1">
      <c r="A27" s="958"/>
      <c r="B27" s="1409"/>
      <c r="C27" s="117" t="s">
        <v>175</v>
      </c>
      <c r="D27" s="118"/>
      <c r="E27" s="181" t="s">
        <v>133</v>
      </c>
      <c r="F27" s="901" t="str">
        <f>IF($H$14&gt;0,"",IF(AO27=TRUE,"",SUM(F28,F29)))</f>
        <v/>
      </c>
      <c r="G27" s="902">
        <f t="shared" si="10"/>
        <v>0</v>
      </c>
      <c r="H27" s="903"/>
      <c r="I27" s="904" t="str">
        <f t="shared" ref="I27:J27" si="11">IF(AQ27=TRUE,"",SUM(I28,I29))</f>
        <v/>
      </c>
      <c r="J27" s="905" t="str">
        <f t="shared" si="11"/>
        <v/>
      </c>
      <c r="K27" s="906" t="str">
        <f>IF(作業２!H34="Z","",IF(AS27=TRUE,"",SUM(K28,K29)))</f>
        <v/>
      </c>
      <c r="L27" s="907" t="str">
        <f>IF(作業２!I34="Z","",IF(AT27=TRUE,"",SUM(L28,L29)))</f>
        <v/>
      </c>
      <c r="M27" s="908" t="str">
        <f>IF(作業２!J34="Z","",IF(AU27=TRUE,"",SUM(M28,M29)))</f>
        <v/>
      </c>
      <c r="N27" s="908" t="str">
        <f>IF(作業２!K34="Z","",IF(AV27=TRUE,"",SUM(N28,N29)))</f>
        <v/>
      </c>
      <c r="O27" s="908" t="str">
        <f>IF(作業２!L34="Z","",IF(AW27=TRUE,"",SUM(O28,O29)))</f>
        <v/>
      </c>
      <c r="P27" s="908" t="str">
        <f>IF(作業２!M34="Z","",IF(AX27=TRUE,"",SUM(P28,P29)))</f>
        <v/>
      </c>
      <c r="Q27" s="908" t="str">
        <f>IF(作業２!N34="Z","",IF(AY27=TRUE,"",SUM(Q28,Q29)))</f>
        <v/>
      </c>
      <c r="R27" s="908" t="str">
        <f>IF(作業２!O34="Z","",IF(AZ27=TRUE,"",SUM(R28,R29)))</f>
        <v/>
      </c>
      <c r="S27" s="908" t="str">
        <f>IF(作業２!P34="Z","",IF(BA27=TRUE,"",SUM(S28,S29)))</f>
        <v/>
      </c>
      <c r="T27" s="908" t="str">
        <f>IF(作業２!Q34="Z","",IF(BB27=TRUE,"",SUM(T28,T29)))</f>
        <v/>
      </c>
      <c r="U27" s="908" t="str">
        <f>IF(作業２!R34="Z","",IF(BC27=TRUE,"",SUM(U28,U29)))</f>
        <v/>
      </c>
      <c r="V27" s="908" t="str">
        <f>IF(作業２!S34="Z","",IF(BD27=TRUE,"",SUM(V28,V29)))</f>
        <v/>
      </c>
      <c r="W27" s="908" t="str">
        <f>IF(作業２!T34="Z","",IF(BE27=TRUE,"",SUM(W28,W29)))</f>
        <v/>
      </c>
      <c r="X27" s="908" t="str">
        <f>IF(作業２!U34="Z","",IF(BF27=TRUE,"",SUM(X28,X29)))</f>
        <v/>
      </c>
      <c r="Y27" s="249" t="str">
        <f>IF(作業２!V34="Z","",IF(BG27=TRUE,"",SUM(Y28,Y29)))</f>
        <v/>
      </c>
      <c r="Z27" s="249" t="str">
        <f>IF(作業２!W34="Z","",IF(BH27=TRUE,"",SUM(Z28,Z29)))</f>
        <v/>
      </c>
      <c r="AA27" s="249" t="str">
        <f>IF(作業２!X34="Z","",IF(BI27=TRUE,"",SUM(AA28,AA29)))</f>
        <v/>
      </c>
      <c r="AB27" s="249" t="str">
        <f>IF(作業２!Y34="Z","",IF(BJ27=TRUE,"",SUM(AB28,AB29)))</f>
        <v/>
      </c>
      <c r="AC27" s="249" t="str">
        <f>IF(作業２!Z34="Z","",IF(BK27=TRUE,"",SUM(AC28,AC29)))</f>
        <v/>
      </c>
      <c r="AD27" s="249" t="str">
        <f>IF(作業２!AA34="Z","",IF(BL27=TRUE,"",SUM(AD28,AD29)))</f>
        <v/>
      </c>
      <c r="AE27" s="249" t="str">
        <f>IF(作業２!AB34="Z","",IF(BM27=TRUE,"",SUM(AE28,AE29)))</f>
        <v/>
      </c>
      <c r="AF27" s="249" t="str">
        <f>IF(作業２!AC34="Z","",IF(BN27=TRUE,"",SUM(AF28,AF29)))</f>
        <v/>
      </c>
      <c r="AG27" s="249" t="str">
        <f>IF(作業２!AD34="Z","",IF(BO27=TRUE,"",SUM(AG28,AG29)))</f>
        <v/>
      </c>
      <c r="AH27" s="249" t="str">
        <f>IF(作業２!AE34="Z","",IF(BP27=TRUE,"",SUM(AH28,AH29)))</f>
        <v/>
      </c>
      <c r="AI27" s="249" t="str">
        <f>IF(作業２!AF34="Z","",IF(BQ27=TRUE,"",SUM(AI28,AI29)))</f>
        <v/>
      </c>
      <c r="AJ27" s="249" t="str">
        <f>IF(作業２!AG34="Z","",IF(BR27=TRUE,"",SUM(AJ28,AJ29)))</f>
        <v/>
      </c>
      <c r="AK27" s="249" t="str">
        <f>IF(作業２!AH34="Z","",IF(BS27=TRUE,"",SUM(AK28,AK29)))</f>
        <v/>
      </c>
      <c r="AL27" s="249" t="str">
        <f>IF(作業２!AI34="Z","",IF(BT27=TRUE,"",SUM(AL28,AL29)))</f>
        <v/>
      </c>
      <c r="AM27" s="73" t="str">
        <f>IF(作業２!AJ34="Z","",IF(BU27=TRUE,"",SUM(AM28,AM29)))</f>
        <v/>
      </c>
      <c r="AN27" s="82"/>
      <c r="AO27" s="195" t="b">
        <f>AND(F28="",F29="")</f>
        <v>1</v>
      </c>
      <c r="AP27" s="195" t="b">
        <f>AND(G28="",G29="")</f>
        <v>0</v>
      </c>
      <c r="AQ27" s="195" t="b">
        <f t="shared" ref="AQ27:BU27" si="12">AND(I28="",I29="")</f>
        <v>1</v>
      </c>
      <c r="AR27" s="195" t="b">
        <f t="shared" si="12"/>
        <v>1</v>
      </c>
      <c r="AS27" s="195" t="b">
        <f t="shared" si="12"/>
        <v>1</v>
      </c>
      <c r="AT27" s="195" t="b">
        <f t="shared" si="12"/>
        <v>1</v>
      </c>
      <c r="AU27" s="195" t="b">
        <f t="shared" si="12"/>
        <v>1</v>
      </c>
      <c r="AV27" s="195" t="b">
        <f t="shared" si="12"/>
        <v>1</v>
      </c>
      <c r="AW27" s="195" t="b">
        <f t="shared" si="12"/>
        <v>1</v>
      </c>
      <c r="AX27" s="195" t="b">
        <f t="shared" si="12"/>
        <v>1</v>
      </c>
      <c r="AY27" s="195" t="b">
        <f t="shared" si="12"/>
        <v>1</v>
      </c>
      <c r="AZ27" s="195" t="b">
        <f t="shared" si="12"/>
        <v>1</v>
      </c>
      <c r="BA27" s="195" t="b">
        <f t="shared" si="12"/>
        <v>1</v>
      </c>
      <c r="BB27" s="195" t="b">
        <f t="shared" si="12"/>
        <v>1</v>
      </c>
      <c r="BC27" s="195" t="b">
        <f t="shared" si="12"/>
        <v>1</v>
      </c>
      <c r="BD27" s="195" t="b">
        <f t="shared" si="12"/>
        <v>1</v>
      </c>
      <c r="BE27" s="195" t="b">
        <f t="shared" si="12"/>
        <v>1</v>
      </c>
      <c r="BF27" s="195" t="b">
        <f t="shared" si="12"/>
        <v>1</v>
      </c>
      <c r="BG27" s="195" t="b">
        <f t="shared" si="12"/>
        <v>1</v>
      </c>
      <c r="BH27" s="195" t="b">
        <f t="shared" si="12"/>
        <v>1</v>
      </c>
      <c r="BI27" s="195" t="b">
        <f t="shared" si="12"/>
        <v>1</v>
      </c>
      <c r="BJ27" s="195" t="b">
        <f t="shared" si="12"/>
        <v>1</v>
      </c>
      <c r="BK27" s="195" t="b">
        <f t="shared" si="12"/>
        <v>1</v>
      </c>
      <c r="BL27" s="195" t="b">
        <f t="shared" si="12"/>
        <v>1</v>
      </c>
      <c r="BM27" s="195" t="b">
        <f t="shared" si="12"/>
        <v>1</v>
      </c>
      <c r="BN27" s="195" t="b">
        <f t="shared" si="12"/>
        <v>1</v>
      </c>
      <c r="BO27" s="195" t="b">
        <f t="shared" si="12"/>
        <v>1</v>
      </c>
      <c r="BP27" s="195" t="b">
        <f t="shared" si="12"/>
        <v>1</v>
      </c>
      <c r="BQ27" s="195" t="b">
        <f t="shared" si="12"/>
        <v>1</v>
      </c>
      <c r="BR27" s="195" t="b">
        <f t="shared" si="12"/>
        <v>1</v>
      </c>
      <c r="BS27" s="195" t="b">
        <f t="shared" si="12"/>
        <v>1</v>
      </c>
      <c r="BT27" s="195" t="b">
        <f t="shared" si="12"/>
        <v>1</v>
      </c>
      <c r="BU27" s="195" t="b">
        <f t="shared" si="12"/>
        <v>1</v>
      </c>
      <c r="BV27" s="103"/>
      <c r="BW27" s="103"/>
      <c r="BX27" s="103"/>
    </row>
    <row r="28" spans="1:76" ht="24.95" customHeight="1">
      <c r="A28" s="958"/>
      <c r="B28" s="1409"/>
      <c r="C28" s="1411" t="s">
        <v>207</v>
      </c>
      <c r="D28" s="119"/>
      <c r="E28" s="182" t="s">
        <v>473</v>
      </c>
      <c r="F28" s="664"/>
      <c r="G28" s="909">
        <f t="shared" si="10"/>
        <v>0</v>
      </c>
      <c r="H28" s="910">
        <f t="shared" ref="H28:H31" si="13">IF(J28="",0,J28)+IF(K28="",0,K28)+IF(L28="",0,L28)</f>
        <v>0</v>
      </c>
      <c r="I28" s="1075"/>
      <c r="J28" s="684"/>
      <c r="K28" s="685"/>
      <c r="L28" s="686"/>
      <c r="M28" s="911"/>
      <c r="N28" s="911"/>
      <c r="O28" s="911"/>
      <c r="P28" s="911"/>
      <c r="Q28" s="911"/>
      <c r="R28" s="911"/>
      <c r="S28" s="911"/>
      <c r="T28" s="911"/>
      <c r="U28" s="911"/>
      <c r="V28" s="911"/>
      <c r="W28" s="911"/>
      <c r="X28" s="911"/>
      <c r="Y28" s="235"/>
      <c r="Z28" s="235"/>
      <c r="AA28" s="235"/>
      <c r="AB28" s="235"/>
      <c r="AC28" s="235"/>
      <c r="AD28" s="235"/>
      <c r="AE28" s="235"/>
      <c r="AF28" s="235"/>
      <c r="AG28" s="235"/>
      <c r="AH28" s="235"/>
      <c r="AI28" s="235"/>
      <c r="AJ28" s="235"/>
      <c r="AK28" s="235"/>
      <c r="AL28" s="235"/>
      <c r="AM28" s="327"/>
      <c r="AN28" s="82"/>
      <c r="AO28" s="196"/>
      <c r="AP28" s="196"/>
      <c r="AQ28" s="196"/>
      <c r="AR28" s="196"/>
      <c r="AS28" s="196"/>
      <c r="AT28" s="196"/>
      <c r="AU28" s="196"/>
      <c r="AV28" s="196"/>
      <c r="AW28" s="196"/>
      <c r="AX28" s="196"/>
      <c r="AY28" s="196"/>
      <c r="AZ28" s="196"/>
      <c r="BA28" s="196"/>
      <c r="BB28" s="196"/>
      <c r="BC28" s="196"/>
      <c r="BD28" s="196"/>
      <c r="BE28" s="196"/>
      <c r="BF28" s="196"/>
      <c r="BG28" s="196"/>
      <c r="BH28" s="196"/>
      <c r="BI28" s="196"/>
      <c r="BJ28" s="196"/>
      <c r="BK28" s="196"/>
      <c r="BL28" s="196"/>
      <c r="BM28" s="196"/>
      <c r="BN28" s="196"/>
      <c r="BO28" s="196"/>
      <c r="BP28" s="196"/>
      <c r="BQ28" s="196"/>
      <c r="BR28" s="196"/>
      <c r="BS28" s="196"/>
      <c r="BT28" s="196"/>
      <c r="BU28" s="196"/>
      <c r="BV28" s="103"/>
      <c r="BW28" s="103"/>
      <c r="BX28" s="103"/>
    </row>
    <row r="29" spans="1:76" ht="24.95" customHeight="1">
      <c r="A29" s="958"/>
      <c r="B29" s="1409"/>
      <c r="C29" s="1412"/>
      <c r="D29" s="120"/>
      <c r="E29" s="182" t="s">
        <v>206</v>
      </c>
      <c r="F29" s="664"/>
      <c r="G29" s="909">
        <f t="shared" si="10"/>
        <v>0</v>
      </c>
      <c r="H29" s="910">
        <f t="shared" si="13"/>
        <v>0</v>
      </c>
      <c r="I29" s="1075"/>
      <c r="J29" s="684"/>
      <c r="K29" s="685"/>
      <c r="L29" s="686"/>
      <c r="M29" s="911"/>
      <c r="N29" s="911"/>
      <c r="O29" s="911"/>
      <c r="P29" s="911"/>
      <c r="Q29" s="911"/>
      <c r="R29" s="911"/>
      <c r="S29" s="911"/>
      <c r="T29" s="911"/>
      <c r="U29" s="911"/>
      <c r="V29" s="911"/>
      <c r="W29" s="911"/>
      <c r="X29" s="911"/>
      <c r="Y29" s="235"/>
      <c r="Z29" s="235"/>
      <c r="AA29" s="235"/>
      <c r="AB29" s="235"/>
      <c r="AC29" s="235"/>
      <c r="AD29" s="235"/>
      <c r="AE29" s="235"/>
      <c r="AF29" s="235"/>
      <c r="AG29" s="235"/>
      <c r="AH29" s="235"/>
      <c r="AI29" s="235"/>
      <c r="AJ29" s="235"/>
      <c r="AK29" s="235"/>
      <c r="AL29" s="235"/>
      <c r="AM29" s="327"/>
      <c r="AN29" s="82"/>
      <c r="AO29" s="196"/>
      <c r="AP29" s="196"/>
      <c r="AQ29" s="196"/>
      <c r="AR29" s="196"/>
      <c r="AS29" s="196"/>
      <c r="AT29" s="196"/>
      <c r="AU29" s="196"/>
      <c r="AV29" s="196"/>
      <c r="AW29" s="196"/>
      <c r="AX29" s="196"/>
      <c r="AY29" s="196"/>
      <c r="AZ29" s="196"/>
      <c r="BA29" s="196"/>
      <c r="BB29" s="196"/>
      <c r="BC29" s="196"/>
      <c r="BD29" s="196"/>
      <c r="BE29" s="196"/>
      <c r="BF29" s="196"/>
      <c r="BG29" s="196"/>
      <c r="BH29" s="196"/>
      <c r="BI29" s="196"/>
      <c r="BJ29" s="196"/>
      <c r="BK29" s="196"/>
      <c r="BL29" s="196"/>
      <c r="BM29" s="196"/>
      <c r="BN29" s="196"/>
      <c r="BO29" s="196"/>
      <c r="BP29" s="196"/>
      <c r="BQ29" s="196"/>
      <c r="BR29" s="196"/>
      <c r="BS29" s="196"/>
      <c r="BT29" s="196"/>
      <c r="BU29" s="196"/>
      <c r="BV29" s="103"/>
      <c r="BW29" s="103"/>
      <c r="BX29" s="103"/>
    </row>
    <row r="30" spans="1:76" ht="24.95" customHeight="1">
      <c r="A30" s="958"/>
      <c r="B30" s="1409"/>
      <c r="C30" s="1413"/>
      <c r="D30" s="121"/>
      <c r="E30" s="188" t="s">
        <v>251</v>
      </c>
      <c r="F30" s="912"/>
      <c r="G30" s="913">
        <f t="shared" si="10"/>
        <v>0</v>
      </c>
      <c r="H30" s="914">
        <f t="shared" si="13"/>
        <v>0</v>
      </c>
      <c r="I30" s="1076"/>
      <c r="J30" s="915"/>
      <c r="K30" s="916"/>
      <c r="L30" s="917"/>
      <c r="M30" s="918"/>
      <c r="N30" s="918"/>
      <c r="O30" s="918"/>
      <c r="P30" s="918"/>
      <c r="Q30" s="918"/>
      <c r="R30" s="918"/>
      <c r="S30" s="918"/>
      <c r="T30" s="918"/>
      <c r="U30" s="918"/>
      <c r="V30" s="918"/>
      <c r="W30" s="918"/>
      <c r="X30" s="918"/>
      <c r="Y30" s="250"/>
      <c r="Z30" s="250"/>
      <c r="AA30" s="250"/>
      <c r="AB30" s="250"/>
      <c r="AC30" s="250"/>
      <c r="AD30" s="250"/>
      <c r="AE30" s="250"/>
      <c r="AF30" s="250"/>
      <c r="AG30" s="250"/>
      <c r="AH30" s="250"/>
      <c r="AI30" s="250"/>
      <c r="AJ30" s="250"/>
      <c r="AK30" s="250"/>
      <c r="AL30" s="250"/>
      <c r="AM30" s="335"/>
      <c r="AN30" s="82"/>
      <c r="AO30" s="196"/>
      <c r="AP30" s="196"/>
      <c r="AQ30" s="196"/>
      <c r="AR30" s="196"/>
      <c r="AS30" s="196"/>
      <c r="AT30" s="196"/>
      <c r="AU30" s="196"/>
      <c r="AV30" s="196"/>
      <c r="AW30" s="196"/>
      <c r="AX30" s="196"/>
      <c r="AY30" s="196"/>
      <c r="AZ30" s="196"/>
      <c r="BA30" s="196"/>
      <c r="BB30" s="196"/>
      <c r="BC30" s="196"/>
      <c r="BD30" s="196"/>
      <c r="BE30" s="196"/>
      <c r="BF30" s="196"/>
      <c r="BG30" s="196"/>
      <c r="BH30" s="196"/>
      <c r="BI30" s="196"/>
      <c r="BJ30" s="196"/>
      <c r="BK30" s="196"/>
      <c r="BL30" s="196"/>
      <c r="BM30" s="196"/>
      <c r="BN30" s="196"/>
      <c r="BO30" s="196"/>
      <c r="BP30" s="196"/>
      <c r="BQ30" s="196"/>
      <c r="BR30" s="196"/>
      <c r="BS30" s="196"/>
      <c r="BT30" s="196"/>
      <c r="BU30" s="196"/>
      <c r="BV30" s="103"/>
      <c r="BW30" s="103"/>
      <c r="BX30" s="103"/>
    </row>
    <row r="31" spans="1:76" ht="24.95" customHeight="1" thickBot="1">
      <c r="A31" s="958"/>
      <c r="B31" s="1410"/>
      <c r="C31" s="122" t="s">
        <v>173</v>
      </c>
      <c r="D31" s="123"/>
      <c r="E31" s="183" t="s">
        <v>205</v>
      </c>
      <c r="F31" s="893"/>
      <c r="G31" s="894">
        <f t="shared" si="10"/>
        <v>0</v>
      </c>
      <c r="H31" s="895">
        <f t="shared" si="13"/>
        <v>0</v>
      </c>
      <c r="I31" s="1074"/>
      <c r="J31" s="896"/>
      <c r="K31" s="897"/>
      <c r="L31" s="898"/>
      <c r="M31" s="899"/>
      <c r="N31" s="899"/>
      <c r="O31" s="899"/>
      <c r="P31" s="899"/>
      <c r="Q31" s="899"/>
      <c r="R31" s="899"/>
      <c r="S31" s="899"/>
      <c r="T31" s="899"/>
      <c r="U31" s="899"/>
      <c r="V31" s="899"/>
      <c r="W31" s="899"/>
      <c r="X31" s="899"/>
      <c r="Y31" s="248"/>
      <c r="Z31" s="248"/>
      <c r="AA31" s="248"/>
      <c r="AB31" s="248"/>
      <c r="AC31" s="248"/>
      <c r="AD31" s="248"/>
      <c r="AE31" s="248"/>
      <c r="AF31" s="248"/>
      <c r="AG31" s="248"/>
      <c r="AH31" s="248"/>
      <c r="AI31" s="248"/>
      <c r="AJ31" s="248"/>
      <c r="AK31" s="248"/>
      <c r="AL31" s="248"/>
      <c r="AM31" s="334"/>
      <c r="AN31" s="82"/>
      <c r="AO31" s="196"/>
      <c r="AP31" s="196"/>
      <c r="AQ31" s="196"/>
      <c r="AR31" s="196"/>
      <c r="AS31" s="196"/>
      <c r="AT31" s="196"/>
      <c r="AU31" s="196"/>
      <c r="AV31" s="196"/>
      <c r="AW31" s="196"/>
      <c r="AX31" s="196"/>
      <c r="AY31" s="196"/>
      <c r="AZ31" s="196"/>
      <c r="BA31" s="196"/>
      <c r="BB31" s="196"/>
      <c r="BC31" s="196"/>
      <c r="BD31" s="196"/>
      <c r="BE31" s="196"/>
      <c r="BF31" s="196"/>
      <c r="BG31" s="196"/>
      <c r="BH31" s="196"/>
      <c r="BI31" s="196"/>
      <c r="BJ31" s="196"/>
      <c r="BK31" s="196"/>
      <c r="BL31" s="196"/>
      <c r="BM31" s="196"/>
      <c r="BN31" s="196"/>
      <c r="BO31" s="196"/>
      <c r="BP31" s="196"/>
      <c r="BQ31" s="196"/>
      <c r="BR31" s="196"/>
      <c r="BS31" s="196"/>
      <c r="BT31" s="196"/>
      <c r="BU31" s="196"/>
      <c r="BV31" s="103"/>
      <c r="BW31" s="103"/>
      <c r="BX31" s="103"/>
    </row>
    <row r="32" spans="1:76" ht="24.95" customHeight="1" thickBot="1">
      <c r="A32" s="958"/>
      <c r="B32" s="1397" t="s">
        <v>472</v>
      </c>
      <c r="C32" s="1398"/>
      <c r="D32" s="1398"/>
      <c r="E32" s="1398"/>
      <c r="F32" s="663"/>
      <c r="G32" s="890">
        <f t="shared" si="10"/>
        <v>0</v>
      </c>
      <c r="H32" s="891">
        <f>IF(J32="",0,J32)+IF(K32="",0,K32)+IF(L32="",0,L32)</f>
        <v>0</v>
      </c>
      <c r="I32" s="1073"/>
      <c r="J32" s="727"/>
      <c r="K32" s="728"/>
      <c r="L32" s="729"/>
      <c r="M32" s="892"/>
      <c r="N32" s="892"/>
      <c r="O32" s="892"/>
      <c r="P32" s="892"/>
      <c r="Q32" s="892"/>
      <c r="R32" s="892"/>
      <c r="S32" s="892"/>
      <c r="T32" s="892"/>
      <c r="U32" s="892"/>
      <c r="V32" s="892"/>
      <c r="W32" s="892"/>
      <c r="X32" s="892"/>
      <c r="Y32" s="239"/>
      <c r="Z32" s="239"/>
      <c r="AA32" s="239"/>
      <c r="AB32" s="239"/>
      <c r="AC32" s="239"/>
      <c r="AD32" s="239"/>
      <c r="AE32" s="239"/>
      <c r="AF32" s="239"/>
      <c r="AG32" s="239"/>
      <c r="AH32" s="239"/>
      <c r="AI32" s="239"/>
      <c r="AJ32" s="239"/>
      <c r="AK32" s="239"/>
      <c r="AL32" s="239"/>
      <c r="AM32" s="333"/>
      <c r="AN32" s="82"/>
      <c r="AO32" s="196"/>
      <c r="AP32" s="196"/>
      <c r="AQ32" s="196"/>
      <c r="AR32" s="196"/>
      <c r="AS32" s="196"/>
      <c r="AT32" s="196"/>
      <c r="AU32" s="196"/>
      <c r="AV32" s="196"/>
      <c r="AW32" s="196"/>
      <c r="AX32" s="196"/>
      <c r="AY32" s="196"/>
      <c r="AZ32" s="196"/>
      <c r="BA32" s="196"/>
      <c r="BB32" s="196"/>
      <c r="BC32" s="196"/>
      <c r="BD32" s="196"/>
      <c r="BE32" s="196"/>
      <c r="BF32" s="196"/>
      <c r="BG32" s="196"/>
      <c r="BH32" s="196"/>
      <c r="BI32" s="196"/>
      <c r="BJ32" s="196"/>
      <c r="BK32" s="196"/>
      <c r="BL32" s="196"/>
      <c r="BM32" s="196"/>
      <c r="BN32" s="196"/>
      <c r="BO32" s="196"/>
      <c r="BP32" s="196"/>
      <c r="BQ32" s="196"/>
      <c r="BR32" s="196"/>
      <c r="BS32" s="196"/>
      <c r="BT32" s="196"/>
      <c r="BU32" s="196"/>
      <c r="BV32" s="103"/>
      <c r="BW32" s="103"/>
      <c r="BX32" s="103"/>
    </row>
    <row r="33" spans="1:76" ht="24.95" customHeight="1" thickBot="1">
      <c r="A33" s="958"/>
      <c r="B33" s="1401" t="s">
        <v>260</v>
      </c>
      <c r="C33" s="1402"/>
      <c r="D33" s="1402"/>
      <c r="E33" s="1402"/>
      <c r="F33" s="919" t="str">
        <f>IF($H$14&gt;0,"",IF(AO33=TRUE,"",SUM(F34,F35)))</f>
        <v/>
      </c>
      <c r="G33" s="890">
        <f>IF(AP33=TRUE,"",SUM(G34,G35))</f>
        <v>0</v>
      </c>
      <c r="H33" s="891"/>
      <c r="I33" s="919" t="str">
        <f t="shared" ref="I33:J33" si="14">IF(AQ33=TRUE,"",SUM(I34,I35))</f>
        <v/>
      </c>
      <c r="J33" s="920" t="str">
        <f t="shared" si="14"/>
        <v/>
      </c>
      <c r="K33" s="921" t="str">
        <f>IF(作業２!H34="Z","",IF(AS33=TRUE,"",SUM(K34,K35)))</f>
        <v/>
      </c>
      <c r="L33" s="922" t="str">
        <f>IF(作業２!I34="Z","",IF(AT33=TRUE,"",SUM(L34,L35)))</f>
        <v/>
      </c>
      <c r="M33" s="923" t="str">
        <f>IF(作業２!J34="Z","",IF(AU33=TRUE,"",SUM(M34,M35)))</f>
        <v/>
      </c>
      <c r="N33" s="923" t="str">
        <f>IF(作業２!K34="Z","",IF(AV33=TRUE,"",SUM(N34,N35)))</f>
        <v/>
      </c>
      <c r="O33" s="923" t="str">
        <f>IF(作業２!L34="Z","",IF(AW33=TRUE,"",SUM(O34,O35)))</f>
        <v/>
      </c>
      <c r="P33" s="923" t="str">
        <f>IF(作業２!M34="Z","",IF(AX33=TRUE,"",SUM(P34,P35)))</f>
        <v/>
      </c>
      <c r="Q33" s="923" t="str">
        <f>IF(作業２!N34="Z","",IF(AY33=TRUE,"",SUM(Q34,Q35)))</f>
        <v/>
      </c>
      <c r="R33" s="923" t="str">
        <f>IF(作業２!O34="Z","",IF(AZ33=TRUE,"",SUM(R34,R35)))</f>
        <v/>
      </c>
      <c r="S33" s="923" t="str">
        <f>IF(作業２!P34="Z","",IF(BA33=TRUE,"",SUM(S34,S35)))</f>
        <v/>
      </c>
      <c r="T33" s="923" t="str">
        <f>IF(作業２!Q34="Z","",IF(BB33=TRUE,"",SUM(T34,T35)))</f>
        <v/>
      </c>
      <c r="U33" s="923" t="str">
        <f>IF(作業２!R34="Z","",IF(BC33=TRUE,"",SUM(U34,U35)))</f>
        <v/>
      </c>
      <c r="V33" s="923" t="str">
        <f>IF(作業２!S34="Z","",IF(BD33=TRUE,"",SUM(V34,V35)))</f>
        <v/>
      </c>
      <c r="W33" s="923" t="str">
        <f>IF(作業２!T34="Z","",IF(BE33=TRUE,"",SUM(W34,W35)))</f>
        <v/>
      </c>
      <c r="X33" s="923" t="str">
        <f>IF(作業２!U34="Z","",IF(BF33=TRUE,"",SUM(X34,X35)))</f>
        <v/>
      </c>
      <c r="Y33" s="251" t="str">
        <f>IF(作業２!V34="Z","",IF(BG33=TRUE,"",SUM(Y34,Y35)))</f>
        <v/>
      </c>
      <c r="Z33" s="251" t="str">
        <f>IF(作業２!W34="Z","",IF(BH33=TRUE,"",SUM(Z34,Z35)))</f>
        <v/>
      </c>
      <c r="AA33" s="251" t="str">
        <f>IF(作業２!X34="Z","",IF(BI33=TRUE,"",SUM(AA34,AA35)))</f>
        <v/>
      </c>
      <c r="AB33" s="251" t="str">
        <f>IF(作業２!Y34="Z","",IF(BJ33=TRUE,"",SUM(AB34,AB35)))</f>
        <v/>
      </c>
      <c r="AC33" s="251" t="str">
        <f>IF(作業２!Z34="Z","",IF(BK33=TRUE,"",SUM(AC34,AC35)))</f>
        <v/>
      </c>
      <c r="AD33" s="251" t="str">
        <f>IF(作業２!AA34="Z","",IF(BL33=TRUE,"",SUM(AD34,AD35)))</f>
        <v/>
      </c>
      <c r="AE33" s="251" t="str">
        <f>IF(作業２!AB34="Z","",IF(BM33=TRUE,"",SUM(AE34,AE35)))</f>
        <v/>
      </c>
      <c r="AF33" s="251" t="str">
        <f>IF(作業２!AC34="Z","",IF(BN33=TRUE,"",SUM(AF34,AF35)))</f>
        <v/>
      </c>
      <c r="AG33" s="251" t="str">
        <f>IF(作業２!AD34="Z","",IF(BO33=TRUE,"",SUM(AG34,AG35)))</f>
        <v/>
      </c>
      <c r="AH33" s="251" t="str">
        <f>IF(作業２!AE34="Z","",IF(BP33=TRUE,"",SUM(AH34,AH35)))</f>
        <v/>
      </c>
      <c r="AI33" s="251" t="str">
        <f>IF(作業２!AF34="Z","",IF(BQ33=TRUE,"",SUM(AI34,AI35)))</f>
        <v/>
      </c>
      <c r="AJ33" s="251" t="str">
        <f>IF(作業２!AG34="Z","",IF(BR33=TRUE,"",SUM(AJ34,AJ35)))</f>
        <v/>
      </c>
      <c r="AK33" s="251" t="str">
        <f>IF(作業２!AH34="Z","",IF(BS33=TRUE,"",SUM(AK34,AK35)))</f>
        <v/>
      </c>
      <c r="AL33" s="251" t="str">
        <f>IF(作業２!AI34="Z","",IF(BT33=TRUE,"",SUM(AL34,AL35)))</f>
        <v/>
      </c>
      <c r="AM33" s="74" t="str">
        <f>IF(作業２!AJ34="Z","",IF(BU33=TRUE,"",SUM(AM34,AM35)))</f>
        <v/>
      </c>
      <c r="AN33" s="82"/>
      <c r="AO33" s="195" t="b">
        <f>AND(F34="",F35="")</f>
        <v>1</v>
      </c>
      <c r="AP33" s="195" t="b">
        <f>AND(G34="",G35="")</f>
        <v>0</v>
      </c>
      <c r="AQ33" s="195" t="b">
        <f t="shared" ref="AQ33:BU33" si="15">AND(I34="",I35="")</f>
        <v>1</v>
      </c>
      <c r="AR33" s="195" t="b">
        <f t="shared" si="15"/>
        <v>1</v>
      </c>
      <c r="AS33" s="195" t="b">
        <f t="shared" si="15"/>
        <v>1</v>
      </c>
      <c r="AT33" s="195" t="b">
        <f t="shared" si="15"/>
        <v>1</v>
      </c>
      <c r="AU33" s="195" t="b">
        <f t="shared" si="15"/>
        <v>1</v>
      </c>
      <c r="AV33" s="195" t="b">
        <f t="shared" si="15"/>
        <v>1</v>
      </c>
      <c r="AW33" s="195" t="b">
        <f t="shared" si="15"/>
        <v>1</v>
      </c>
      <c r="AX33" s="195" t="b">
        <f t="shared" si="15"/>
        <v>1</v>
      </c>
      <c r="AY33" s="195" t="b">
        <f t="shared" si="15"/>
        <v>1</v>
      </c>
      <c r="AZ33" s="195" t="b">
        <f t="shared" si="15"/>
        <v>1</v>
      </c>
      <c r="BA33" s="195" t="b">
        <f t="shared" si="15"/>
        <v>1</v>
      </c>
      <c r="BB33" s="195" t="b">
        <f t="shared" si="15"/>
        <v>1</v>
      </c>
      <c r="BC33" s="195" t="b">
        <f t="shared" si="15"/>
        <v>1</v>
      </c>
      <c r="BD33" s="195" t="b">
        <f t="shared" si="15"/>
        <v>1</v>
      </c>
      <c r="BE33" s="195" t="b">
        <f t="shared" si="15"/>
        <v>1</v>
      </c>
      <c r="BF33" s="195" t="b">
        <f t="shared" si="15"/>
        <v>1</v>
      </c>
      <c r="BG33" s="195" t="b">
        <f t="shared" si="15"/>
        <v>1</v>
      </c>
      <c r="BH33" s="195" t="b">
        <f t="shared" si="15"/>
        <v>1</v>
      </c>
      <c r="BI33" s="195" t="b">
        <f t="shared" si="15"/>
        <v>1</v>
      </c>
      <c r="BJ33" s="195" t="b">
        <f t="shared" si="15"/>
        <v>1</v>
      </c>
      <c r="BK33" s="195" t="b">
        <f t="shared" si="15"/>
        <v>1</v>
      </c>
      <c r="BL33" s="195" t="b">
        <f t="shared" si="15"/>
        <v>1</v>
      </c>
      <c r="BM33" s="195" t="b">
        <f t="shared" si="15"/>
        <v>1</v>
      </c>
      <c r="BN33" s="195" t="b">
        <f t="shared" si="15"/>
        <v>1</v>
      </c>
      <c r="BO33" s="195" t="b">
        <f t="shared" si="15"/>
        <v>1</v>
      </c>
      <c r="BP33" s="195" t="b">
        <f t="shared" si="15"/>
        <v>1</v>
      </c>
      <c r="BQ33" s="195" t="b">
        <f t="shared" si="15"/>
        <v>1</v>
      </c>
      <c r="BR33" s="195" t="b">
        <f t="shared" si="15"/>
        <v>1</v>
      </c>
      <c r="BS33" s="195" t="b">
        <f t="shared" si="15"/>
        <v>1</v>
      </c>
      <c r="BT33" s="195" t="b">
        <f t="shared" si="15"/>
        <v>1</v>
      </c>
      <c r="BU33" s="195" t="b">
        <f t="shared" si="15"/>
        <v>1</v>
      </c>
      <c r="BV33" s="103"/>
      <c r="BW33" s="103"/>
      <c r="BX33" s="103"/>
    </row>
    <row r="34" spans="1:76" ht="24.95" customHeight="1">
      <c r="A34" s="958"/>
      <c r="B34" s="1381" t="s">
        <v>178</v>
      </c>
      <c r="C34" s="152" t="s">
        <v>177</v>
      </c>
      <c r="D34" s="153"/>
      <c r="E34" s="186" t="s">
        <v>204</v>
      </c>
      <c r="F34" s="662"/>
      <c r="G34" s="887">
        <f>SUM(I34:AM34)</f>
        <v>0</v>
      </c>
      <c r="H34" s="924">
        <f t="shared" ref="H34:H37" si="16">IF(J34="",0,J34)+IF(K34="",0,K34)+IF(L34="",0,L34)</f>
        <v>0</v>
      </c>
      <c r="I34" s="1077"/>
      <c r="J34" s="678"/>
      <c r="K34" s="679"/>
      <c r="L34" s="680"/>
      <c r="M34" s="886"/>
      <c r="N34" s="886"/>
      <c r="O34" s="886"/>
      <c r="P34" s="886"/>
      <c r="Q34" s="886"/>
      <c r="R34" s="886"/>
      <c r="S34" s="886"/>
      <c r="T34" s="886"/>
      <c r="U34" s="886"/>
      <c r="V34" s="886"/>
      <c r="W34" s="886"/>
      <c r="X34" s="886"/>
      <c r="Y34" s="238"/>
      <c r="Z34" s="238"/>
      <c r="AA34" s="238"/>
      <c r="AB34" s="238"/>
      <c r="AC34" s="238"/>
      <c r="AD34" s="238"/>
      <c r="AE34" s="238"/>
      <c r="AF34" s="238"/>
      <c r="AG34" s="238"/>
      <c r="AH34" s="238"/>
      <c r="AI34" s="238"/>
      <c r="AJ34" s="238"/>
      <c r="AK34" s="238"/>
      <c r="AL34" s="238"/>
      <c r="AM34" s="326"/>
      <c r="AN34" s="82"/>
      <c r="AO34" s="196"/>
      <c r="AP34" s="196"/>
      <c r="AQ34" s="196"/>
      <c r="AR34" s="196"/>
      <c r="AS34" s="196"/>
      <c r="AT34" s="196"/>
      <c r="AU34" s="196"/>
      <c r="AV34" s="196"/>
      <c r="AW34" s="196"/>
      <c r="AX34" s="196"/>
      <c r="AY34" s="196"/>
      <c r="AZ34" s="196"/>
      <c r="BA34" s="196"/>
      <c r="BB34" s="196"/>
      <c r="BC34" s="196"/>
      <c r="BD34" s="196"/>
      <c r="BE34" s="196"/>
      <c r="BF34" s="196"/>
      <c r="BG34" s="196"/>
      <c r="BH34" s="196"/>
      <c r="BI34" s="196"/>
      <c r="BJ34" s="196"/>
      <c r="BK34" s="196"/>
      <c r="BL34" s="196"/>
      <c r="BM34" s="196"/>
      <c r="BN34" s="196"/>
      <c r="BO34" s="196"/>
      <c r="BP34" s="196"/>
      <c r="BQ34" s="196"/>
      <c r="BR34" s="196"/>
      <c r="BS34" s="196"/>
      <c r="BT34" s="196"/>
      <c r="BU34" s="196"/>
      <c r="BV34" s="103"/>
      <c r="BW34" s="103"/>
      <c r="BX34" s="103"/>
    </row>
    <row r="35" spans="1:76" ht="24.95" customHeight="1" thickBot="1">
      <c r="A35" s="958"/>
      <c r="B35" s="1393"/>
      <c r="C35" s="156" t="s">
        <v>1</v>
      </c>
      <c r="D35" s="157"/>
      <c r="E35" s="180" t="s">
        <v>203</v>
      </c>
      <c r="F35" s="663"/>
      <c r="G35" s="890">
        <f>SUM(I35:AM35)</f>
        <v>0</v>
      </c>
      <c r="H35" s="891">
        <f t="shared" si="16"/>
        <v>0</v>
      </c>
      <c r="I35" s="1073"/>
      <c r="J35" s="727"/>
      <c r="K35" s="728"/>
      <c r="L35" s="729"/>
      <c r="M35" s="892"/>
      <c r="N35" s="892"/>
      <c r="O35" s="892"/>
      <c r="P35" s="892"/>
      <c r="Q35" s="892"/>
      <c r="R35" s="892"/>
      <c r="S35" s="892"/>
      <c r="T35" s="892"/>
      <c r="U35" s="892"/>
      <c r="V35" s="892"/>
      <c r="W35" s="892"/>
      <c r="X35" s="892"/>
      <c r="Y35" s="239"/>
      <c r="Z35" s="239"/>
      <c r="AA35" s="239"/>
      <c r="AB35" s="239"/>
      <c r="AC35" s="239"/>
      <c r="AD35" s="239"/>
      <c r="AE35" s="239"/>
      <c r="AF35" s="239"/>
      <c r="AG35" s="239"/>
      <c r="AH35" s="239"/>
      <c r="AI35" s="239"/>
      <c r="AJ35" s="239"/>
      <c r="AK35" s="239"/>
      <c r="AL35" s="239"/>
      <c r="AM35" s="333"/>
      <c r="AN35" s="82"/>
      <c r="AO35" s="196"/>
      <c r="AP35" s="196"/>
      <c r="AQ35" s="196"/>
      <c r="AR35" s="196"/>
      <c r="AS35" s="196"/>
      <c r="AT35" s="196"/>
      <c r="AU35" s="196"/>
      <c r="AV35" s="196"/>
      <c r="AW35" s="196"/>
      <c r="AX35" s="196"/>
      <c r="AY35" s="196"/>
      <c r="AZ35" s="196"/>
      <c r="BA35" s="196"/>
      <c r="BB35" s="196"/>
      <c r="BC35" s="196"/>
      <c r="BD35" s="196"/>
      <c r="BE35" s="196"/>
      <c r="BF35" s="196"/>
      <c r="BG35" s="196"/>
      <c r="BH35" s="196"/>
      <c r="BI35" s="196"/>
      <c r="BJ35" s="196"/>
      <c r="BK35" s="196"/>
      <c r="BL35" s="196"/>
      <c r="BM35" s="196"/>
      <c r="BN35" s="196"/>
      <c r="BO35" s="196"/>
      <c r="BP35" s="196"/>
      <c r="BQ35" s="196"/>
      <c r="BR35" s="196"/>
      <c r="BS35" s="196"/>
      <c r="BT35" s="196"/>
      <c r="BU35" s="196"/>
      <c r="BV35" s="103"/>
      <c r="BW35" s="103"/>
      <c r="BX35" s="103"/>
    </row>
    <row r="36" spans="1:76" ht="24.95" customHeight="1" thickBot="1">
      <c r="A36" s="1374" t="s">
        <v>663</v>
      </c>
      <c r="B36" s="1399" t="s">
        <v>257</v>
      </c>
      <c r="C36" s="1400"/>
      <c r="D36" s="1400"/>
      <c r="E36" s="1400"/>
      <c r="F36" s="925"/>
      <c r="G36" s="926">
        <f>SUM(I36:AM36)</f>
        <v>0</v>
      </c>
      <c r="H36" s="927">
        <f t="shared" si="16"/>
        <v>0</v>
      </c>
      <c r="I36" s="1078"/>
      <c r="J36" s="928"/>
      <c r="K36" s="929"/>
      <c r="L36" s="930"/>
      <c r="M36" s="931"/>
      <c r="N36" s="931"/>
      <c r="O36" s="931"/>
      <c r="P36" s="931"/>
      <c r="Q36" s="931"/>
      <c r="R36" s="931"/>
      <c r="S36" s="931"/>
      <c r="T36" s="931"/>
      <c r="U36" s="931"/>
      <c r="V36" s="931"/>
      <c r="W36" s="931"/>
      <c r="X36" s="931"/>
      <c r="Y36" s="252"/>
      <c r="Z36" s="252"/>
      <c r="AA36" s="252"/>
      <c r="AB36" s="252"/>
      <c r="AC36" s="252"/>
      <c r="AD36" s="252"/>
      <c r="AE36" s="252"/>
      <c r="AF36" s="252"/>
      <c r="AG36" s="252"/>
      <c r="AH36" s="252"/>
      <c r="AI36" s="252"/>
      <c r="AJ36" s="252"/>
      <c r="AK36" s="252"/>
      <c r="AL36" s="252"/>
      <c r="AM36" s="336"/>
      <c r="AN36" s="82"/>
      <c r="AO36" s="196"/>
      <c r="AP36" s="196"/>
      <c r="AQ36" s="196"/>
      <c r="AR36" s="196"/>
      <c r="AS36" s="196"/>
      <c r="AT36" s="196"/>
      <c r="AU36" s="196"/>
      <c r="AV36" s="196"/>
      <c r="AW36" s="196"/>
      <c r="AX36" s="196"/>
      <c r="AY36" s="196"/>
      <c r="AZ36" s="196"/>
      <c r="BA36" s="196"/>
      <c r="BB36" s="196"/>
      <c r="BC36" s="196"/>
      <c r="BD36" s="196"/>
      <c r="BE36" s="196"/>
      <c r="BF36" s="196"/>
      <c r="BG36" s="196"/>
      <c r="BH36" s="196"/>
      <c r="BI36" s="196"/>
      <c r="BJ36" s="196"/>
      <c r="BK36" s="196"/>
      <c r="BL36" s="196"/>
      <c r="BM36" s="196"/>
      <c r="BN36" s="196"/>
      <c r="BO36" s="196"/>
      <c r="BP36" s="196"/>
      <c r="BQ36" s="196"/>
      <c r="BR36" s="196"/>
      <c r="BS36" s="196"/>
      <c r="BT36" s="196"/>
      <c r="BU36" s="196"/>
      <c r="BV36" s="103"/>
      <c r="BW36" s="103"/>
      <c r="BX36" s="103"/>
    </row>
    <row r="37" spans="1:76" ht="24.95" customHeight="1" thickBot="1">
      <c r="A37" s="1374"/>
      <c r="B37" s="1397" t="s">
        <v>258</v>
      </c>
      <c r="C37" s="1398"/>
      <c r="D37" s="1398"/>
      <c r="E37" s="1398"/>
      <c r="F37" s="893"/>
      <c r="G37" s="894">
        <f>SUM(I37:AM37)</f>
        <v>0</v>
      </c>
      <c r="H37" s="895">
        <f t="shared" si="16"/>
        <v>0</v>
      </c>
      <c r="I37" s="1074"/>
      <c r="J37" s="896"/>
      <c r="K37" s="897"/>
      <c r="L37" s="898"/>
      <c r="M37" s="899"/>
      <c r="N37" s="899"/>
      <c r="O37" s="899"/>
      <c r="P37" s="899"/>
      <c r="Q37" s="899"/>
      <c r="R37" s="899"/>
      <c r="S37" s="899"/>
      <c r="T37" s="899"/>
      <c r="U37" s="899"/>
      <c r="V37" s="899"/>
      <c r="W37" s="899"/>
      <c r="X37" s="899"/>
      <c r="Y37" s="248"/>
      <c r="Z37" s="248"/>
      <c r="AA37" s="248"/>
      <c r="AB37" s="248"/>
      <c r="AC37" s="248"/>
      <c r="AD37" s="248"/>
      <c r="AE37" s="248"/>
      <c r="AF37" s="248"/>
      <c r="AG37" s="248"/>
      <c r="AH37" s="248"/>
      <c r="AI37" s="248"/>
      <c r="AJ37" s="248"/>
      <c r="AK37" s="248"/>
      <c r="AL37" s="248"/>
      <c r="AM37" s="334"/>
      <c r="AN37" s="82"/>
      <c r="AO37" s="196"/>
      <c r="AP37" s="196"/>
      <c r="AQ37" s="196"/>
      <c r="AR37" s="196"/>
      <c r="AS37" s="196"/>
      <c r="AT37" s="196"/>
      <c r="AU37" s="196"/>
      <c r="AV37" s="196"/>
      <c r="AW37" s="196"/>
      <c r="AX37" s="196"/>
      <c r="AY37" s="196"/>
      <c r="AZ37" s="196"/>
      <c r="BA37" s="196"/>
      <c r="BB37" s="196"/>
      <c r="BC37" s="196"/>
      <c r="BD37" s="196"/>
      <c r="BE37" s="196"/>
      <c r="BF37" s="196"/>
      <c r="BG37" s="196"/>
      <c r="BH37" s="196"/>
      <c r="BI37" s="196"/>
      <c r="BJ37" s="196"/>
      <c r="BK37" s="196"/>
      <c r="BL37" s="196"/>
      <c r="BM37" s="196"/>
      <c r="BN37" s="196"/>
      <c r="BO37" s="196"/>
      <c r="BP37" s="196"/>
      <c r="BQ37" s="196"/>
      <c r="BR37" s="196"/>
      <c r="BS37" s="196"/>
      <c r="BT37" s="196"/>
      <c r="BU37" s="196"/>
      <c r="BV37" s="103"/>
      <c r="BW37" s="103"/>
      <c r="BX37" s="103"/>
    </row>
    <row r="38" spans="1:76" ht="24.95" customHeight="1">
      <c r="A38" s="1374"/>
      <c r="B38" s="1384" t="s">
        <v>259</v>
      </c>
      <c r="C38" s="1385"/>
      <c r="D38" s="1385"/>
      <c r="E38" s="1385"/>
      <c r="F38" s="660" t="str">
        <f>IF($H$14&gt;0,"",IF(AO38=TRUE,"",SUM(F39:F41)))</f>
        <v/>
      </c>
      <c r="G38" s="720">
        <f>IF(AP38=TRUE,"",SUM(G39:G41))</f>
        <v>0</v>
      </c>
      <c r="H38" s="888"/>
      <c r="I38" s="660" t="str">
        <f t="shared" ref="I38:J38" si="17">IF(AQ38=TRUE,"",SUM(I39:I41))</f>
        <v/>
      </c>
      <c r="J38" s="721" t="str">
        <f t="shared" si="17"/>
        <v/>
      </c>
      <c r="K38" s="722" t="str">
        <f>IF(作業２!H34="Z","",IF(AS38=TRUE,"",SUM(K39:K41)))</f>
        <v/>
      </c>
      <c r="L38" s="723" t="str">
        <f>IF(作業２!I34="Z","",IF(AT38=TRUE,"",SUM(L39:L41)))</f>
        <v/>
      </c>
      <c r="M38" s="889" t="str">
        <f>IF(作業２!J34="Z","",IF(AU38=TRUE,"",SUM(M39:M41)))</f>
        <v/>
      </c>
      <c r="N38" s="889" t="str">
        <f>IF(作業２!K34="Z","",IF(AV38=TRUE,"",SUM(N39:N41)))</f>
        <v/>
      </c>
      <c r="O38" s="889" t="str">
        <f>IF(作業２!L34="Z","",IF(AW38=TRUE,"",SUM(O39:O41)))</f>
        <v/>
      </c>
      <c r="P38" s="889" t="str">
        <f>IF(作業２!M34="Z","",IF(AX38=TRUE,"",SUM(P39:P41)))</f>
        <v/>
      </c>
      <c r="Q38" s="889" t="str">
        <f>IF(作業２!N34="Z","",IF(AY38=TRUE,"",SUM(Q39:Q41)))</f>
        <v/>
      </c>
      <c r="R38" s="889" t="str">
        <f>IF(作業２!O34="Z","",IF(AZ38=TRUE,"",SUM(R39:R41)))</f>
        <v/>
      </c>
      <c r="S38" s="889" t="str">
        <f>IF(作業２!P34="Z","",IF(BA38=TRUE,"",SUM(S39:S41)))</f>
        <v/>
      </c>
      <c r="T38" s="889" t="str">
        <f>IF(作業２!Q34="Z","",IF(BB38=TRUE,"",SUM(T39:T41)))</f>
        <v/>
      </c>
      <c r="U38" s="889" t="str">
        <f>IF(作業２!R34="Z","",IF(BC38=TRUE,"",SUM(U39:U41)))</f>
        <v/>
      </c>
      <c r="V38" s="889" t="str">
        <f>IF(作業２!S34="Z","",IF(BD38=TRUE,"",SUM(V39:V41)))</f>
        <v/>
      </c>
      <c r="W38" s="889" t="str">
        <f>IF(作業２!T34="Z","",IF(BE38=TRUE,"",SUM(W39:W41)))</f>
        <v/>
      </c>
      <c r="X38" s="889" t="str">
        <f>IF(作業２!U34="Z","",IF(BF38=TRUE,"",SUM(X39:X41)))</f>
        <v/>
      </c>
      <c r="Y38" s="234" t="str">
        <f>IF(作業２!V34="Z","",IF(BG38=TRUE,"",SUM(Y39:Y41)))</f>
        <v/>
      </c>
      <c r="Z38" s="234" t="str">
        <f>IF(作業２!W34="Z","",IF(BH38=TRUE,"",SUM(Z39:Z41)))</f>
        <v/>
      </c>
      <c r="AA38" s="234" t="str">
        <f>IF(作業２!X34="Z","",IF(BI38=TRUE,"",SUM(AA39:AA41)))</f>
        <v/>
      </c>
      <c r="AB38" s="234" t="str">
        <f>IF(作業２!Y34="Z","",IF(BJ38=TRUE,"",SUM(AB39:AB41)))</f>
        <v/>
      </c>
      <c r="AC38" s="234" t="str">
        <f>IF(作業２!Z34="Z","",IF(BK38=TRUE,"",SUM(AC39:AC41)))</f>
        <v/>
      </c>
      <c r="AD38" s="234" t="str">
        <f>IF(作業２!AA34="Z","",IF(BL38=TRUE,"",SUM(AD39:AD41)))</f>
        <v/>
      </c>
      <c r="AE38" s="234" t="str">
        <f>IF(作業２!AB34="Z","",IF(BM38=TRUE,"",SUM(AE39:AE41)))</f>
        <v/>
      </c>
      <c r="AF38" s="234" t="str">
        <f>IF(作業２!AC34="Z","",IF(BN38=TRUE,"",SUM(AF39:AF41)))</f>
        <v/>
      </c>
      <c r="AG38" s="234" t="str">
        <f>IF(作業２!AD34="Z","",IF(BO38=TRUE,"",SUM(AG39:AG41)))</f>
        <v/>
      </c>
      <c r="AH38" s="234" t="str">
        <f>IF(作業２!AE34="Z","",IF(BP38=TRUE,"",SUM(AH39:AH41)))</f>
        <v/>
      </c>
      <c r="AI38" s="234" t="str">
        <f>IF(作業２!AF34="Z","",IF(BQ38=TRUE,"",SUM(AI39:AI41)))</f>
        <v/>
      </c>
      <c r="AJ38" s="234" t="str">
        <f>IF(作業２!AG34="Z","",IF(BR38=TRUE,"",SUM(AJ39:AJ41)))</f>
        <v/>
      </c>
      <c r="AK38" s="234" t="str">
        <f>IF(作業２!AH34="Z","",IF(BS38=TRUE,"",SUM(AK39:AK41)))</f>
        <v/>
      </c>
      <c r="AL38" s="234" t="str">
        <f>IF(作業２!AI34="Z","",IF(BT38=TRUE,"",SUM(AL39:AL41)))</f>
        <v/>
      </c>
      <c r="AM38" s="72" t="str">
        <f>IF(作業２!AJ34="Z","",IF(BU38=TRUE,"",SUM(AM39:AM41)))</f>
        <v/>
      </c>
      <c r="AN38" s="82"/>
      <c r="AO38" s="195" t="b">
        <f>AND(F39="",F40="",F41="")</f>
        <v>1</v>
      </c>
      <c r="AP38" s="195" t="b">
        <f>AND(G39="",G40="",G41="")</f>
        <v>0</v>
      </c>
      <c r="AQ38" s="195" t="b">
        <f t="shared" ref="AQ38:BU38" si="18">AND(I39="",I40="",I41="")</f>
        <v>1</v>
      </c>
      <c r="AR38" s="195" t="b">
        <f t="shared" si="18"/>
        <v>1</v>
      </c>
      <c r="AS38" s="195" t="b">
        <f t="shared" si="18"/>
        <v>1</v>
      </c>
      <c r="AT38" s="195" t="b">
        <f t="shared" si="18"/>
        <v>1</v>
      </c>
      <c r="AU38" s="195" t="b">
        <f t="shared" si="18"/>
        <v>1</v>
      </c>
      <c r="AV38" s="195" t="b">
        <f t="shared" si="18"/>
        <v>1</v>
      </c>
      <c r="AW38" s="195" t="b">
        <f t="shared" si="18"/>
        <v>1</v>
      </c>
      <c r="AX38" s="195" t="b">
        <f t="shared" si="18"/>
        <v>1</v>
      </c>
      <c r="AY38" s="195" t="b">
        <f t="shared" si="18"/>
        <v>1</v>
      </c>
      <c r="AZ38" s="195" t="b">
        <f t="shared" si="18"/>
        <v>1</v>
      </c>
      <c r="BA38" s="195" t="b">
        <f t="shared" si="18"/>
        <v>1</v>
      </c>
      <c r="BB38" s="195" t="b">
        <f t="shared" si="18"/>
        <v>1</v>
      </c>
      <c r="BC38" s="195" t="b">
        <f t="shared" si="18"/>
        <v>1</v>
      </c>
      <c r="BD38" s="195" t="b">
        <f t="shared" si="18"/>
        <v>1</v>
      </c>
      <c r="BE38" s="195" t="b">
        <f t="shared" si="18"/>
        <v>1</v>
      </c>
      <c r="BF38" s="195" t="b">
        <f t="shared" si="18"/>
        <v>1</v>
      </c>
      <c r="BG38" s="195" t="b">
        <f t="shared" si="18"/>
        <v>1</v>
      </c>
      <c r="BH38" s="195" t="b">
        <f t="shared" si="18"/>
        <v>1</v>
      </c>
      <c r="BI38" s="195" t="b">
        <f t="shared" si="18"/>
        <v>1</v>
      </c>
      <c r="BJ38" s="195" t="b">
        <f t="shared" si="18"/>
        <v>1</v>
      </c>
      <c r="BK38" s="195" t="b">
        <f t="shared" si="18"/>
        <v>1</v>
      </c>
      <c r="BL38" s="195" t="b">
        <f t="shared" si="18"/>
        <v>1</v>
      </c>
      <c r="BM38" s="195" t="b">
        <f t="shared" si="18"/>
        <v>1</v>
      </c>
      <c r="BN38" s="195" t="b">
        <f t="shared" si="18"/>
        <v>1</v>
      </c>
      <c r="BO38" s="195" t="b">
        <f t="shared" si="18"/>
        <v>1</v>
      </c>
      <c r="BP38" s="195" t="b">
        <f t="shared" si="18"/>
        <v>1</v>
      </c>
      <c r="BQ38" s="195" t="b">
        <f t="shared" si="18"/>
        <v>1</v>
      </c>
      <c r="BR38" s="195" t="b">
        <f t="shared" si="18"/>
        <v>1</v>
      </c>
      <c r="BS38" s="195" t="b">
        <f t="shared" si="18"/>
        <v>1</v>
      </c>
      <c r="BT38" s="195" t="b">
        <f t="shared" si="18"/>
        <v>1</v>
      </c>
      <c r="BU38" s="195" t="b">
        <f t="shared" si="18"/>
        <v>1</v>
      </c>
      <c r="BV38" s="103"/>
      <c r="BW38" s="103"/>
      <c r="BX38" s="103"/>
    </row>
    <row r="39" spans="1:76" ht="24.95" customHeight="1">
      <c r="A39" s="1391" t="s">
        <v>664</v>
      </c>
      <c r="B39" s="1386" t="s">
        <v>178</v>
      </c>
      <c r="C39" s="152" t="s">
        <v>177</v>
      </c>
      <c r="D39" s="153"/>
      <c r="E39" s="186" t="s">
        <v>202</v>
      </c>
      <c r="F39" s="661"/>
      <c r="G39" s="884">
        <f>SUM(I39:AM39)</f>
        <v>0</v>
      </c>
      <c r="H39" s="885">
        <f t="shared" ref="H39:H41" si="19">IF(J39="",0,J39)+IF(K39="",0,K39)+IF(L39="",0,L39)</f>
        <v>0</v>
      </c>
      <c r="I39" s="1072"/>
      <c r="J39" s="700"/>
      <c r="K39" s="701"/>
      <c r="L39" s="702"/>
      <c r="M39" s="900"/>
      <c r="N39" s="900"/>
      <c r="O39" s="900"/>
      <c r="P39" s="900"/>
      <c r="Q39" s="900"/>
      <c r="R39" s="900"/>
      <c r="S39" s="900"/>
      <c r="T39" s="900"/>
      <c r="U39" s="900"/>
      <c r="V39" s="900"/>
      <c r="W39" s="900"/>
      <c r="X39" s="900"/>
      <c r="Y39" s="236"/>
      <c r="Z39" s="236"/>
      <c r="AA39" s="236"/>
      <c r="AB39" s="236"/>
      <c r="AC39" s="236"/>
      <c r="AD39" s="236"/>
      <c r="AE39" s="236"/>
      <c r="AF39" s="236"/>
      <c r="AG39" s="236"/>
      <c r="AH39" s="236"/>
      <c r="AI39" s="236"/>
      <c r="AJ39" s="236"/>
      <c r="AK39" s="236"/>
      <c r="AL39" s="236"/>
      <c r="AM39" s="329"/>
      <c r="AN39" s="82"/>
      <c r="AO39" s="196"/>
      <c r="AP39" s="196"/>
      <c r="AQ39" s="196"/>
      <c r="AR39" s="196"/>
      <c r="AS39" s="196"/>
      <c r="AT39" s="196"/>
      <c r="AU39" s="196"/>
      <c r="AV39" s="196"/>
      <c r="AW39" s="196"/>
      <c r="AX39" s="196"/>
      <c r="AY39" s="196"/>
      <c r="AZ39" s="196"/>
      <c r="BA39" s="196"/>
      <c r="BB39" s="196"/>
      <c r="BC39" s="196"/>
      <c r="BD39" s="196"/>
      <c r="BE39" s="196"/>
      <c r="BF39" s="196"/>
      <c r="BG39" s="196"/>
      <c r="BH39" s="196"/>
      <c r="BI39" s="196"/>
      <c r="BJ39" s="196"/>
      <c r="BK39" s="196"/>
      <c r="BL39" s="196"/>
      <c r="BM39" s="196"/>
      <c r="BN39" s="196"/>
      <c r="BO39" s="196"/>
      <c r="BP39" s="196"/>
      <c r="BQ39" s="196"/>
      <c r="BR39" s="196"/>
      <c r="BS39" s="196"/>
      <c r="BT39" s="196"/>
      <c r="BU39" s="196"/>
      <c r="BV39" s="103"/>
      <c r="BW39" s="103"/>
      <c r="BX39" s="103"/>
    </row>
    <row r="40" spans="1:76" ht="24.95" customHeight="1">
      <c r="A40" s="1391"/>
      <c r="B40" s="1387"/>
      <c r="C40" s="154" t="s">
        <v>1</v>
      </c>
      <c r="D40" s="155"/>
      <c r="E40" s="178" t="s">
        <v>201</v>
      </c>
      <c r="F40" s="662"/>
      <c r="G40" s="887">
        <f>SUM(I40:AM40)</f>
        <v>0</v>
      </c>
      <c r="H40" s="924">
        <f t="shared" si="19"/>
        <v>0</v>
      </c>
      <c r="I40" s="1077"/>
      <c r="J40" s="678"/>
      <c r="K40" s="679"/>
      <c r="L40" s="680"/>
      <c r="M40" s="886"/>
      <c r="N40" s="886"/>
      <c r="O40" s="886"/>
      <c r="P40" s="886"/>
      <c r="Q40" s="886"/>
      <c r="R40" s="886"/>
      <c r="S40" s="886"/>
      <c r="T40" s="886"/>
      <c r="U40" s="886"/>
      <c r="V40" s="886"/>
      <c r="W40" s="886"/>
      <c r="X40" s="886"/>
      <c r="Y40" s="238"/>
      <c r="Z40" s="238"/>
      <c r="AA40" s="238"/>
      <c r="AB40" s="238"/>
      <c r="AC40" s="238"/>
      <c r="AD40" s="238"/>
      <c r="AE40" s="238"/>
      <c r="AF40" s="238"/>
      <c r="AG40" s="238"/>
      <c r="AH40" s="238"/>
      <c r="AI40" s="238"/>
      <c r="AJ40" s="238"/>
      <c r="AK40" s="238"/>
      <c r="AL40" s="238"/>
      <c r="AM40" s="326"/>
      <c r="AN40" s="82"/>
      <c r="AO40" s="196"/>
      <c r="AP40" s="196"/>
      <c r="AQ40" s="196"/>
      <c r="AR40" s="196"/>
      <c r="AS40" s="196"/>
      <c r="AT40" s="196"/>
      <c r="AU40" s="196"/>
      <c r="AV40" s="196"/>
      <c r="AW40" s="196"/>
      <c r="AX40" s="196"/>
      <c r="AY40" s="196"/>
      <c r="AZ40" s="196"/>
      <c r="BA40" s="196"/>
      <c r="BB40" s="196"/>
      <c r="BC40" s="196"/>
      <c r="BD40" s="196"/>
      <c r="BE40" s="196"/>
      <c r="BF40" s="196"/>
      <c r="BG40" s="196"/>
      <c r="BH40" s="196"/>
      <c r="BI40" s="196"/>
      <c r="BJ40" s="196"/>
      <c r="BK40" s="196"/>
      <c r="BL40" s="196"/>
      <c r="BM40" s="196"/>
      <c r="BN40" s="196"/>
      <c r="BO40" s="196"/>
      <c r="BP40" s="196"/>
      <c r="BQ40" s="196"/>
      <c r="BR40" s="196"/>
      <c r="BS40" s="196"/>
      <c r="BT40" s="196"/>
      <c r="BU40" s="196"/>
      <c r="BV40" s="103"/>
      <c r="BW40" s="103"/>
      <c r="BX40" s="103"/>
    </row>
    <row r="41" spans="1:76" ht="24.95" customHeight="1" thickBot="1">
      <c r="A41" s="1391"/>
      <c r="B41" s="1387"/>
      <c r="C41" s="174" t="s">
        <v>2</v>
      </c>
      <c r="D41" s="114"/>
      <c r="E41" s="179" t="s">
        <v>200</v>
      </c>
      <c r="F41" s="877"/>
      <c r="G41" s="902">
        <f>SUM(I41:AM41)</f>
        <v>0</v>
      </c>
      <c r="H41" s="903">
        <f t="shared" si="19"/>
        <v>0</v>
      </c>
      <c r="I41" s="1079"/>
      <c r="J41" s="690"/>
      <c r="K41" s="704"/>
      <c r="L41" s="705"/>
      <c r="M41" s="932"/>
      <c r="N41" s="932"/>
      <c r="O41" s="932"/>
      <c r="P41" s="932"/>
      <c r="Q41" s="932"/>
      <c r="R41" s="932"/>
      <c r="S41" s="932"/>
      <c r="T41" s="932"/>
      <c r="U41" s="932"/>
      <c r="V41" s="932"/>
      <c r="W41" s="932"/>
      <c r="X41" s="932"/>
      <c r="Y41" s="237"/>
      <c r="Z41" s="237"/>
      <c r="AA41" s="237"/>
      <c r="AB41" s="237"/>
      <c r="AC41" s="237"/>
      <c r="AD41" s="237"/>
      <c r="AE41" s="237"/>
      <c r="AF41" s="237"/>
      <c r="AG41" s="237"/>
      <c r="AH41" s="237"/>
      <c r="AI41" s="237"/>
      <c r="AJ41" s="237"/>
      <c r="AK41" s="237"/>
      <c r="AL41" s="237"/>
      <c r="AM41" s="330"/>
      <c r="AN41" s="82"/>
      <c r="AO41" s="196"/>
      <c r="AP41" s="196"/>
      <c r="AQ41" s="196"/>
      <c r="AR41" s="196"/>
      <c r="AS41" s="196"/>
      <c r="AT41" s="196"/>
      <c r="AU41" s="196"/>
      <c r="AV41" s="196"/>
      <c r="AW41" s="196"/>
      <c r="AX41" s="196"/>
      <c r="AY41" s="196"/>
      <c r="AZ41" s="196"/>
      <c r="BA41" s="196"/>
      <c r="BB41" s="196"/>
      <c r="BC41" s="196"/>
      <c r="BD41" s="196"/>
      <c r="BE41" s="196"/>
      <c r="BF41" s="196"/>
      <c r="BG41" s="196"/>
      <c r="BH41" s="196"/>
      <c r="BI41" s="196"/>
      <c r="BJ41" s="196"/>
      <c r="BK41" s="196"/>
      <c r="BL41" s="196"/>
      <c r="BM41" s="196"/>
      <c r="BN41" s="196"/>
      <c r="BO41" s="196"/>
      <c r="BP41" s="196"/>
      <c r="BQ41" s="196"/>
      <c r="BR41" s="196"/>
      <c r="BS41" s="196"/>
      <c r="BT41" s="196"/>
      <c r="BU41" s="196"/>
      <c r="BV41" s="103"/>
      <c r="BW41" s="103"/>
      <c r="BX41" s="103"/>
    </row>
    <row r="42" spans="1:76" ht="24.95" customHeight="1" thickTop="1" thickBot="1">
      <c r="A42" s="1374" t="s">
        <v>663</v>
      </c>
      <c r="B42" s="1388" t="s">
        <v>352</v>
      </c>
      <c r="C42" s="1389"/>
      <c r="D42" s="1389"/>
      <c r="E42" s="1390"/>
      <c r="F42" s="878" t="str">
        <f>IF($H$14&gt;0,"",IF(AO42=TRUE,"",SUM(F15:F20,F22:F23,F24,F26:F27,F31,F32,F34:F35,F36,F37,F39:F41)))</f>
        <v/>
      </c>
      <c r="G42" s="934">
        <f>IF(AP42=TRUE,"",SUM(G15:G20,G22:G23,G24,G26:G27,G31,G32,G34:G35,G36,G37,G39:G41))</f>
        <v>0</v>
      </c>
      <c r="H42" s="935"/>
      <c r="I42" s="933" t="str">
        <f t="shared" ref="I42:J42" si="20">IF(AQ42=TRUE,"",SUM(I15:I20,I22:I23,I24,I26:I27,I31,I32,I34:I35,I36,I37,I39:I41))</f>
        <v/>
      </c>
      <c r="J42" s="936" t="str">
        <f t="shared" si="20"/>
        <v/>
      </c>
      <c r="K42" s="937" t="str">
        <f>IF(作業２!H34="Z","",IF(AS42=TRUE,"",SUM(K15:K20,K22:K23,K24,K26:K27,K31,K32,K34:K35,K36,K37,K39:K41)))</f>
        <v/>
      </c>
      <c r="L42" s="938" t="str">
        <f>IF(作業２!I34="Z","",IF(AT42=TRUE,"",SUM(L15:L20,L22:L23,L24,L26:L27,L31,L32,L34:L35,L36,L37,L39:L41)))</f>
        <v/>
      </c>
      <c r="M42" s="939" t="str">
        <f>IF(作業２!J34="Z","",IF(AU42=TRUE,"",SUM(M15:M20,M22:M23,M24,M26:M27,M31,M32,M34:M35,M36,M37,M39:M41)))</f>
        <v/>
      </c>
      <c r="N42" s="939" t="str">
        <f>IF(作業２!K34="Z","",IF(AV42=TRUE,"",SUM(N15:N20,N22:N23,N24,N26:N27,N31,N32,N34:N35,N36,N37,N39:N41)))</f>
        <v/>
      </c>
      <c r="O42" s="939" t="str">
        <f>IF(作業２!L34="Z","",IF(AW42=TRUE,"",SUM(O15:O20,O22:O23,O24,O26:O27,O31,O32,O34:O35,O36,O37,O39:O41)))</f>
        <v/>
      </c>
      <c r="P42" s="939" t="str">
        <f>IF(作業２!M34="Z","",IF(AX42=TRUE,"",SUM(P15:P20,P22:P23,P24,P26:P27,P31,P32,P34:P35,P36,P37,P39:P41)))</f>
        <v/>
      </c>
      <c r="Q42" s="939" t="str">
        <f>IF(作業２!N34="Z","",IF(AY42=TRUE,"",SUM(Q15:Q20,Q22:Q23,Q24,Q26:Q27,Q31,Q32,Q34:Q35,Q36,Q37,Q39:Q41)))</f>
        <v/>
      </c>
      <c r="R42" s="939" t="str">
        <f>IF(作業２!O34="Z","",IF(AZ42=TRUE,"",SUM(R15:R20,R22:R23,R24,R26:R27,R31,R32,R34:R35,R36,R37,R39:R41)))</f>
        <v/>
      </c>
      <c r="S42" s="939" t="str">
        <f>IF(作業２!P34="Z","",IF(BA42=TRUE,"",SUM(S15:S20,S22:S23,S24,S26:S27,S31,S32,S34:S35,S36,S37,S39:S41)))</f>
        <v/>
      </c>
      <c r="T42" s="939" t="str">
        <f>IF(作業２!Q34="Z","",IF(BB42=TRUE,"",SUM(T15:T20,T22:T23,T24,T26:T27,T31,T32,T34:T35,T36,T37,T39:T41)))</f>
        <v/>
      </c>
      <c r="U42" s="939" t="str">
        <f>IF(作業２!R34="Z","",IF(BC42=TRUE,"",SUM(U15:U20,U22:U23,U24,U26:U27,U31,U32,U34:U35,U36,U37,U39:U41)))</f>
        <v/>
      </c>
      <c r="V42" s="939" t="str">
        <f>IF(作業２!S34="Z","",IF(BD42=TRUE,"",SUM(V15:V20,V22:V23,V24,V26:V27,V31,V32,V34:V35,V36,V37,V39:V41)))</f>
        <v/>
      </c>
      <c r="W42" s="939" t="str">
        <f>IF(作業２!T34="Z","",IF(BE42=TRUE,"",SUM(W15:W20,W22:W23,W24,W26:W27,W31,W32,W34:W35,W36,W37,W39:W41)))</f>
        <v/>
      </c>
      <c r="X42" s="939" t="str">
        <f>IF(作業２!U34="Z","",IF(BF42=TRUE,"",SUM(X15:X20,X22:X23,X24,X26:X27,X31,X32,X34:X35,X36,X37,X39:X41)))</f>
        <v/>
      </c>
      <c r="Y42" s="253" t="str">
        <f>IF(作業２!V34="Z","",IF(BG42=TRUE,"",SUM(Y15:Y20,Y22:Y23,Y24,Y26:Y27,Y31,Y32,Y34:Y35,Y36,Y37,Y39:Y41)))</f>
        <v/>
      </c>
      <c r="Z42" s="253" t="str">
        <f>IF(作業２!W34="Z","",IF(BH42=TRUE,"",SUM(Z15:Z20,Z22:Z23,Z24,Z26:Z27,Z31,Z32,Z34:Z35,Z36,Z37,Z39:Z41)))</f>
        <v/>
      </c>
      <c r="AA42" s="253" t="str">
        <f>IF(作業２!X34="Z","",IF(BI42=TRUE,"",SUM(AA15:AA20,AA22:AA23,AA24,AA26:AA27,AA31,AA32,AA34:AA35,AA36,AA37,AA39:AA41)))</f>
        <v/>
      </c>
      <c r="AB42" s="253" t="str">
        <f>IF(作業２!Y34="Z","",IF(BJ42=TRUE,"",SUM(AB15:AB20,AB22:AB23,AB24,AB26:AB27,AB31,AB32,AB34:AB35,AB36,AB37,AB39:AB41)))</f>
        <v/>
      </c>
      <c r="AC42" s="253" t="str">
        <f>IF(作業２!Z34="Z","",IF(BK42=TRUE,"",SUM(AC15:AC20,AC22:AC23,AC24,AC26:AC27,AC31,AC32,AC34:AC35,AC36,AC37,AC39:AC41)))</f>
        <v/>
      </c>
      <c r="AD42" s="253" t="str">
        <f>IF(作業２!AA34="Z","",IF(BL42=TRUE,"",SUM(AD15:AD20,AD22:AD23,AD24,AD26:AD27,AD31,AD32,AD34:AD35,AD36,AD37,AD39:AD41)))</f>
        <v/>
      </c>
      <c r="AE42" s="253" t="str">
        <f>IF(作業２!AB34="Z","",IF(BM42=TRUE,"",SUM(AE15:AE20,AE22:AE23,AE24,AE26:AE27,AE31,AE32,AE34:AE35,AE36,AE37,AE39:AE41)))</f>
        <v/>
      </c>
      <c r="AF42" s="253" t="str">
        <f>IF(作業２!AC34="Z","",IF(BN42=TRUE,"",SUM(AF15:AF20,AF22:AF23,AF24,AF26:AF27,AF31,AF32,AF34:AF35,AF36,AF37,AF39:AF41)))</f>
        <v/>
      </c>
      <c r="AG42" s="253" t="str">
        <f>IF(作業２!AD34="Z","",IF(BO42=TRUE,"",SUM(AG15:AG20,AG22:AG23,AG24,AG26:AG27,AG31,AG32,AG34:AG35,AG36,AG37,AG39:AG41)))</f>
        <v/>
      </c>
      <c r="AH42" s="253" t="str">
        <f>IF(作業２!AE34="Z","",IF(BP42=TRUE,"",SUM(AH15:AH20,AH22:AH23,AH24,AH26:AH27,AH31,AH32,AH34:AH35,AH36,AH37,AH39:AH41)))</f>
        <v/>
      </c>
      <c r="AI42" s="253" t="str">
        <f>IF(作業２!AF34="Z","",IF(BQ42=TRUE,"",SUM(AI15:AI20,AI22:AI23,AI24,AI26:AI27,AI31,AI32,AI34:AI35,AI36,AI37,AI39:AI41)))</f>
        <v/>
      </c>
      <c r="AJ42" s="253" t="str">
        <f>IF(作業２!AG34="Z","",IF(BR42=TRUE,"",SUM(AJ15:AJ20,AJ22:AJ23,AJ24,AJ26:AJ27,AJ31,AJ32,AJ34:AJ35,AJ36,AJ37,AJ39:AJ41)))</f>
        <v/>
      </c>
      <c r="AK42" s="253" t="str">
        <f>IF(作業２!AH34="Z","",IF(BS42=TRUE,"",SUM(AK15:AK20,AK22:AK23,AK24,AK26:AK27,AK31,AK32,AK34:AK35,AK36,AK37,AK39:AK41)))</f>
        <v/>
      </c>
      <c r="AL42" s="253" t="str">
        <f>IF(作業２!AI34="Z","",IF(BT42=TRUE,"",SUM(AL15:AL20,AL22:AL23,AL24,AL26:AL27,AL31,AL32,AL34:AL35,AL36,AL37,AL39:AL41)))</f>
        <v/>
      </c>
      <c r="AM42" s="175" t="str">
        <f>IF(作業２!AJ34="Z","",IF(BU42=TRUE,"",SUM(AM15:AM20,AM22:AM23,AM24,AM26:AM27,AM31,AM32,AM34:AM35,AM36,AM37,AM39:AM41)))</f>
        <v/>
      </c>
      <c r="AN42" s="82"/>
      <c r="AO42" s="195" t="b">
        <f>AND(F14="",F21="",F24="",F25="",F32="",F33="",F36="",F37="",F38="")</f>
        <v>1</v>
      </c>
      <c r="AP42" s="195" t="b">
        <f>AND(G14="",G21="",G24="",G25="",G32="",G33="",G36="",G37="",G38="")</f>
        <v>0</v>
      </c>
      <c r="AQ42" s="195" t="b">
        <f t="shared" ref="AQ42:AZ43" si="21">AND(I14="",I21="",I24="",I25="",I32="",I33="",I36="",I37="",I38="")</f>
        <v>1</v>
      </c>
      <c r="AR42" s="195" t="b">
        <f t="shared" si="21"/>
        <v>1</v>
      </c>
      <c r="AS42" s="195" t="b">
        <f t="shared" si="21"/>
        <v>1</v>
      </c>
      <c r="AT42" s="195" t="b">
        <f t="shared" si="21"/>
        <v>1</v>
      </c>
      <c r="AU42" s="195" t="b">
        <f t="shared" si="21"/>
        <v>1</v>
      </c>
      <c r="AV42" s="195" t="b">
        <f t="shared" si="21"/>
        <v>1</v>
      </c>
      <c r="AW42" s="195" t="b">
        <f t="shared" si="21"/>
        <v>1</v>
      </c>
      <c r="AX42" s="195" t="b">
        <f t="shared" si="21"/>
        <v>1</v>
      </c>
      <c r="AY42" s="195" t="b">
        <f t="shared" si="21"/>
        <v>1</v>
      </c>
      <c r="AZ42" s="195" t="b">
        <f t="shared" si="21"/>
        <v>1</v>
      </c>
      <c r="BA42" s="195" t="b">
        <f t="shared" ref="BA42:BJ43" si="22">AND(S14="",S21="",S24="",S25="",S32="",S33="",S36="",S37="",S38="")</f>
        <v>1</v>
      </c>
      <c r="BB42" s="195" t="b">
        <f t="shared" si="22"/>
        <v>1</v>
      </c>
      <c r="BC42" s="195" t="b">
        <f t="shared" si="22"/>
        <v>1</v>
      </c>
      <c r="BD42" s="195" t="b">
        <f t="shared" si="22"/>
        <v>1</v>
      </c>
      <c r="BE42" s="195" t="b">
        <f t="shared" si="22"/>
        <v>1</v>
      </c>
      <c r="BF42" s="195" t="b">
        <f t="shared" si="22"/>
        <v>1</v>
      </c>
      <c r="BG42" s="195" t="b">
        <f t="shared" si="22"/>
        <v>1</v>
      </c>
      <c r="BH42" s="195" t="b">
        <f t="shared" si="22"/>
        <v>1</v>
      </c>
      <c r="BI42" s="195" t="b">
        <f t="shared" si="22"/>
        <v>1</v>
      </c>
      <c r="BJ42" s="195" t="b">
        <f t="shared" si="22"/>
        <v>1</v>
      </c>
      <c r="BK42" s="195" t="b">
        <f t="shared" ref="BK42:BT43" si="23">AND(AC14="",AC21="",AC24="",AC25="",AC32="",AC33="",AC36="",AC37="",AC38="")</f>
        <v>1</v>
      </c>
      <c r="BL42" s="195" t="b">
        <f t="shared" si="23"/>
        <v>1</v>
      </c>
      <c r="BM42" s="195" t="b">
        <f t="shared" si="23"/>
        <v>1</v>
      </c>
      <c r="BN42" s="195" t="b">
        <f t="shared" si="23"/>
        <v>1</v>
      </c>
      <c r="BO42" s="195" t="b">
        <f t="shared" si="23"/>
        <v>1</v>
      </c>
      <c r="BP42" s="195" t="b">
        <f t="shared" si="23"/>
        <v>1</v>
      </c>
      <c r="BQ42" s="195" t="b">
        <f t="shared" si="23"/>
        <v>1</v>
      </c>
      <c r="BR42" s="195" t="b">
        <f t="shared" si="23"/>
        <v>1</v>
      </c>
      <c r="BS42" s="195" t="b">
        <f t="shared" si="23"/>
        <v>1</v>
      </c>
      <c r="BT42" s="195" t="b">
        <f t="shared" si="23"/>
        <v>1</v>
      </c>
      <c r="BU42" s="195" t="b">
        <f t="shared" ref="BU42:BU43" si="24">AND(AM14="",AM21="",AM24="",AM25="",AM32="",AM33="",AM36="",AM37="",AM38="")</f>
        <v>1</v>
      </c>
      <c r="BV42" s="103"/>
      <c r="BW42" s="103"/>
      <c r="BX42" s="103"/>
    </row>
    <row r="43" spans="1:76" ht="24.95" customHeight="1" thickTop="1" thickBot="1">
      <c r="A43" s="1374"/>
      <c r="B43" s="1405" t="s">
        <v>348</v>
      </c>
      <c r="C43" s="1406"/>
      <c r="D43" s="1406"/>
      <c r="E43" s="1407"/>
      <c r="F43" s="893"/>
      <c r="G43" s="256" t="e">
        <f>#REF!</f>
        <v>#REF!</v>
      </c>
      <c r="H43" s="82" t="s">
        <v>680</v>
      </c>
      <c r="I43" s="1142" t="str">
        <f>IF(F38="","",IF(F42=(SUM(J42:AM42)),"","↑合計(黄色)の入力が終わったら法人本部(紫色)の列も確認してください。"))</f>
        <v/>
      </c>
      <c r="J43" s="82"/>
      <c r="K43" s="82"/>
      <c r="L43" s="82"/>
      <c r="M43" s="82"/>
      <c r="N43" s="82"/>
      <c r="O43" s="82"/>
      <c r="P43" s="82"/>
      <c r="Q43" s="82"/>
      <c r="R43" s="82"/>
      <c r="S43" s="82"/>
      <c r="T43" s="82"/>
      <c r="U43" s="82"/>
      <c r="V43" s="82"/>
      <c r="W43" s="82"/>
      <c r="X43" s="82"/>
      <c r="Y43" s="82"/>
      <c r="Z43" s="82"/>
      <c r="AA43" s="82"/>
      <c r="AB43" s="82"/>
      <c r="AC43" s="82"/>
      <c r="AD43" s="82"/>
      <c r="AE43" s="82"/>
      <c r="AF43" s="82"/>
      <c r="AG43" s="82"/>
      <c r="AH43" s="82"/>
      <c r="AI43" s="82"/>
      <c r="AJ43" s="82"/>
      <c r="AK43" s="82"/>
      <c r="AL43" s="82"/>
      <c r="AM43" s="82"/>
      <c r="AN43" s="82"/>
      <c r="AO43" s="195" t="b">
        <f>AND(F15="",F22="",F25="",F26="",F33="",F34="",F37="",F38="",F39="")</f>
        <v>1</v>
      </c>
      <c r="AP43" s="195" t="b">
        <f>AND(G15="",G22="",G25="",G26="",G33="",G34="",G37="",G38="",G39="")</f>
        <v>0</v>
      </c>
      <c r="AQ43" s="195" t="b">
        <f t="shared" si="21"/>
        <v>1</v>
      </c>
      <c r="AR43" s="195" t="b">
        <f t="shared" si="21"/>
        <v>1</v>
      </c>
      <c r="AS43" s="195" t="b">
        <f t="shared" si="21"/>
        <v>1</v>
      </c>
      <c r="AT43" s="195" t="b">
        <f t="shared" si="21"/>
        <v>1</v>
      </c>
      <c r="AU43" s="195" t="b">
        <f t="shared" si="21"/>
        <v>1</v>
      </c>
      <c r="AV43" s="195" t="b">
        <f t="shared" si="21"/>
        <v>1</v>
      </c>
      <c r="AW43" s="195" t="b">
        <f t="shared" si="21"/>
        <v>1</v>
      </c>
      <c r="AX43" s="195" t="b">
        <f t="shared" si="21"/>
        <v>1</v>
      </c>
      <c r="AY43" s="195" t="b">
        <f t="shared" si="21"/>
        <v>1</v>
      </c>
      <c r="AZ43" s="195" t="b">
        <f t="shared" si="21"/>
        <v>1</v>
      </c>
      <c r="BA43" s="195" t="b">
        <f t="shared" si="22"/>
        <v>1</v>
      </c>
      <c r="BB43" s="195" t="b">
        <f t="shared" si="22"/>
        <v>1</v>
      </c>
      <c r="BC43" s="195" t="b">
        <f t="shared" si="22"/>
        <v>1</v>
      </c>
      <c r="BD43" s="195" t="b">
        <f t="shared" si="22"/>
        <v>1</v>
      </c>
      <c r="BE43" s="195" t="b">
        <f t="shared" si="22"/>
        <v>1</v>
      </c>
      <c r="BF43" s="195" t="b">
        <f t="shared" si="22"/>
        <v>1</v>
      </c>
      <c r="BG43" s="195" t="b">
        <f t="shared" si="22"/>
        <v>1</v>
      </c>
      <c r="BH43" s="195" t="b">
        <f t="shared" si="22"/>
        <v>1</v>
      </c>
      <c r="BI43" s="195" t="b">
        <f t="shared" si="22"/>
        <v>1</v>
      </c>
      <c r="BJ43" s="195" t="b">
        <f t="shared" si="22"/>
        <v>1</v>
      </c>
      <c r="BK43" s="195" t="b">
        <f t="shared" si="23"/>
        <v>1</v>
      </c>
      <c r="BL43" s="195" t="b">
        <f t="shared" si="23"/>
        <v>1</v>
      </c>
      <c r="BM43" s="195" t="b">
        <f t="shared" si="23"/>
        <v>1</v>
      </c>
      <c r="BN43" s="195" t="b">
        <f t="shared" si="23"/>
        <v>1</v>
      </c>
      <c r="BO43" s="195" t="b">
        <f t="shared" si="23"/>
        <v>1</v>
      </c>
      <c r="BP43" s="195" t="b">
        <f t="shared" si="23"/>
        <v>1</v>
      </c>
      <c r="BQ43" s="195" t="b">
        <f t="shared" si="23"/>
        <v>1</v>
      </c>
      <c r="BR43" s="195" t="b">
        <f t="shared" si="23"/>
        <v>1</v>
      </c>
      <c r="BS43" s="195" t="b">
        <f t="shared" si="23"/>
        <v>1</v>
      </c>
      <c r="BT43" s="195" t="b">
        <f t="shared" si="23"/>
        <v>1</v>
      </c>
      <c r="BU43" s="195" t="b">
        <f t="shared" si="24"/>
        <v>1</v>
      </c>
      <c r="BV43" s="103"/>
      <c r="BW43" s="103"/>
      <c r="BX43" s="103"/>
    </row>
    <row r="44" spans="1:76" ht="24.95" customHeight="1" thickBot="1">
      <c r="A44" s="1374"/>
      <c r="B44" s="962" t="s">
        <v>349</v>
      </c>
      <c r="C44" s="963"/>
      <c r="D44" s="963"/>
      <c r="E44" s="1020"/>
      <c r="F44" s="940" t="str">
        <f>IF($H$14&gt;0,"",IF(AO44=TRUE,"",SUM(F45:F49)))</f>
        <v/>
      </c>
      <c r="G44" s="254">
        <f>IF(AP44=TRUE,"",SUM(G45:G49))</f>
        <v>0</v>
      </c>
      <c r="H44" s="1129" t="str">
        <f>IF(AND(J38="",J33="",J33=""),"",IF(AND(F14="",F37=""),"←学校の入力が終わったら左の黄色セル(合計)も入力してください。",""))</f>
        <v/>
      </c>
      <c r="I44" s="1143"/>
      <c r="J44" s="1143"/>
      <c r="K44" s="1144"/>
      <c r="L44" s="82"/>
      <c r="M44" s="82"/>
      <c r="N44" s="82"/>
      <c r="O44" s="82"/>
      <c r="P44" s="82"/>
      <c r="Q44" s="82"/>
      <c r="R44" s="82"/>
      <c r="S44" s="82"/>
      <c r="T44" s="82"/>
      <c r="U44" s="82"/>
      <c r="V44" s="82"/>
      <c r="W44" s="82"/>
      <c r="X44" s="82"/>
      <c r="Y44" s="82"/>
      <c r="Z44" s="82"/>
      <c r="AA44" s="82"/>
      <c r="AB44" s="82"/>
      <c r="AC44" s="82"/>
      <c r="AD44" s="82"/>
      <c r="AE44" s="82"/>
      <c r="AF44" s="82"/>
      <c r="AG44" s="82"/>
      <c r="AH44" s="82"/>
      <c r="AI44" s="82"/>
      <c r="AJ44" s="82"/>
      <c r="AK44" s="82"/>
      <c r="AL44" s="82"/>
      <c r="AM44" s="82"/>
      <c r="AN44" s="82"/>
      <c r="AO44" s="195" t="b">
        <f>AND(F45="",F46="",F47="",F48="",F49="")</f>
        <v>1</v>
      </c>
      <c r="AP44" s="195" t="b">
        <f>AND(G45="",G46="",G47="",G48="",G49="")</f>
        <v>0</v>
      </c>
      <c r="AQ44" s="195" t="b">
        <f t="shared" ref="AQ44:BU44" si="25">AND(I45="",I46="",I47="",I48="",I49="")</f>
        <v>1</v>
      </c>
      <c r="AR44" s="195" t="b">
        <f t="shared" si="25"/>
        <v>1</v>
      </c>
      <c r="AS44" s="195" t="b">
        <f t="shared" si="25"/>
        <v>1</v>
      </c>
      <c r="AT44" s="195" t="b">
        <f t="shared" si="25"/>
        <v>1</v>
      </c>
      <c r="AU44" s="195" t="b">
        <f t="shared" si="25"/>
        <v>1</v>
      </c>
      <c r="AV44" s="195" t="b">
        <f t="shared" si="25"/>
        <v>1</v>
      </c>
      <c r="AW44" s="195" t="b">
        <f t="shared" si="25"/>
        <v>1</v>
      </c>
      <c r="AX44" s="195" t="b">
        <f t="shared" si="25"/>
        <v>1</v>
      </c>
      <c r="AY44" s="195" t="b">
        <f t="shared" si="25"/>
        <v>1</v>
      </c>
      <c r="AZ44" s="195" t="b">
        <f t="shared" si="25"/>
        <v>1</v>
      </c>
      <c r="BA44" s="195" t="b">
        <f t="shared" si="25"/>
        <v>1</v>
      </c>
      <c r="BB44" s="195" t="b">
        <f t="shared" si="25"/>
        <v>1</v>
      </c>
      <c r="BC44" s="195" t="b">
        <f t="shared" si="25"/>
        <v>1</v>
      </c>
      <c r="BD44" s="195" t="b">
        <f t="shared" si="25"/>
        <v>1</v>
      </c>
      <c r="BE44" s="195" t="b">
        <f t="shared" si="25"/>
        <v>1</v>
      </c>
      <c r="BF44" s="195" t="b">
        <f t="shared" si="25"/>
        <v>1</v>
      </c>
      <c r="BG44" s="195" t="b">
        <f t="shared" si="25"/>
        <v>1</v>
      </c>
      <c r="BH44" s="195" t="b">
        <f t="shared" si="25"/>
        <v>1</v>
      </c>
      <c r="BI44" s="195" t="b">
        <f t="shared" si="25"/>
        <v>1</v>
      </c>
      <c r="BJ44" s="195" t="b">
        <f t="shared" si="25"/>
        <v>1</v>
      </c>
      <c r="BK44" s="195" t="b">
        <f t="shared" si="25"/>
        <v>1</v>
      </c>
      <c r="BL44" s="195" t="b">
        <f t="shared" si="25"/>
        <v>1</v>
      </c>
      <c r="BM44" s="195" t="b">
        <f t="shared" si="25"/>
        <v>1</v>
      </c>
      <c r="BN44" s="195" t="b">
        <f t="shared" si="25"/>
        <v>1</v>
      </c>
      <c r="BO44" s="195" t="b">
        <f t="shared" si="25"/>
        <v>1</v>
      </c>
      <c r="BP44" s="195" t="b">
        <f t="shared" si="25"/>
        <v>1</v>
      </c>
      <c r="BQ44" s="195" t="b">
        <f t="shared" si="25"/>
        <v>1</v>
      </c>
      <c r="BR44" s="195" t="b">
        <f t="shared" si="25"/>
        <v>1</v>
      </c>
      <c r="BS44" s="195" t="b">
        <f t="shared" si="25"/>
        <v>1</v>
      </c>
      <c r="BT44" s="195" t="b">
        <f t="shared" si="25"/>
        <v>1</v>
      </c>
      <c r="BU44" s="195" t="b">
        <f t="shared" si="25"/>
        <v>1</v>
      </c>
      <c r="BV44" s="103"/>
      <c r="BW44" s="103"/>
      <c r="BX44" s="103"/>
    </row>
    <row r="45" spans="1:76" ht="24.95" customHeight="1">
      <c r="A45" s="1391" t="s">
        <v>664</v>
      </c>
      <c r="B45" s="1381" t="s">
        <v>184</v>
      </c>
      <c r="C45" s="964" t="s">
        <v>362</v>
      </c>
      <c r="D45" s="965"/>
      <c r="E45" s="1021" t="s">
        <v>354</v>
      </c>
      <c r="F45" s="661"/>
      <c r="G45" s="257">
        <f>I45</f>
        <v>0</v>
      </c>
      <c r="H45" s="82"/>
      <c r="I45" s="82"/>
      <c r="J45" s="82"/>
      <c r="K45" s="82"/>
      <c r="L45" s="82"/>
      <c r="M45" s="82"/>
      <c r="N45" s="82"/>
      <c r="O45" s="82"/>
      <c r="P45" s="82"/>
      <c r="Q45" s="82"/>
      <c r="R45" s="82"/>
      <c r="S45" s="82"/>
      <c r="T45" s="82"/>
      <c r="U45" s="82"/>
      <c r="V45" s="82"/>
      <c r="W45" s="82"/>
      <c r="X45" s="82"/>
      <c r="Y45" s="82"/>
      <c r="Z45" s="82"/>
      <c r="AA45" s="82"/>
      <c r="AB45" s="82"/>
      <c r="AC45" s="82"/>
      <c r="AD45" s="82"/>
      <c r="AE45" s="82"/>
      <c r="AF45" s="82"/>
      <c r="AG45" s="82"/>
      <c r="AH45" s="82"/>
      <c r="AI45" s="82"/>
      <c r="AJ45" s="82"/>
      <c r="AK45" s="82"/>
      <c r="AL45" s="82"/>
      <c r="AM45" s="82"/>
      <c r="AN45" s="82"/>
      <c r="AO45" s="196"/>
      <c r="AP45" s="196"/>
      <c r="AQ45" s="196"/>
      <c r="AR45" s="196"/>
      <c r="AS45" s="196"/>
      <c r="AT45" s="196"/>
      <c r="AU45" s="196"/>
      <c r="AV45" s="196"/>
      <c r="AW45" s="196"/>
      <c r="AX45" s="196"/>
      <c r="AY45" s="196"/>
      <c r="AZ45" s="196"/>
      <c r="BA45" s="196"/>
      <c r="BB45" s="196"/>
      <c r="BC45" s="196"/>
      <c r="BD45" s="196"/>
      <c r="BE45" s="196"/>
      <c r="BF45" s="196"/>
      <c r="BG45" s="196"/>
      <c r="BH45" s="196"/>
      <c r="BI45" s="196"/>
      <c r="BJ45" s="196"/>
      <c r="BK45" s="196"/>
      <c r="BL45" s="196"/>
      <c r="BM45" s="196"/>
      <c r="BN45" s="196"/>
      <c r="BO45" s="196"/>
      <c r="BP45" s="196"/>
      <c r="BQ45" s="196"/>
      <c r="BR45" s="196"/>
      <c r="BS45" s="196"/>
      <c r="BT45" s="196"/>
      <c r="BU45" s="196"/>
      <c r="BV45" s="103"/>
      <c r="BW45" s="103"/>
      <c r="BX45" s="103"/>
    </row>
    <row r="46" spans="1:76" ht="24.95" customHeight="1">
      <c r="A46" s="1391"/>
      <c r="B46" s="1392"/>
      <c r="C46" s="176" t="s">
        <v>363</v>
      </c>
      <c r="D46" s="177"/>
      <c r="E46" s="1022" t="s">
        <v>355</v>
      </c>
      <c r="F46" s="661"/>
      <c r="G46" s="257">
        <f t="shared" ref="G46:G49" si="26">I46</f>
        <v>0</v>
      </c>
      <c r="H46" s="82"/>
      <c r="I46" s="82"/>
      <c r="J46" s="82"/>
      <c r="K46" s="82"/>
      <c r="L46" s="82"/>
      <c r="M46" s="82"/>
      <c r="N46" s="82"/>
      <c r="O46" s="82"/>
      <c r="P46" s="82"/>
      <c r="Q46" s="82"/>
      <c r="R46" s="82"/>
      <c r="S46" s="82"/>
      <c r="T46" s="82"/>
      <c r="U46" s="82"/>
      <c r="V46" s="82"/>
      <c r="W46" s="82"/>
      <c r="X46" s="82"/>
      <c r="Y46" s="82"/>
      <c r="Z46" s="82"/>
      <c r="AA46" s="82"/>
      <c r="AB46" s="82"/>
      <c r="AC46" s="82"/>
      <c r="AD46" s="82"/>
      <c r="AE46" s="82"/>
      <c r="AF46" s="82"/>
      <c r="AG46" s="82"/>
      <c r="AH46" s="82"/>
      <c r="AI46" s="82"/>
      <c r="AJ46" s="82"/>
      <c r="AK46" s="82"/>
      <c r="AL46" s="82"/>
      <c r="AM46" s="82"/>
      <c r="AN46" s="82"/>
      <c r="AO46" s="196"/>
      <c r="AP46" s="196"/>
      <c r="AQ46" s="196"/>
      <c r="AR46" s="196"/>
      <c r="AS46" s="196"/>
      <c r="AT46" s="196"/>
      <c r="AU46" s="196"/>
      <c r="AV46" s="196"/>
      <c r="AW46" s="196"/>
      <c r="AX46" s="196"/>
      <c r="AY46" s="196"/>
      <c r="AZ46" s="196"/>
      <c r="BA46" s="196"/>
      <c r="BB46" s="196"/>
      <c r="BC46" s="196"/>
      <c r="BD46" s="196"/>
      <c r="BE46" s="196"/>
      <c r="BF46" s="196"/>
      <c r="BG46" s="196"/>
      <c r="BH46" s="196"/>
      <c r="BI46" s="196"/>
      <c r="BJ46" s="196"/>
      <c r="BK46" s="196"/>
      <c r="BL46" s="196"/>
      <c r="BM46" s="196"/>
      <c r="BN46" s="196"/>
      <c r="BO46" s="196"/>
      <c r="BP46" s="196"/>
      <c r="BQ46" s="196"/>
      <c r="BR46" s="196"/>
      <c r="BS46" s="196"/>
      <c r="BT46" s="196"/>
      <c r="BU46" s="196"/>
      <c r="BV46" s="103"/>
      <c r="BW46" s="103"/>
      <c r="BX46" s="103"/>
    </row>
    <row r="47" spans="1:76" ht="24.95" customHeight="1">
      <c r="A47" s="1391"/>
      <c r="B47" s="1392"/>
      <c r="C47" s="176" t="s">
        <v>360</v>
      </c>
      <c r="D47" s="177"/>
      <c r="E47" s="1022" t="s">
        <v>356</v>
      </c>
      <c r="F47" s="661"/>
      <c r="G47" s="257">
        <f t="shared" si="26"/>
        <v>0</v>
      </c>
      <c r="H47" s="82"/>
      <c r="I47" s="82"/>
      <c r="J47" s="82"/>
      <c r="K47" s="82"/>
      <c r="L47" s="82"/>
      <c r="M47" s="82"/>
      <c r="N47" s="82"/>
      <c r="O47" s="82"/>
      <c r="P47" s="82"/>
      <c r="Q47" s="82"/>
      <c r="R47" s="82"/>
      <c r="S47" s="82"/>
      <c r="T47" s="82"/>
      <c r="U47" s="82"/>
      <c r="V47" s="82"/>
      <c r="W47" s="82"/>
      <c r="X47" s="82"/>
      <c r="Y47" s="82"/>
      <c r="Z47" s="82"/>
      <c r="AA47" s="82"/>
      <c r="AB47" s="82"/>
      <c r="AC47" s="82"/>
      <c r="AD47" s="82"/>
      <c r="AE47" s="82"/>
      <c r="AF47" s="82"/>
      <c r="AG47" s="82"/>
      <c r="AH47" s="82"/>
      <c r="AI47" s="82"/>
      <c r="AJ47" s="82"/>
      <c r="AK47" s="82"/>
      <c r="AL47" s="82"/>
      <c r="AM47" s="82"/>
      <c r="AN47" s="82"/>
      <c r="AO47" s="196"/>
      <c r="AP47" s="196"/>
      <c r="AQ47" s="196"/>
      <c r="AR47" s="196"/>
      <c r="AS47" s="196"/>
      <c r="AT47" s="196"/>
      <c r="AU47" s="196"/>
      <c r="AV47" s="196"/>
      <c r="AW47" s="196"/>
      <c r="AX47" s="196"/>
      <c r="AY47" s="196"/>
      <c r="AZ47" s="196"/>
      <c r="BA47" s="196"/>
      <c r="BB47" s="196"/>
      <c r="BC47" s="196"/>
      <c r="BD47" s="196"/>
      <c r="BE47" s="196"/>
      <c r="BF47" s="196"/>
      <c r="BG47" s="196"/>
      <c r="BH47" s="196"/>
      <c r="BI47" s="196"/>
      <c r="BJ47" s="196"/>
      <c r="BK47" s="196"/>
      <c r="BL47" s="196"/>
      <c r="BM47" s="196"/>
      <c r="BN47" s="196"/>
      <c r="BO47" s="196"/>
      <c r="BP47" s="196"/>
      <c r="BQ47" s="196"/>
      <c r="BR47" s="196"/>
      <c r="BS47" s="196"/>
      <c r="BT47" s="196"/>
      <c r="BU47" s="196"/>
      <c r="BV47" s="103"/>
      <c r="BW47" s="103"/>
      <c r="BX47" s="103"/>
    </row>
    <row r="48" spans="1:76" ht="24.95" customHeight="1">
      <c r="A48" s="1374" t="s">
        <v>663</v>
      </c>
      <c r="B48" s="1392"/>
      <c r="C48" s="968" t="s">
        <v>364</v>
      </c>
      <c r="D48" s="969"/>
      <c r="E48" s="1023" t="s">
        <v>359</v>
      </c>
      <c r="F48" s="661"/>
      <c r="G48" s="258">
        <f t="shared" si="26"/>
        <v>0</v>
      </c>
      <c r="H48" s="82"/>
      <c r="I48" s="82"/>
      <c r="J48" s="82"/>
      <c r="K48" s="82"/>
      <c r="L48" s="82"/>
      <c r="M48" s="82"/>
      <c r="N48" s="82"/>
      <c r="O48" s="82"/>
      <c r="P48" s="82"/>
      <c r="Q48" s="82"/>
      <c r="R48" s="82"/>
      <c r="S48" s="82"/>
      <c r="T48" s="82"/>
      <c r="U48" s="82"/>
      <c r="V48" s="82"/>
      <c r="W48" s="82"/>
      <c r="X48" s="82"/>
      <c r="Y48" s="82"/>
      <c r="Z48" s="82"/>
      <c r="AA48" s="82"/>
      <c r="AB48" s="82"/>
      <c r="AC48" s="82"/>
      <c r="AD48" s="82"/>
      <c r="AE48" s="82"/>
      <c r="AF48" s="82"/>
      <c r="AG48" s="82"/>
      <c r="AH48" s="82"/>
      <c r="AI48" s="82"/>
      <c r="AJ48" s="82"/>
      <c r="AK48" s="82"/>
      <c r="AL48" s="82"/>
      <c r="AM48" s="82"/>
      <c r="AN48" s="82"/>
      <c r="AO48" s="196"/>
      <c r="AP48" s="196"/>
      <c r="AQ48" s="196"/>
      <c r="AR48" s="196"/>
      <c r="AS48" s="196"/>
      <c r="AT48" s="196"/>
      <c r="AU48" s="196"/>
      <c r="AV48" s="196"/>
      <c r="AW48" s="196"/>
      <c r="AX48" s="196"/>
      <c r="AY48" s="196"/>
      <c r="AZ48" s="196"/>
      <c r="BA48" s="196"/>
      <c r="BB48" s="196"/>
      <c r="BC48" s="196"/>
      <c r="BD48" s="196"/>
      <c r="BE48" s="196"/>
      <c r="BF48" s="196"/>
      <c r="BG48" s="196"/>
      <c r="BH48" s="196"/>
      <c r="BI48" s="196"/>
      <c r="BJ48" s="196"/>
      <c r="BK48" s="196"/>
      <c r="BL48" s="196"/>
      <c r="BM48" s="196"/>
      <c r="BN48" s="196"/>
      <c r="BO48" s="196"/>
      <c r="BP48" s="196"/>
      <c r="BQ48" s="196"/>
      <c r="BR48" s="196"/>
      <c r="BS48" s="196"/>
      <c r="BT48" s="196"/>
      <c r="BU48" s="196"/>
      <c r="BV48" s="103"/>
      <c r="BW48" s="103"/>
      <c r="BX48" s="103"/>
    </row>
    <row r="49" spans="1:97" ht="24.95" customHeight="1" thickBot="1">
      <c r="A49" s="1374"/>
      <c r="B49" s="1392"/>
      <c r="C49" s="174" t="s">
        <v>365</v>
      </c>
      <c r="D49" s="114"/>
      <c r="E49" s="1024" t="s">
        <v>366</v>
      </c>
      <c r="F49" s="661"/>
      <c r="G49" s="259">
        <f t="shared" si="26"/>
        <v>0</v>
      </c>
      <c r="H49" s="82"/>
      <c r="I49" s="82"/>
      <c r="J49" s="82"/>
      <c r="K49" s="82"/>
      <c r="L49" s="82"/>
      <c r="M49" s="82"/>
      <c r="N49" s="82"/>
      <c r="O49" s="82"/>
      <c r="P49" s="82"/>
      <c r="Q49" s="82"/>
      <c r="R49" s="82"/>
      <c r="S49" s="82"/>
      <c r="T49" s="82"/>
      <c r="U49" s="82"/>
      <c r="V49" s="82"/>
      <c r="W49" s="82"/>
      <c r="X49" s="82"/>
      <c r="Y49" s="82"/>
      <c r="Z49" s="82"/>
      <c r="AA49" s="82"/>
      <c r="AB49" s="82"/>
      <c r="AC49" s="82"/>
      <c r="AD49" s="82"/>
      <c r="AE49" s="82"/>
      <c r="AF49" s="82"/>
      <c r="AG49" s="82"/>
      <c r="AH49" s="82"/>
      <c r="AI49" s="82"/>
      <c r="AJ49" s="82"/>
      <c r="AK49" s="82"/>
      <c r="AL49" s="82"/>
      <c r="AM49" s="82"/>
      <c r="AN49" s="82"/>
      <c r="AO49" s="196"/>
      <c r="AP49" s="196"/>
      <c r="AQ49" s="196"/>
      <c r="AR49" s="196"/>
      <c r="AS49" s="196"/>
      <c r="AT49" s="196"/>
      <c r="AU49" s="196"/>
      <c r="AV49" s="196"/>
      <c r="AW49" s="196"/>
      <c r="AX49" s="196"/>
      <c r="AY49" s="196"/>
      <c r="AZ49" s="196"/>
      <c r="BA49" s="196"/>
      <c r="BB49" s="196"/>
      <c r="BC49" s="196"/>
      <c r="BD49" s="196"/>
      <c r="BE49" s="196"/>
      <c r="BF49" s="196"/>
      <c r="BG49" s="196"/>
      <c r="BH49" s="196"/>
      <c r="BI49" s="196"/>
      <c r="BJ49" s="196"/>
      <c r="BK49" s="196"/>
      <c r="BL49" s="196"/>
      <c r="BM49" s="196"/>
      <c r="BN49" s="196"/>
      <c r="BO49" s="196"/>
      <c r="BP49" s="196"/>
      <c r="BQ49" s="196"/>
      <c r="BR49" s="196"/>
      <c r="BS49" s="196"/>
      <c r="BT49" s="196"/>
      <c r="BU49" s="196"/>
      <c r="BV49" s="103"/>
      <c r="BW49" s="103"/>
      <c r="BX49" s="103"/>
    </row>
    <row r="50" spans="1:97" ht="24.95" customHeight="1" thickBot="1">
      <c r="A50" s="1374"/>
      <c r="B50" s="962" t="s">
        <v>350</v>
      </c>
      <c r="C50" s="963"/>
      <c r="D50" s="963"/>
      <c r="E50" s="1020"/>
      <c r="F50" s="940" t="str">
        <f>IF($H$14&gt;0,"",IF(AO50=TRUE,"",SUM(F51:F53)))</f>
        <v/>
      </c>
      <c r="G50" s="254">
        <f>IF(AP50=TRUE,"",SUM(G51:G53))</f>
        <v>0</v>
      </c>
      <c r="H50" s="82"/>
      <c r="I50" s="82"/>
      <c r="J50" s="82"/>
      <c r="K50" s="82"/>
      <c r="L50" s="82"/>
      <c r="M50" s="82"/>
      <c r="N50" s="82"/>
      <c r="O50" s="82"/>
      <c r="P50" s="82"/>
      <c r="Q50" s="82"/>
      <c r="R50" s="82"/>
      <c r="S50" s="82"/>
      <c r="T50" s="82"/>
      <c r="U50" s="82"/>
      <c r="V50" s="82"/>
      <c r="W50" s="82"/>
      <c r="X50" s="82"/>
      <c r="Y50" s="82"/>
      <c r="Z50" s="82"/>
      <c r="AA50" s="82"/>
      <c r="AB50" s="82"/>
      <c r="AC50" s="82"/>
      <c r="AD50" s="82"/>
      <c r="AE50" s="82"/>
      <c r="AF50" s="82"/>
      <c r="AG50" s="82"/>
      <c r="AH50" s="82"/>
      <c r="AI50" s="82"/>
      <c r="AJ50" s="82"/>
      <c r="AK50" s="82"/>
      <c r="AL50" s="82"/>
      <c r="AM50" s="82"/>
      <c r="AN50" s="82"/>
      <c r="AO50" s="195" t="b">
        <f>AND(F51="",F52="",F53="")</f>
        <v>1</v>
      </c>
      <c r="AP50" s="195" t="b">
        <f>AND(G51="",G52="",G53="")</f>
        <v>0</v>
      </c>
      <c r="AQ50" s="195" t="b">
        <f t="shared" ref="AQ50:BU50" si="27">AND(I51="",I52="",I53="")</f>
        <v>1</v>
      </c>
      <c r="AR50" s="195" t="b">
        <f t="shared" si="27"/>
        <v>1</v>
      </c>
      <c r="AS50" s="195" t="b">
        <f t="shared" si="27"/>
        <v>1</v>
      </c>
      <c r="AT50" s="195" t="b">
        <f t="shared" si="27"/>
        <v>1</v>
      </c>
      <c r="AU50" s="195" t="b">
        <f t="shared" si="27"/>
        <v>1</v>
      </c>
      <c r="AV50" s="195" t="b">
        <f t="shared" si="27"/>
        <v>1</v>
      </c>
      <c r="AW50" s="195" t="b">
        <f t="shared" si="27"/>
        <v>1</v>
      </c>
      <c r="AX50" s="195" t="b">
        <f t="shared" si="27"/>
        <v>1</v>
      </c>
      <c r="AY50" s="195" t="b">
        <f t="shared" si="27"/>
        <v>1</v>
      </c>
      <c r="AZ50" s="195" t="b">
        <f t="shared" si="27"/>
        <v>1</v>
      </c>
      <c r="BA50" s="195" t="b">
        <f t="shared" si="27"/>
        <v>1</v>
      </c>
      <c r="BB50" s="195" t="b">
        <f t="shared" si="27"/>
        <v>1</v>
      </c>
      <c r="BC50" s="195" t="b">
        <f t="shared" si="27"/>
        <v>1</v>
      </c>
      <c r="BD50" s="195" t="b">
        <f t="shared" si="27"/>
        <v>1</v>
      </c>
      <c r="BE50" s="195" t="b">
        <f t="shared" si="27"/>
        <v>1</v>
      </c>
      <c r="BF50" s="195" t="b">
        <f t="shared" si="27"/>
        <v>1</v>
      </c>
      <c r="BG50" s="195" t="b">
        <f t="shared" si="27"/>
        <v>1</v>
      </c>
      <c r="BH50" s="195" t="b">
        <f t="shared" si="27"/>
        <v>1</v>
      </c>
      <c r="BI50" s="195" t="b">
        <f t="shared" si="27"/>
        <v>1</v>
      </c>
      <c r="BJ50" s="195" t="b">
        <f t="shared" si="27"/>
        <v>1</v>
      </c>
      <c r="BK50" s="195" t="b">
        <f t="shared" si="27"/>
        <v>1</v>
      </c>
      <c r="BL50" s="195" t="b">
        <f t="shared" si="27"/>
        <v>1</v>
      </c>
      <c r="BM50" s="195" t="b">
        <f t="shared" si="27"/>
        <v>1</v>
      </c>
      <c r="BN50" s="195" t="b">
        <f t="shared" si="27"/>
        <v>1</v>
      </c>
      <c r="BO50" s="195" t="b">
        <f t="shared" si="27"/>
        <v>1</v>
      </c>
      <c r="BP50" s="195" t="b">
        <f t="shared" si="27"/>
        <v>1</v>
      </c>
      <c r="BQ50" s="195" t="b">
        <f t="shared" si="27"/>
        <v>1</v>
      </c>
      <c r="BR50" s="195" t="b">
        <f t="shared" si="27"/>
        <v>1</v>
      </c>
      <c r="BS50" s="195" t="b">
        <f t="shared" si="27"/>
        <v>1</v>
      </c>
      <c r="BT50" s="195" t="b">
        <f t="shared" si="27"/>
        <v>1</v>
      </c>
      <c r="BU50" s="195" t="b">
        <f t="shared" si="27"/>
        <v>1</v>
      </c>
      <c r="BV50" s="103"/>
      <c r="BW50" s="103"/>
      <c r="BX50" s="103"/>
    </row>
    <row r="51" spans="1:97" ht="24.95" customHeight="1">
      <c r="A51" s="1391" t="s">
        <v>664</v>
      </c>
      <c r="B51" s="1381" t="s">
        <v>178</v>
      </c>
      <c r="C51" s="964" t="s">
        <v>177</v>
      </c>
      <c r="D51" s="965"/>
      <c r="E51" s="1021" t="s">
        <v>357</v>
      </c>
      <c r="F51" s="661"/>
      <c r="G51" s="260">
        <f t="shared" ref="G51:G53" si="28">I51</f>
        <v>0</v>
      </c>
      <c r="H51" s="82"/>
      <c r="I51" s="1130"/>
      <c r="J51" s="82"/>
      <c r="K51" s="82"/>
      <c r="L51" s="82"/>
      <c r="M51" s="82"/>
      <c r="N51" s="82"/>
      <c r="O51" s="82"/>
      <c r="P51" s="82"/>
      <c r="Q51" s="82"/>
      <c r="R51" s="82"/>
      <c r="S51" s="82"/>
      <c r="T51" s="82"/>
      <c r="U51" s="82"/>
      <c r="V51" s="82"/>
      <c r="W51" s="82"/>
      <c r="X51" s="82"/>
      <c r="Y51" s="82"/>
      <c r="Z51" s="82"/>
      <c r="AA51" s="82"/>
      <c r="AB51" s="82"/>
      <c r="AC51" s="82"/>
      <c r="AD51" s="82"/>
      <c r="AE51" s="82"/>
      <c r="AF51" s="82"/>
      <c r="AG51" s="82"/>
      <c r="AH51" s="82"/>
      <c r="AI51" s="82"/>
      <c r="AJ51" s="82"/>
      <c r="AK51" s="82"/>
      <c r="AL51" s="82"/>
      <c r="AM51" s="82"/>
      <c r="AN51" s="82"/>
      <c r="AO51" s="196"/>
      <c r="AP51" s="196"/>
      <c r="AQ51" s="196"/>
      <c r="AR51" s="196"/>
      <c r="AS51" s="196"/>
      <c r="AT51" s="196"/>
      <c r="AU51" s="196"/>
      <c r="AV51" s="196"/>
      <c r="AW51" s="196"/>
      <c r="AX51" s="196"/>
      <c r="AY51" s="196"/>
      <c r="AZ51" s="196"/>
      <c r="BA51" s="196"/>
      <c r="BB51" s="196"/>
      <c r="BC51" s="196"/>
      <c r="BD51" s="196"/>
      <c r="BE51" s="196"/>
      <c r="BF51" s="196"/>
      <c r="BG51" s="196"/>
      <c r="BH51" s="196"/>
      <c r="BI51" s="196"/>
      <c r="BJ51" s="196"/>
      <c r="BK51" s="196"/>
      <c r="BL51" s="196"/>
      <c r="BM51" s="196"/>
      <c r="BN51" s="196"/>
      <c r="BO51" s="196"/>
      <c r="BP51" s="196"/>
      <c r="BQ51" s="196"/>
      <c r="BR51" s="196"/>
      <c r="BS51" s="196"/>
      <c r="BT51" s="196"/>
      <c r="BU51" s="196"/>
      <c r="BV51" s="103"/>
      <c r="BW51" s="103"/>
      <c r="BX51" s="103"/>
    </row>
    <row r="52" spans="1:97" ht="24.95" customHeight="1">
      <c r="A52" s="1391"/>
      <c r="B52" s="1392"/>
      <c r="C52" s="970" t="s">
        <v>1</v>
      </c>
      <c r="D52" s="171"/>
      <c r="E52" s="1025" t="s">
        <v>358</v>
      </c>
      <c r="F52" s="661"/>
      <c r="G52" s="258">
        <f t="shared" si="28"/>
        <v>0</v>
      </c>
      <c r="H52" s="82"/>
      <c r="I52" s="82"/>
      <c r="J52" s="82"/>
      <c r="K52" s="82"/>
      <c r="L52" s="82"/>
      <c r="M52" s="82"/>
      <c r="N52" s="82"/>
      <c r="O52" s="82"/>
      <c r="P52" s="82"/>
      <c r="Q52" s="82"/>
      <c r="R52" s="82"/>
      <c r="S52" s="82"/>
      <c r="T52" s="82"/>
      <c r="U52" s="82"/>
      <c r="V52" s="82"/>
      <c r="W52" s="82"/>
      <c r="X52" s="82"/>
      <c r="Y52" s="82"/>
      <c r="Z52" s="82"/>
      <c r="AA52" s="82"/>
      <c r="AB52" s="82"/>
      <c r="AC52" s="82"/>
      <c r="AD52" s="82"/>
      <c r="AE52" s="82"/>
      <c r="AF52" s="82"/>
      <c r="AG52" s="82"/>
      <c r="AH52" s="82"/>
      <c r="AI52" s="82"/>
      <c r="AJ52" s="82"/>
      <c r="AK52" s="82"/>
      <c r="AL52" s="82"/>
      <c r="AM52" s="82"/>
      <c r="AN52" s="82"/>
      <c r="AO52" s="196"/>
      <c r="AP52" s="196"/>
      <c r="AQ52" s="196"/>
      <c r="AR52" s="196"/>
      <c r="AS52" s="196"/>
      <c r="AT52" s="196"/>
      <c r="AU52" s="196"/>
      <c r="AV52" s="196"/>
      <c r="AW52" s="196"/>
      <c r="AX52" s="196"/>
      <c r="AY52" s="196"/>
      <c r="AZ52" s="196"/>
      <c r="BA52" s="196"/>
      <c r="BB52" s="196"/>
      <c r="BC52" s="196"/>
      <c r="BD52" s="196"/>
      <c r="BE52" s="196"/>
      <c r="BF52" s="196"/>
      <c r="BG52" s="196"/>
      <c r="BH52" s="196"/>
      <c r="BI52" s="196"/>
      <c r="BJ52" s="196"/>
      <c r="BK52" s="196"/>
      <c r="BL52" s="196"/>
      <c r="BM52" s="196"/>
      <c r="BN52" s="196"/>
      <c r="BO52" s="196"/>
      <c r="BP52" s="196"/>
      <c r="BQ52" s="196"/>
      <c r="BR52" s="196"/>
      <c r="BS52" s="196"/>
      <c r="BT52" s="196"/>
      <c r="BU52" s="196"/>
      <c r="BV52" s="103"/>
      <c r="BW52" s="103"/>
      <c r="BX52" s="103"/>
    </row>
    <row r="53" spans="1:97" ht="24.95" customHeight="1" thickBot="1">
      <c r="A53" s="1391"/>
      <c r="B53" s="1393"/>
      <c r="C53" s="966" t="s">
        <v>360</v>
      </c>
      <c r="D53" s="967"/>
      <c r="E53" s="1026" t="s">
        <v>361</v>
      </c>
      <c r="F53" s="941"/>
      <c r="G53" s="261">
        <f t="shared" si="28"/>
        <v>0</v>
      </c>
      <c r="H53" s="82"/>
      <c r="I53" s="82"/>
      <c r="J53" s="82"/>
      <c r="K53" s="82"/>
      <c r="L53" s="82"/>
      <c r="M53" s="82"/>
      <c r="N53" s="82"/>
      <c r="O53" s="82"/>
      <c r="P53" s="82"/>
      <c r="Q53" s="82"/>
      <c r="R53" s="82"/>
      <c r="S53" s="82"/>
      <c r="T53" s="82"/>
      <c r="U53" s="82"/>
      <c r="V53" s="82"/>
      <c r="W53" s="82"/>
      <c r="X53" s="82"/>
      <c r="Y53" s="82"/>
      <c r="Z53" s="82"/>
      <c r="AA53" s="82"/>
      <c r="AB53" s="82"/>
      <c r="AC53" s="82"/>
      <c r="AD53" s="82"/>
      <c r="AE53" s="82"/>
      <c r="AF53" s="82"/>
      <c r="AG53" s="82"/>
      <c r="AH53" s="82"/>
      <c r="AI53" s="82"/>
      <c r="AJ53" s="82"/>
      <c r="AK53" s="82"/>
      <c r="AL53" s="82"/>
      <c r="AM53" s="82"/>
      <c r="AN53" s="82"/>
      <c r="AO53" s="196"/>
      <c r="AP53" s="196"/>
      <c r="AQ53" s="196"/>
      <c r="AR53" s="196"/>
      <c r="AS53" s="196"/>
      <c r="AT53" s="196"/>
      <c r="AU53" s="196"/>
      <c r="AV53" s="196"/>
      <c r="AW53" s="196"/>
      <c r="AX53" s="196"/>
      <c r="AY53" s="196"/>
      <c r="AZ53" s="196"/>
      <c r="BA53" s="196"/>
      <c r="BB53" s="196"/>
      <c r="BC53" s="196"/>
      <c r="BD53" s="196"/>
      <c r="BE53" s="196"/>
      <c r="BF53" s="196"/>
      <c r="BG53" s="196"/>
      <c r="BH53" s="196"/>
      <c r="BI53" s="196"/>
      <c r="BJ53" s="196"/>
      <c r="BK53" s="196"/>
      <c r="BL53" s="196"/>
      <c r="BM53" s="196"/>
      <c r="BN53" s="196"/>
      <c r="BO53" s="196"/>
      <c r="BP53" s="196"/>
      <c r="BQ53" s="196"/>
      <c r="BR53" s="196"/>
      <c r="BS53" s="196"/>
      <c r="BT53" s="196"/>
      <c r="BU53" s="196"/>
      <c r="BV53" s="103"/>
      <c r="BW53" s="103"/>
      <c r="BX53" s="103"/>
    </row>
    <row r="54" spans="1:97" ht="24.95" customHeight="1" thickBot="1">
      <c r="A54" s="1374" t="s">
        <v>663</v>
      </c>
      <c r="B54" s="172" t="s">
        <v>351</v>
      </c>
      <c r="C54" s="173"/>
      <c r="D54" s="173"/>
      <c r="E54" s="1027"/>
      <c r="F54" s="942"/>
      <c r="G54" s="262">
        <f>I54</f>
        <v>0</v>
      </c>
      <c r="H54" s="82"/>
      <c r="I54" s="82"/>
      <c r="J54" s="82"/>
      <c r="K54" s="82"/>
      <c r="L54" s="82"/>
      <c r="M54" s="82"/>
      <c r="N54" s="82"/>
      <c r="O54" s="82"/>
      <c r="P54" s="82"/>
      <c r="Q54" s="82"/>
      <c r="R54" s="82"/>
      <c r="S54" s="82"/>
      <c r="T54" s="82"/>
      <c r="U54" s="82"/>
      <c r="V54" s="82"/>
      <c r="W54" s="82"/>
      <c r="X54" s="82"/>
      <c r="Y54" s="82"/>
      <c r="Z54" s="82"/>
      <c r="AA54" s="82"/>
      <c r="AB54" s="82"/>
      <c r="AC54" s="82"/>
      <c r="AD54" s="82"/>
      <c r="AE54" s="82"/>
      <c r="AF54" s="82"/>
      <c r="AG54" s="82"/>
      <c r="AH54" s="82"/>
      <c r="AI54" s="82"/>
      <c r="AJ54" s="82"/>
      <c r="AK54" s="82"/>
      <c r="AL54" s="82"/>
      <c r="AM54" s="82"/>
      <c r="AN54" s="82"/>
      <c r="AO54" s="195" t="b">
        <f>AND(F17="",F23="",F28="",F29="",F36="",F37="",F40="",F41="",F42="")</f>
        <v>1</v>
      </c>
      <c r="AP54" s="195" t="b">
        <f>AND(G17="",G23="",G28="",G29="",G36="",G37="",G40="",G41="",G42="")</f>
        <v>0</v>
      </c>
      <c r="AQ54" s="195" t="b">
        <f t="shared" ref="AQ54:AZ55" si="29">AND(I17="",I23="",I28="",I29="",I36="",I37="",I40="",I41="",I42="")</f>
        <v>1</v>
      </c>
      <c r="AR54" s="195" t="b">
        <f t="shared" si="29"/>
        <v>1</v>
      </c>
      <c r="AS54" s="195" t="b">
        <f t="shared" si="29"/>
        <v>1</v>
      </c>
      <c r="AT54" s="195" t="b">
        <f t="shared" si="29"/>
        <v>1</v>
      </c>
      <c r="AU54" s="195" t="b">
        <f t="shared" si="29"/>
        <v>1</v>
      </c>
      <c r="AV54" s="195" t="b">
        <f t="shared" si="29"/>
        <v>1</v>
      </c>
      <c r="AW54" s="195" t="b">
        <f t="shared" si="29"/>
        <v>1</v>
      </c>
      <c r="AX54" s="195" t="b">
        <f t="shared" si="29"/>
        <v>1</v>
      </c>
      <c r="AY54" s="195" t="b">
        <f t="shared" si="29"/>
        <v>1</v>
      </c>
      <c r="AZ54" s="195" t="b">
        <f t="shared" si="29"/>
        <v>1</v>
      </c>
      <c r="BA54" s="195" t="b">
        <f t="shared" ref="BA54:BJ55" si="30">AND(S17="",S23="",S28="",S29="",S36="",S37="",S40="",S41="",S42="")</f>
        <v>1</v>
      </c>
      <c r="BB54" s="195" t="b">
        <f t="shared" si="30"/>
        <v>1</v>
      </c>
      <c r="BC54" s="195" t="b">
        <f t="shared" si="30"/>
        <v>1</v>
      </c>
      <c r="BD54" s="195" t="b">
        <f t="shared" si="30"/>
        <v>1</v>
      </c>
      <c r="BE54" s="195" t="b">
        <f t="shared" si="30"/>
        <v>1</v>
      </c>
      <c r="BF54" s="195" t="b">
        <f t="shared" si="30"/>
        <v>1</v>
      </c>
      <c r="BG54" s="195" t="b">
        <f t="shared" si="30"/>
        <v>1</v>
      </c>
      <c r="BH54" s="195" t="b">
        <f t="shared" si="30"/>
        <v>1</v>
      </c>
      <c r="BI54" s="195" t="b">
        <f t="shared" si="30"/>
        <v>1</v>
      </c>
      <c r="BJ54" s="195" t="b">
        <f t="shared" si="30"/>
        <v>1</v>
      </c>
      <c r="BK54" s="195" t="b">
        <f t="shared" ref="BK54:BT55" si="31">AND(AC17="",AC23="",AC28="",AC29="",AC36="",AC37="",AC40="",AC41="",AC42="")</f>
        <v>1</v>
      </c>
      <c r="BL54" s="195" t="b">
        <f t="shared" si="31"/>
        <v>1</v>
      </c>
      <c r="BM54" s="195" t="b">
        <f t="shared" si="31"/>
        <v>1</v>
      </c>
      <c r="BN54" s="195" t="b">
        <f t="shared" si="31"/>
        <v>1</v>
      </c>
      <c r="BO54" s="195" t="b">
        <f t="shared" si="31"/>
        <v>1</v>
      </c>
      <c r="BP54" s="195" t="b">
        <f t="shared" si="31"/>
        <v>1</v>
      </c>
      <c r="BQ54" s="195" t="b">
        <f t="shared" si="31"/>
        <v>1</v>
      </c>
      <c r="BR54" s="195" t="b">
        <f t="shared" si="31"/>
        <v>1</v>
      </c>
      <c r="BS54" s="195" t="b">
        <f t="shared" si="31"/>
        <v>1</v>
      </c>
      <c r="BT54" s="195" t="b">
        <f t="shared" si="31"/>
        <v>1</v>
      </c>
      <c r="BU54" s="195" t="b">
        <f t="shared" ref="BU54:BU55" si="32">AND(AM17="",AM23="",AM28="",AM29="",AM36="",AM37="",AM40="",AM41="",AM42="")</f>
        <v>1</v>
      </c>
      <c r="BV54" s="103"/>
      <c r="BW54" s="103"/>
      <c r="BX54" s="103"/>
    </row>
    <row r="55" spans="1:97" ht="39.950000000000003" customHeight="1" thickTop="1" thickBot="1">
      <c r="A55" s="1374"/>
      <c r="B55" s="1388" t="s">
        <v>353</v>
      </c>
      <c r="C55" s="1389"/>
      <c r="D55" s="1389"/>
      <c r="E55" s="1390"/>
      <c r="F55" s="933" t="str">
        <f>IF($H$14&gt;0,"",IF(AO55=TRUE,"",SUM(F42,F43,F44,F50,F54)))</f>
        <v/>
      </c>
      <c r="G55" s="255" t="e">
        <f>IF(AP55=TRUE,"",SUM(G42,G43,G44,G50,G54))</f>
        <v>#REF!</v>
      </c>
      <c r="H55" s="82"/>
      <c r="I55" s="1070" t="str">
        <f>IF(F55="","",IF(AND(F54="",F44="",F50=""),"",IF(F55='作業3-2'!F46,"","←←「作業3-2」の支出の部合計と相違しています。確認してください。")))</f>
        <v/>
      </c>
      <c r="J55" s="103"/>
      <c r="K55" s="103"/>
      <c r="L55" s="82"/>
      <c r="M55" s="82"/>
      <c r="N55" s="82"/>
      <c r="O55" s="82"/>
      <c r="P55" s="82"/>
      <c r="Q55" s="82"/>
      <c r="R55" s="82"/>
      <c r="S55" s="82"/>
      <c r="T55" s="82"/>
      <c r="U55" s="82"/>
      <c r="V55" s="82"/>
      <c r="W55" s="82"/>
      <c r="X55" s="82"/>
      <c r="Y55" s="82"/>
      <c r="Z55" s="82"/>
      <c r="AA55" s="82"/>
      <c r="AB55" s="82"/>
      <c r="AC55" s="82"/>
      <c r="AD55" s="82"/>
      <c r="AE55" s="82"/>
      <c r="AF55" s="82"/>
      <c r="AG55" s="82"/>
      <c r="AH55" s="82"/>
      <c r="AI55" s="82"/>
      <c r="AJ55" s="82"/>
      <c r="AK55" s="82"/>
      <c r="AL55" s="82"/>
      <c r="AM55" s="82"/>
      <c r="AN55" s="82"/>
      <c r="AO55" s="195" t="b">
        <f>AND(F18="",F24="",F29="",F30="",F37="",F38="",F41="",F42="",F43="")</f>
        <v>1</v>
      </c>
      <c r="AP55" s="195" t="e">
        <f>AND(G18="",G24="",G29="",G30="",G37="",G38="",G41="",G42="",G43="")</f>
        <v>#REF!</v>
      </c>
      <c r="AQ55" s="195" t="e">
        <f>AND(I18="",I24="",I29="",I30="",I37="",I38="",I41="",I42="",#REF!="")</f>
        <v>#REF!</v>
      </c>
      <c r="AR55" s="195" t="e">
        <f>AND(J18="",J24="",J29="",J30="",J37="",J38="",J41="",J42="",#REF!="")</f>
        <v>#REF!</v>
      </c>
      <c r="AS55" s="195" t="e">
        <f>AND(K18="",K24="",K29="",K30="",K37="",K38="",K41="",K42="",#REF!="")</f>
        <v>#REF!</v>
      </c>
      <c r="AT55" s="195" t="b">
        <f t="shared" si="29"/>
        <v>1</v>
      </c>
      <c r="AU55" s="195" t="b">
        <f t="shared" si="29"/>
        <v>1</v>
      </c>
      <c r="AV55" s="195" t="b">
        <f t="shared" si="29"/>
        <v>1</v>
      </c>
      <c r="AW55" s="195" t="b">
        <f t="shared" si="29"/>
        <v>1</v>
      </c>
      <c r="AX55" s="195" t="b">
        <f t="shared" si="29"/>
        <v>1</v>
      </c>
      <c r="AY55" s="195" t="b">
        <f t="shared" si="29"/>
        <v>1</v>
      </c>
      <c r="AZ55" s="195" t="b">
        <f t="shared" si="29"/>
        <v>1</v>
      </c>
      <c r="BA55" s="195" t="b">
        <f t="shared" si="30"/>
        <v>1</v>
      </c>
      <c r="BB55" s="195" t="b">
        <f t="shared" si="30"/>
        <v>1</v>
      </c>
      <c r="BC55" s="195" t="b">
        <f t="shared" si="30"/>
        <v>1</v>
      </c>
      <c r="BD55" s="195" t="b">
        <f t="shared" si="30"/>
        <v>1</v>
      </c>
      <c r="BE55" s="195" t="b">
        <f t="shared" si="30"/>
        <v>1</v>
      </c>
      <c r="BF55" s="195" t="b">
        <f t="shared" si="30"/>
        <v>1</v>
      </c>
      <c r="BG55" s="195" t="b">
        <f t="shared" si="30"/>
        <v>1</v>
      </c>
      <c r="BH55" s="195" t="b">
        <f t="shared" si="30"/>
        <v>1</v>
      </c>
      <c r="BI55" s="195" t="b">
        <f t="shared" si="30"/>
        <v>1</v>
      </c>
      <c r="BJ55" s="195" t="b">
        <f t="shared" si="30"/>
        <v>1</v>
      </c>
      <c r="BK55" s="195" t="b">
        <f t="shared" si="31"/>
        <v>1</v>
      </c>
      <c r="BL55" s="195" t="b">
        <f t="shared" si="31"/>
        <v>1</v>
      </c>
      <c r="BM55" s="195" t="b">
        <f t="shared" si="31"/>
        <v>1</v>
      </c>
      <c r="BN55" s="195" t="b">
        <f t="shared" si="31"/>
        <v>1</v>
      </c>
      <c r="BO55" s="195" t="b">
        <f t="shared" si="31"/>
        <v>1</v>
      </c>
      <c r="BP55" s="195" t="b">
        <f t="shared" si="31"/>
        <v>1</v>
      </c>
      <c r="BQ55" s="195" t="b">
        <f t="shared" si="31"/>
        <v>1</v>
      </c>
      <c r="BR55" s="195" t="b">
        <f t="shared" si="31"/>
        <v>1</v>
      </c>
      <c r="BS55" s="195" t="b">
        <f t="shared" si="31"/>
        <v>1</v>
      </c>
      <c r="BT55" s="195" t="b">
        <f t="shared" si="31"/>
        <v>1</v>
      </c>
      <c r="BU55" s="195" t="b">
        <f t="shared" si="32"/>
        <v>1</v>
      </c>
      <c r="BV55" s="103"/>
      <c r="BW55" s="103"/>
      <c r="BX55" s="103"/>
    </row>
    <row r="56" spans="1:97" ht="14.25" thickTop="1">
      <c r="A56" s="955"/>
      <c r="B56" s="189"/>
      <c r="C56" s="83"/>
      <c r="D56" s="83"/>
      <c r="E56" s="83"/>
      <c r="F56" s="203"/>
      <c r="G56" s="224"/>
      <c r="H56" s="224"/>
      <c r="I56" s="203"/>
      <c r="J56" s="225"/>
      <c r="K56" s="225"/>
      <c r="L56" s="225"/>
      <c r="M56" s="203"/>
      <c r="N56" s="203"/>
      <c r="O56" s="203"/>
      <c r="P56" s="203"/>
      <c r="Q56" s="203"/>
      <c r="R56" s="82"/>
      <c r="S56" s="82"/>
      <c r="T56" s="82"/>
      <c r="U56" s="82"/>
      <c r="V56" s="82"/>
      <c r="W56" s="203"/>
      <c r="X56" s="203"/>
      <c r="Y56" s="203"/>
      <c r="Z56" s="203"/>
      <c r="AA56" s="82"/>
      <c r="AB56" s="82"/>
      <c r="AC56" s="82"/>
      <c r="AD56" s="82"/>
      <c r="AE56" s="203"/>
      <c r="AF56" s="203"/>
      <c r="AG56" s="203"/>
      <c r="AH56" s="203"/>
      <c r="AI56" s="203"/>
      <c r="AJ56" s="203"/>
      <c r="AK56" s="203"/>
      <c r="AL56" s="203"/>
      <c r="AM56" s="203"/>
      <c r="AN56" s="82"/>
      <c r="AO56" s="82"/>
      <c r="AP56" s="82"/>
      <c r="AQ56" s="82"/>
      <c r="AR56" s="203"/>
      <c r="AS56" s="203"/>
      <c r="AT56" s="203"/>
      <c r="AU56" s="225"/>
      <c r="AV56" s="82"/>
      <c r="AW56" s="82"/>
      <c r="AX56" s="82"/>
      <c r="AY56" s="82"/>
      <c r="AZ56" s="82"/>
      <c r="BA56" s="82"/>
      <c r="BB56" s="82"/>
      <c r="BC56" s="82"/>
      <c r="BD56" s="82"/>
      <c r="BE56" s="82"/>
      <c r="BF56" s="82"/>
      <c r="BG56" s="82"/>
      <c r="BH56" s="82"/>
      <c r="BI56" s="82"/>
      <c r="BJ56" s="82"/>
      <c r="BK56" s="82"/>
      <c r="BL56" s="82"/>
      <c r="BM56" s="82"/>
      <c r="BN56" s="82"/>
      <c r="BO56" s="82"/>
      <c r="BP56" s="82"/>
      <c r="BQ56" s="82"/>
      <c r="BR56" s="82"/>
      <c r="BS56" s="82"/>
      <c r="BT56" s="82"/>
      <c r="BU56" s="82"/>
      <c r="BV56" s="82"/>
      <c r="BW56" s="82"/>
      <c r="BX56" s="82"/>
      <c r="BY56"/>
      <c r="BZ56"/>
      <c r="CA56"/>
      <c r="CB56"/>
      <c r="CC56"/>
      <c r="CD56"/>
      <c r="CE56"/>
      <c r="CF56"/>
      <c r="CG56"/>
      <c r="CH56"/>
      <c r="CI56"/>
      <c r="CJ56"/>
      <c r="CK56"/>
      <c r="CL56"/>
      <c r="CM56"/>
      <c r="CN56"/>
      <c r="CO56"/>
      <c r="CP56"/>
      <c r="CQ56"/>
      <c r="CR56"/>
      <c r="CS56"/>
    </row>
    <row r="57" spans="1:97">
      <c r="A57" s="956"/>
      <c r="B57" s="209"/>
      <c r="C57" s="208"/>
      <c r="D57" s="208"/>
      <c r="E57" s="208"/>
      <c r="F57" s="103"/>
      <c r="G57" s="103"/>
      <c r="H57" s="103"/>
      <c r="I57" s="103"/>
      <c r="J57" s="103"/>
      <c r="K57" s="103"/>
      <c r="L57" s="103"/>
      <c r="M57" s="103"/>
      <c r="N57" s="103"/>
      <c r="O57" s="103"/>
      <c r="P57" s="103"/>
      <c r="Q57" s="103"/>
      <c r="R57" s="103"/>
      <c r="S57" s="103"/>
      <c r="T57" s="103"/>
      <c r="U57" s="103"/>
      <c r="V57" s="103"/>
      <c r="W57" s="103"/>
      <c r="X57" s="103"/>
      <c r="Y57" s="103"/>
      <c r="Z57" s="103"/>
      <c r="AA57" s="103"/>
      <c r="AB57" s="103"/>
      <c r="AC57" s="103"/>
      <c r="AD57" s="103"/>
      <c r="AE57" s="103"/>
      <c r="AF57" s="103"/>
      <c r="AG57" s="103"/>
      <c r="AH57" s="103"/>
      <c r="AI57" s="103"/>
      <c r="AJ57" s="103"/>
      <c r="AK57" s="103"/>
      <c r="AL57" s="103"/>
      <c r="AM57" s="103"/>
      <c r="AN57" s="82"/>
      <c r="AO57" s="82"/>
      <c r="AP57" s="82"/>
      <c r="AQ57" s="82"/>
      <c r="AR57" s="82"/>
      <c r="AS57" s="82"/>
      <c r="AT57" s="82"/>
      <c r="AU57" s="82"/>
      <c r="AV57" s="82"/>
      <c r="AW57" s="82"/>
      <c r="AX57" s="82"/>
      <c r="AY57" s="82"/>
      <c r="AZ57" s="82"/>
      <c r="BA57" s="82"/>
      <c r="BB57" s="82"/>
      <c r="BC57" s="82"/>
      <c r="BD57" s="82"/>
      <c r="BE57" s="82"/>
      <c r="BF57" s="82"/>
      <c r="BG57" s="82"/>
      <c r="BH57" s="82"/>
      <c r="BI57" s="82"/>
      <c r="BJ57" s="82"/>
      <c r="BK57" s="82"/>
      <c r="BL57" s="82"/>
      <c r="BM57" s="82"/>
      <c r="BN57" s="82"/>
      <c r="BO57" s="82"/>
      <c r="BP57" s="82"/>
      <c r="BQ57" s="82"/>
      <c r="BR57" s="82"/>
      <c r="BS57" s="82"/>
      <c r="BT57" s="82"/>
      <c r="BU57" s="82"/>
      <c r="BV57" s="82"/>
      <c r="BW57" s="82"/>
      <c r="BX57" s="82"/>
      <c r="BY57"/>
      <c r="BZ57"/>
      <c r="CA57"/>
      <c r="CB57"/>
      <c r="CC57"/>
      <c r="CD57"/>
      <c r="CE57"/>
      <c r="CF57"/>
      <c r="CG57"/>
      <c r="CH57"/>
      <c r="CI57"/>
      <c r="CJ57"/>
      <c r="CK57"/>
      <c r="CL57"/>
      <c r="CM57"/>
      <c r="CN57"/>
      <c r="CO57"/>
      <c r="CP57"/>
      <c r="CQ57"/>
      <c r="CR57"/>
      <c r="CS57"/>
    </row>
    <row r="58" spans="1:97" ht="41.25" customHeight="1">
      <c r="A58" s="956"/>
      <c r="B58" s="209"/>
      <c r="C58" s="208"/>
      <c r="D58" s="208"/>
      <c r="E58" s="208"/>
      <c r="F58" s="975"/>
      <c r="G58" s="975"/>
      <c r="H58" s="975"/>
      <c r="I58" s="975"/>
      <c r="J58" s="975"/>
      <c r="K58" s="975"/>
      <c r="L58" s="103"/>
      <c r="M58" s="103"/>
      <c r="N58" s="103"/>
      <c r="O58" s="103"/>
      <c r="P58" s="103"/>
      <c r="Q58" s="103"/>
      <c r="R58" s="103"/>
      <c r="S58" s="103"/>
      <c r="T58" s="103"/>
      <c r="U58" s="103"/>
      <c r="V58" s="103"/>
      <c r="W58" s="103"/>
      <c r="X58" s="103"/>
      <c r="Y58" s="103"/>
      <c r="Z58" s="103"/>
      <c r="AA58" s="103"/>
      <c r="AB58" s="103"/>
      <c r="AC58" s="103"/>
      <c r="AD58" s="103"/>
      <c r="AE58" s="103"/>
      <c r="AF58" s="103"/>
      <c r="AG58" s="103"/>
      <c r="AH58" s="103"/>
      <c r="AI58" s="103"/>
      <c r="AJ58" s="103"/>
      <c r="AK58" s="103"/>
      <c r="AL58" s="103"/>
      <c r="AM58" s="103"/>
      <c r="AN58" s="82"/>
      <c r="AO58" s="82"/>
      <c r="AP58" s="82"/>
      <c r="AQ58" s="82"/>
      <c r="AR58" s="82"/>
      <c r="AS58" s="82"/>
      <c r="AT58" s="82"/>
      <c r="AU58" s="82"/>
      <c r="AV58" s="82"/>
      <c r="AW58" s="82"/>
      <c r="AX58" s="82"/>
      <c r="AY58" s="82"/>
      <c r="AZ58" s="82"/>
      <c r="BA58" s="82"/>
      <c r="BB58" s="82"/>
      <c r="BC58" s="82"/>
      <c r="BD58" s="82"/>
      <c r="BE58" s="82"/>
      <c r="BF58" s="82"/>
      <c r="BG58" s="82"/>
      <c r="BH58" s="82"/>
      <c r="BI58" s="82"/>
      <c r="BJ58" s="82"/>
      <c r="BK58" s="82"/>
      <c r="BL58" s="82"/>
      <c r="BM58" s="82"/>
      <c r="BN58" s="82"/>
      <c r="BO58" s="82"/>
      <c r="BP58" s="82"/>
      <c r="BQ58" s="82"/>
      <c r="BR58" s="82"/>
      <c r="BS58" s="82"/>
      <c r="BT58" s="82"/>
      <c r="BU58" s="82"/>
      <c r="BV58" s="82"/>
      <c r="BW58" s="82"/>
      <c r="BX58" s="82"/>
      <c r="BY58" s="131"/>
      <c r="BZ58" s="131"/>
      <c r="CA58" s="131"/>
      <c r="CB58" s="131"/>
      <c r="CC58" s="131"/>
      <c r="CD58" s="131"/>
      <c r="CE58" s="131"/>
      <c r="CF58" s="131"/>
      <c r="CG58" s="131"/>
      <c r="CH58" s="131"/>
      <c r="CI58" s="131"/>
      <c r="CJ58" s="131"/>
      <c r="CK58" s="131"/>
      <c r="CL58" s="131"/>
      <c r="CM58" s="131"/>
      <c r="CN58" s="131"/>
      <c r="CO58" s="131"/>
      <c r="CP58" s="131"/>
      <c r="CQ58" s="131"/>
      <c r="CR58" s="131"/>
      <c r="CS58" s="131"/>
    </row>
    <row r="59" spans="1:97">
      <c r="A59" s="956"/>
      <c r="B59" s="209"/>
      <c r="C59" s="208"/>
      <c r="D59" s="208"/>
      <c r="E59" s="208"/>
      <c r="F59" s="103"/>
      <c r="G59" s="103"/>
      <c r="H59" s="103"/>
      <c r="I59" s="103"/>
      <c r="J59" s="103"/>
      <c r="K59" s="103"/>
      <c r="L59" s="103"/>
      <c r="M59" s="103"/>
      <c r="N59" s="103"/>
      <c r="O59" s="103"/>
      <c r="P59" s="103"/>
      <c r="Q59" s="103"/>
      <c r="R59" s="103"/>
      <c r="S59" s="103"/>
      <c r="T59" s="103"/>
      <c r="U59" s="103"/>
      <c r="V59" s="103"/>
      <c r="W59" s="103"/>
      <c r="X59" s="103"/>
      <c r="Y59" s="103"/>
      <c r="Z59" s="103"/>
      <c r="AA59" s="103"/>
      <c r="AB59" s="103"/>
      <c r="AC59" s="103"/>
      <c r="AD59" s="103"/>
      <c r="AE59" s="103"/>
      <c r="AF59" s="103"/>
      <c r="AG59" s="103"/>
      <c r="AH59" s="103"/>
      <c r="AI59" s="103"/>
      <c r="AJ59" s="103"/>
      <c r="AK59" s="103"/>
      <c r="AL59" s="103"/>
      <c r="AM59" s="103"/>
      <c r="AN59" s="82"/>
      <c r="AO59" s="82"/>
      <c r="AP59" s="82"/>
      <c r="AQ59" s="82"/>
      <c r="AR59" s="82"/>
      <c r="AS59" s="82"/>
      <c r="AT59" s="82"/>
      <c r="AU59" s="82"/>
      <c r="AV59" s="82"/>
      <c r="AW59" s="82"/>
      <c r="AX59" s="82"/>
      <c r="AY59" s="82"/>
      <c r="AZ59" s="82"/>
      <c r="BA59" s="82"/>
      <c r="BB59" s="82"/>
      <c r="BC59" s="82"/>
      <c r="BD59" s="82"/>
      <c r="BE59" s="82"/>
      <c r="BF59" s="82"/>
      <c r="BG59" s="82"/>
      <c r="BH59" s="82"/>
      <c r="BI59" s="82"/>
      <c r="BJ59" s="82"/>
      <c r="BK59" s="82"/>
      <c r="BL59" s="82"/>
      <c r="BM59" s="82"/>
      <c r="BN59" s="82"/>
      <c r="BO59" s="82"/>
      <c r="BP59" s="82"/>
      <c r="BQ59" s="82"/>
      <c r="BR59" s="82"/>
      <c r="BS59" s="82"/>
      <c r="BT59" s="82"/>
      <c r="BU59" s="82"/>
      <c r="BV59" s="82"/>
      <c r="BW59" s="82"/>
      <c r="BX59" s="82"/>
      <c r="BY59"/>
      <c r="CL59"/>
      <c r="CM59"/>
      <c r="CN59"/>
      <c r="CO59"/>
      <c r="CP59"/>
      <c r="CQ59"/>
      <c r="CR59"/>
      <c r="CS59"/>
    </row>
    <row r="60" spans="1:97">
      <c r="A60" s="956"/>
      <c r="B60" s="209"/>
      <c r="C60" s="208"/>
      <c r="D60" s="208"/>
      <c r="E60" s="208"/>
      <c r="F60" s="103"/>
      <c r="G60" s="103"/>
      <c r="H60" s="103"/>
      <c r="I60" s="103"/>
      <c r="J60" s="103"/>
      <c r="K60" s="103"/>
      <c r="L60" s="103"/>
      <c r="M60" s="103"/>
      <c r="N60" s="103"/>
      <c r="O60" s="103"/>
      <c r="P60" s="103"/>
      <c r="Q60" s="103"/>
      <c r="R60" s="103"/>
      <c r="S60" s="103"/>
      <c r="T60" s="103"/>
      <c r="U60" s="103"/>
      <c r="V60" s="103"/>
      <c r="W60" s="103"/>
      <c r="X60" s="103"/>
      <c r="Y60" s="103"/>
      <c r="Z60" s="103"/>
      <c r="AA60" s="103"/>
      <c r="AB60" s="103"/>
      <c r="AC60" s="103"/>
      <c r="AD60" s="103"/>
      <c r="AE60" s="103"/>
      <c r="AF60" s="103"/>
      <c r="AG60" s="103"/>
      <c r="AH60" s="103"/>
      <c r="AI60" s="103"/>
      <c r="AJ60" s="103"/>
      <c r="AK60" s="103"/>
      <c r="AL60" s="103"/>
      <c r="AM60" s="103"/>
      <c r="AN60" s="82"/>
      <c r="AO60" s="82"/>
      <c r="AP60" s="82"/>
      <c r="AQ60" s="82"/>
      <c r="AR60" s="82"/>
      <c r="AS60" s="82"/>
      <c r="AT60" s="82"/>
      <c r="AU60" s="82"/>
      <c r="AV60" s="82"/>
      <c r="AW60" s="82"/>
      <c r="AX60" s="82"/>
      <c r="AY60" s="82"/>
      <c r="AZ60" s="82"/>
      <c r="BA60" s="82"/>
      <c r="BB60" s="82"/>
      <c r="BC60" s="82"/>
      <c r="BD60" s="82"/>
      <c r="BE60" s="82"/>
      <c r="BF60" s="82"/>
      <c r="BG60" s="82"/>
      <c r="BH60" s="82"/>
      <c r="BI60" s="82"/>
      <c r="BJ60" s="82"/>
      <c r="BK60" s="82"/>
      <c r="BL60" s="82"/>
      <c r="BM60" s="82"/>
      <c r="BN60" s="82"/>
      <c r="BO60" s="82"/>
      <c r="BP60" s="82"/>
      <c r="BQ60" s="82"/>
      <c r="BR60" s="82"/>
      <c r="BS60" s="82"/>
      <c r="BT60" s="82"/>
      <c r="BU60" s="82"/>
      <c r="BV60" s="82"/>
      <c r="BW60" s="82"/>
      <c r="BX60" s="82"/>
      <c r="BY60"/>
      <c r="BZ60"/>
      <c r="CA60"/>
      <c r="CB60"/>
      <c r="CC60"/>
      <c r="CD60"/>
      <c r="CE60"/>
      <c r="CF60"/>
      <c r="CG60"/>
      <c r="CH60"/>
      <c r="CI60"/>
      <c r="CJ60"/>
      <c r="CK60"/>
      <c r="CL60"/>
      <c r="CM60"/>
      <c r="CN60"/>
      <c r="CO60"/>
      <c r="CP60"/>
      <c r="CQ60"/>
      <c r="CR60"/>
      <c r="CS60"/>
    </row>
    <row r="61" spans="1:97">
      <c r="A61" s="956"/>
      <c r="B61" s="209"/>
      <c r="C61" s="208"/>
      <c r="D61" s="208"/>
      <c r="E61" s="208"/>
      <c r="F61" s="103"/>
      <c r="G61" s="103"/>
      <c r="H61" s="103"/>
      <c r="I61" s="103"/>
      <c r="J61" s="103"/>
      <c r="K61" s="103"/>
      <c r="L61" s="103"/>
      <c r="M61" s="103"/>
      <c r="N61" s="103"/>
      <c r="O61" s="103"/>
      <c r="P61" s="103"/>
      <c r="Q61" s="103"/>
      <c r="R61" s="103"/>
      <c r="S61" s="103"/>
      <c r="T61" s="103"/>
      <c r="U61" s="103"/>
      <c r="V61" s="103"/>
      <c r="W61" s="103"/>
      <c r="X61" s="103"/>
      <c r="Y61" s="103"/>
      <c r="Z61" s="103"/>
      <c r="AA61" s="103"/>
      <c r="AB61" s="103"/>
      <c r="AC61" s="103"/>
      <c r="AD61" s="103"/>
      <c r="AE61" s="103"/>
      <c r="AF61" s="103"/>
      <c r="AG61" s="103"/>
      <c r="AH61" s="103"/>
      <c r="AI61" s="103"/>
      <c r="AJ61" s="103"/>
      <c r="AK61" s="103"/>
      <c r="AL61" s="103"/>
      <c r="AM61" s="103"/>
      <c r="AN61" s="82"/>
      <c r="AO61" s="82"/>
      <c r="AP61" s="82"/>
      <c r="AQ61" s="82"/>
      <c r="AR61" s="82"/>
      <c r="AS61" s="82"/>
      <c r="AT61" s="82"/>
      <c r="AU61" s="82"/>
      <c r="AV61" s="82"/>
      <c r="AW61" s="82"/>
      <c r="AX61" s="82"/>
      <c r="AY61" s="82"/>
      <c r="AZ61" s="82"/>
      <c r="BA61" s="82"/>
      <c r="BB61" s="82"/>
      <c r="BC61" s="82"/>
      <c r="BD61" s="82"/>
      <c r="BE61" s="82"/>
      <c r="BF61" s="82"/>
      <c r="BG61" s="82"/>
      <c r="BH61" s="82"/>
      <c r="BI61" s="82"/>
      <c r="BJ61" s="82"/>
      <c r="BK61" s="82"/>
      <c r="BL61" s="82"/>
      <c r="BM61" s="82"/>
      <c r="BN61" s="82"/>
      <c r="BO61" s="82"/>
      <c r="BP61" s="82"/>
      <c r="BQ61" s="82"/>
      <c r="BR61" s="82"/>
      <c r="BS61" s="82"/>
      <c r="BT61" s="82"/>
      <c r="BU61" s="82"/>
      <c r="BV61" s="82"/>
      <c r="BW61" s="82"/>
      <c r="BX61" s="82"/>
      <c r="BY61"/>
      <c r="BZ61"/>
      <c r="CA61"/>
      <c r="CB61"/>
      <c r="CC61"/>
      <c r="CD61"/>
      <c r="CE61"/>
      <c r="CF61"/>
      <c r="CG61"/>
      <c r="CH61"/>
      <c r="CI61"/>
      <c r="CJ61"/>
      <c r="CK61"/>
      <c r="CL61"/>
      <c r="CM61"/>
      <c r="CN61"/>
      <c r="CO61"/>
      <c r="CP61"/>
      <c r="CQ61"/>
      <c r="CR61"/>
      <c r="CS61"/>
    </row>
    <row r="62" spans="1:97">
      <c r="A62" s="956"/>
      <c r="B62" s="209"/>
      <c r="C62" s="208"/>
      <c r="D62" s="208"/>
      <c r="E62" s="208"/>
      <c r="F62" s="103"/>
      <c r="G62" s="103"/>
      <c r="H62" s="103"/>
      <c r="I62" s="103"/>
      <c r="J62" s="103"/>
      <c r="K62" s="103"/>
      <c r="L62" s="103"/>
      <c r="M62" s="103"/>
      <c r="N62" s="103"/>
      <c r="O62" s="103"/>
      <c r="P62" s="103"/>
      <c r="Q62" s="103"/>
      <c r="R62" s="103"/>
      <c r="S62" s="103"/>
      <c r="T62" s="103"/>
      <c r="U62" s="103"/>
      <c r="V62" s="103"/>
      <c r="W62" s="103"/>
      <c r="X62" s="103"/>
      <c r="Y62" s="103"/>
      <c r="Z62" s="103"/>
      <c r="AA62" s="103"/>
      <c r="AB62" s="103"/>
      <c r="AC62" s="103"/>
      <c r="AD62" s="103"/>
      <c r="AE62" s="103"/>
      <c r="AF62" s="103"/>
      <c r="AG62" s="103"/>
      <c r="AH62" s="103"/>
      <c r="AI62" s="103"/>
      <c r="AJ62" s="103"/>
      <c r="AK62" s="103"/>
      <c r="AL62" s="103"/>
      <c r="AM62" s="103"/>
      <c r="AN62" s="82"/>
      <c r="AO62" s="82"/>
      <c r="AP62" s="82"/>
      <c r="AQ62" s="82"/>
      <c r="AR62" s="82"/>
      <c r="AS62" s="82"/>
      <c r="AT62" s="82"/>
      <c r="AU62" s="82"/>
      <c r="AV62" s="82"/>
      <c r="AW62" s="82"/>
      <c r="AX62" s="82"/>
      <c r="AY62" s="82"/>
      <c r="AZ62" s="82"/>
      <c r="BA62" s="82"/>
      <c r="BB62" s="82"/>
      <c r="BC62" s="82"/>
      <c r="BD62" s="82"/>
      <c r="BE62" s="82"/>
      <c r="BF62" s="82"/>
      <c r="BG62" s="82"/>
      <c r="BH62" s="82"/>
      <c r="BI62" s="82"/>
      <c r="BJ62" s="82"/>
      <c r="BK62" s="82"/>
      <c r="BL62" s="82"/>
      <c r="BM62" s="82"/>
      <c r="BN62" s="82"/>
      <c r="BO62" s="82"/>
      <c r="BP62" s="82"/>
      <c r="BQ62" s="82"/>
      <c r="BR62" s="82"/>
      <c r="BS62" s="82"/>
      <c r="BT62" s="82"/>
      <c r="BU62" s="82"/>
      <c r="BV62" s="82"/>
      <c r="BW62" s="82"/>
      <c r="BX62" s="82"/>
      <c r="BY62"/>
      <c r="BZ62"/>
      <c r="CA62"/>
      <c r="CB62"/>
      <c r="CC62"/>
      <c r="CD62"/>
      <c r="CE62"/>
      <c r="CF62"/>
      <c r="CG62"/>
      <c r="CH62"/>
      <c r="CI62"/>
      <c r="CJ62"/>
      <c r="CK62"/>
      <c r="CL62"/>
      <c r="CM62"/>
      <c r="CN62"/>
      <c r="CO62"/>
      <c r="CP62"/>
      <c r="CQ62"/>
      <c r="CR62"/>
      <c r="CS62"/>
    </row>
    <row r="63" spans="1:97">
      <c r="A63" s="956"/>
      <c r="B63" s="209"/>
      <c r="C63" s="208"/>
      <c r="D63" s="208"/>
      <c r="E63" s="208"/>
      <c r="F63" s="103"/>
      <c r="G63" s="103"/>
      <c r="H63" s="103"/>
      <c r="I63" s="103"/>
      <c r="J63" s="103"/>
      <c r="K63" s="103"/>
      <c r="L63" s="103"/>
      <c r="M63" s="103"/>
      <c r="N63" s="103"/>
      <c r="O63" s="103"/>
      <c r="P63" s="103"/>
      <c r="Q63" s="103"/>
      <c r="R63" s="103"/>
      <c r="S63" s="103"/>
      <c r="T63" s="103"/>
      <c r="U63" s="103"/>
      <c r="V63" s="103"/>
      <c r="W63" s="103"/>
      <c r="X63" s="103"/>
      <c r="Y63" s="103"/>
      <c r="Z63" s="103"/>
      <c r="AA63" s="103"/>
      <c r="AB63" s="103"/>
      <c r="AC63" s="103"/>
      <c r="AD63" s="103"/>
      <c r="AE63" s="103"/>
      <c r="AF63" s="103"/>
      <c r="AG63" s="103"/>
      <c r="AH63" s="103"/>
      <c r="AI63" s="103"/>
      <c r="AJ63" s="103"/>
      <c r="AK63" s="103"/>
      <c r="AL63" s="103"/>
      <c r="AM63" s="103"/>
      <c r="AN63" s="82"/>
      <c r="AO63" s="82"/>
      <c r="AP63" s="82"/>
      <c r="AQ63" s="82"/>
      <c r="AR63" s="82"/>
      <c r="AS63" s="82"/>
      <c r="AT63" s="82"/>
      <c r="AU63" s="82"/>
      <c r="AV63" s="82"/>
      <c r="AW63" s="82"/>
      <c r="AX63" s="82"/>
      <c r="AY63" s="82"/>
      <c r="AZ63" s="82"/>
      <c r="BA63" s="82"/>
      <c r="BB63" s="82"/>
      <c r="BC63" s="82"/>
      <c r="BD63" s="82"/>
      <c r="BE63" s="82"/>
      <c r="BF63" s="82"/>
      <c r="BG63" s="82"/>
      <c r="BH63" s="82"/>
      <c r="BI63" s="82"/>
      <c r="BJ63" s="82"/>
      <c r="BK63" s="82"/>
      <c r="BL63" s="82"/>
      <c r="BM63" s="82"/>
      <c r="BN63" s="82"/>
      <c r="BO63" s="82"/>
      <c r="BP63" s="82"/>
      <c r="BQ63" s="82"/>
      <c r="BR63" s="82"/>
      <c r="BS63" s="82"/>
      <c r="BT63" s="82"/>
      <c r="BU63" s="82"/>
      <c r="BV63" s="82"/>
      <c r="BW63" s="82"/>
      <c r="BX63" s="82"/>
      <c r="BY63"/>
      <c r="BZ63"/>
      <c r="CA63"/>
      <c r="CB63"/>
      <c r="CC63"/>
      <c r="CD63"/>
      <c r="CE63"/>
      <c r="CF63"/>
      <c r="CG63"/>
      <c r="CH63"/>
      <c r="CI63"/>
      <c r="CJ63"/>
      <c r="CK63"/>
      <c r="CL63"/>
      <c r="CM63"/>
      <c r="CN63"/>
      <c r="CO63"/>
      <c r="CP63"/>
      <c r="CQ63"/>
      <c r="CR63"/>
      <c r="CS63"/>
    </row>
    <row r="64" spans="1:97">
      <c r="A64" s="956"/>
      <c r="B64" s="209"/>
      <c r="C64" s="208"/>
      <c r="D64" s="208"/>
      <c r="E64" s="208"/>
      <c r="F64" s="103"/>
      <c r="G64" s="103"/>
      <c r="H64" s="103"/>
      <c r="I64" s="103"/>
      <c r="J64" s="103"/>
      <c r="K64" s="103"/>
      <c r="L64" s="103"/>
      <c r="M64" s="103"/>
      <c r="N64" s="103"/>
      <c r="O64" s="103"/>
      <c r="P64" s="103"/>
      <c r="Q64" s="103"/>
      <c r="R64" s="103"/>
      <c r="S64" s="103"/>
      <c r="T64" s="103"/>
      <c r="U64" s="103"/>
      <c r="V64" s="103"/>
      <c r="W64" s="103"/>
      <c r="X64" s="103"/>
      <c r="Y64" s="103"/>
      <c r="Z64" s="103"/>
      <c r="AA64" s="103"/>
      <c r="AB64" s="103"/>
      <c r="AC64" s="103"/>
      <c r="AD64" s="103"/>
      <c r="AE64" s="103"/>
      <c r="AF64" s="103"/>
      <c r="AG64" s="103"/>
      <c r="AH64" s="103"/>
      <c r="AI64" s="103"/>
      <c r="AJ64" s="103"/>
      <c r="AK64" s="103"/>
      <c r="AL64" s="103"/>
      <c r="AM64" s="103"/>
      <c r="AN64" s="82"/>
      <c r="AO64" s="82"/>
      <c r="AP64" s="82"/>
      <c r="AQ64" s="82"/>
      <c r="AR64" s="82"/>
      <c r="AS64" s="82"/>
      <c r="AT64" s="82"/>
      <c r="AU64" s="82"/>
      <c r="AV64" s="82"/>
      <c r="AW64" s="82"/>
      <c r="AX64" s="82"/>
      <c r="AY64" s="82"/>
      <c r="AZ64" s="82"/>
      <c r="BA64" s="82"/>
      <c r="BB64" s="82"/>
      <c r="BC64" s="82"/>
      <c r="BD64" s="82"/>
      <c r="BE64" s="82"/>
      <c r="BF64" s="82"/>
      <c r="BG64" s="82"/>
      <c r="BH64" s="82"/>
      <c r="BI64" s="82"/>
      <c r="BJ64" s="82"/>
      <c r="BK64" s="82"/>
      <c r="BL64" s="82"/>
      <c r="BM64" s="82"/>
      <c r="BN64" s="82"/>
      <c r="BO64" s="82"/>
      <c r="BP64" s="82"/>
      <c r="BQ64" s="82"/>
      <c r="BR64" s="82"/>
      <c r="BS64" s="82"/>
      <c r="BT64" s="82"/>
      <c r="BU64" s="82"/>
      <c r="BV64" s="82"/>
      <c r="BW64" s="82"/>
      <c r="BX64" s="82"/>
      <c r="BY64"/>
      <c r="BZ64"/>
      <c r="CA64"/>
      <c r="CB64"/>
      <c r="CC64"/>
      <c r="CD64"/>
      <c r="CE64"/>
      <c r="CF64"/>
      <c r="CG64"/>
      <c r="CH64"/>
      <c r="CI64"/>
      <c r="CJ64"/>
      <c r="CK64"/>
      <c r="CL64"/>
      <c r="CM64"/>
      <c r="CN64"/>
      <c r="CO64"/>
      <c r="CP64"/>
      <c r="CQ64"/>
      <c r="CR64"/>
      <c r="CS64"/>
    </row>
    <row r="65" spans="1:97">
      <c r="A65" s="956"/>
      <c r="B65" s="209"/>
      <c r="C65" s="208"/>
      <c r="D65" s="208"/>
      <c r="E65" s="208"/>
      <c r="F65" s="103"/>
      <c r="G65" s="103"/>
      <c r="H65" s="103"/>
      <c r="I65" s="103"/>
      <c r="J65" s="103"/>
      <c r="K65" s="103"/>
      <c r="L65" s="103"/>
      <c r="M65" s="103"/>
      <c r="N65" s="103"/>
      <c r="O65" s="103"/>
      <c r="P65" s="103"/>
      <c r="Q65" s="103"/>
      <c r="R65" s="103"/>
      <c r="S65" s="103"/>
      <c r="T65" s="103"/>
      <c r="U65" s="103"/>
      <c r="V65" s="103"/>
      <c r="W65" s="103"/>
      <c r="X65" s="103"/>
      <c r="Y65" s="103"/>
      <c r="Z65" s="103"/>
      <c r="AA65" s="103"/>
      <c r="AB65" s="103"/>
      <c r="AC65" s="103"/>
      <c r="AD65" s="103"/>
      <c r="AE65" s="103"/>
      <c r="AF65" s="103"/>
      <c r="AG65" s="103"/>
      <c r="AH65" s="103"/>
      <c r="AI65" s="103"/>
      <c r="AJ65" s="103"/>
      <c r="AK65" s="103"/>
      <c r="AL65" s="103"/>
      <c r="AM65" s="103"/>
      <c r="AN65" s="82"/>
      <c r="AO65" s="82"/>
      <c r="AP65" s="82"/>
      <c r="AQ65" s="82"/>
      <c r="AR65" s="82"/>
      <c r="AS65" s="82"/>
      <c r="AT65" s="82"/>
      <c r="AU65" s="82"/>
      <c r="AV65" s="82"/>
      <c r="AW65" s="82"/>
      <c r="AX65" s="82"/>
      <c r="AY65" s="82"/>
      <c r="AZ65" s="82"/>
      <c r="BA65" s="82"/>
      <c r="BB65" s="82"/>
      <c r="BC65" s="82"/>
      <c r="BD65" s="82"/>
      <c r="BE65" s="82"/>
      <c r="BF65" s="82"/>
      <c r="BG65" s="82"/>
      <c r="BH65" s="82"/>
      <c r="BI65" s="82"/>
      <c r="BJ65" s="82"/>
      <c r="BK65" s="82"/>
      <c r="BL65" s="82"/>
      <c r="BM65" s="82"/>
      <c r="BN65" s="82"/>
      <c r="BO65" s="82"/>
      <c r="BP65" s="82"/>
      <c r="BQ65" s="82"/>
      <c r="BR65" s="82"/>
      <c r="BS65" s="82"/>
      <c r="BT65" s="82"/>
      <c r="BU65" s="82"/>
      <c r="BV65" s="82"/>
      <c r="BW65" s="82"/>
      <c r="BX65" s="82"/>
      <c r="BY65"/>
      <c r="BZ65"/>
      <c r="CA65"/>
      <c r="CB65"/>
      <c r="CC65"/>
      <c r="CD65"/>
      <c r="CE65"/>
      <c r="CF65"/>
      <c r="CG65"/>
      <c r="CH65"/>
      <c r="CI65"/>
      <c r="CJ65"/>
      <c r="CK65"/>
      <c r="CL65"/>
      <c r="CM65"/>
      <c r="CN65"/>
      <c r="CO65"/>
      <c r="CP65"/>
      <c r="CQ65"/>
      <c r="CR65"/>
      <c r="CS65"/>
    </row>
    <row r="66" spans="1:97">
      <c r="A66" s="956"/>
      <c r="B66" s="209"/>
      <c r="C66" s="208"/>
      <c r="D66" s="208"/>
      <c r="E66" s="208"/>
      <c r="F66" s="103"/>
      <c r="G66" s="103"/>
      <c r="H66" s="103"/>
      <c r="I66" s="103"/>
      <c r="J66" s="103"/>
      <c r="K66" s="103"/>
      <c r="L66" s="103"/>
      <c r="M66" s="103"/>
      <c r="N66" s="103"/>
      <c r="O66" s="103"/>
      <c r="P66" s="103"/>
      <c r="Q66" s="103"/>
      <c r="R66" s="103"/>
      <c r="S66" s="103"/>
      <c r="T66" s="103"/>
      <c r="U66" s="103"/>
      <c r="V66" s="103"/>
      <c r="W66" s="103"/>
      <c r="X66" s="103"/>
      <c r="Y66" s="103"/>
      <c r="Z66" s="103"/>
      <c r="AA66" s="103"/>
      <c r="AB66" s="103"/>
      <c r="AC66" s="103"/>
      <c r="AD66" s="103"/>
      <c r="AE66" s="103"/>
      <c r="AF66" s="103"/>
      <c r="AG66" s="103"/>
      <c r="AH66" s="103"/>
      <c r="AI66" s="103"/>
      <c r="AJ66" s="103"/>
      <c r="AK66" s="103"/>
      <c r="AL66" s="103"/>
      <c r="AM66" s="103"/>
      <c r="AN66" s="82"/>
      <c r="AO66" s="82"/>
      <c r="AP66" s="82"/>
      <c r="AQ66" s="82"/>
      <c r="AR66" s="82"/>
      <c r="AS66" s="82"/>
      <c r="AT66" s="82"/>
      <c r="AU66" s="82"/>
      <c r="AV66" s="82"/>
      <c r="AW66" s="82"/>
      <c r="AX66" s="82"/>
      <c r="AY66" s="82"/>
      <c r="AZ66" s="82"/>
      <c r="BA66" s="82"/>
      <c r="BB66" s="82"/>
      <c r="BC66" s="82"/>
      <c r="BD66" s="82"/>
      <c r="BE66" s="82"/>
      <c r="BF66" s="82"/>
      <c r="BG66" s="82"/>
      <c r="BH66" s="82"/>
      <c r="BI66" s="82"/>
      <c r="BJ66" s="82"/>
      <c r="BK66" s="82"/>
      <c r="BL66" s="82"/>
      <c r="BM66" s="82"/>
      <c r="BN66" s="82"/>
      <c r="BO66" s="82"/>
      <c r="BP66" s="82"/>
      <c r="BQ66" s="82"/>
      <c r="BR66" s="82"/>
      <c r="BS66" s="82"/>
      <c r="BT66" s="82"/>
      <c r="BU66" s="82"/>
      <c r="BV66" s="82"/>
      <c r="BW66" s="82"/>
      <c r="BX66" s="82"/>
      <c r="BY66"/>
      <c r="BZ66"/>
      <c r="CA66"/>
      <c r="CB66"/>
      <c r="CC66"/>
      <c r="CD66"/>
      <c r="CE66"/>
      <c r="CF66"/>
      <c r="CG66"/>
      <c r="CH66"/>
      <c r="CI66"/>
      <c r="CJ66"/>
      <c r="CK66"/>
      <c r="CL66"/>
      <c r="CM66"/>
      <c r="CN66"/>
      <c r="CO66"/>
      <c r="CP66"/>
      <c r="CQ66"/>
      <c r="CR66"/>
      <c r="CS66"/>
    </row>
    <row r="67" spans="1:97">
      <c r="A67" s="956"/>
      <c r="B67" s="209"/>
      <c r="C67" s="208"/>
      <c r="D67" s="208"/>
      <c r="E67" s="208"/>
      <c r="F67" s="103"/>
      <c r="G67" s="103"/>
      <c r="H67" s="103"/>
      <c r="I67" s="103"/>
      <c r="J67" s="103"/>
      <c r="K67" s="103"/>
      <c r="L67" s="103"/>
      <c r="M67" s="103"/>
      <c r="N67" s="103"/>
      <c r="O67" s="103"/>
      <c r="P67" s="103"/>
      <c r="Q67" s="103"/>
      <c r="R67" s="103"/>
      <c r="S67" s="103"/>
      <c r="T67" s="103"/>
      <c r="U67" s="103"/>
      <c r="V67" s="103"/>
      <c r="W67" s="103"/>
      <c r="X67" s="103"/>
      <c r="Y67" s="103"/>
      <c r="Z67" s="103"/>
      <c r="AA67" s="103"/>
      <c r="AB67" s="103"/>
      <c r="AC67" s="103"/>
      <c r="AD67" s="103"/>
      <c r="AE67" s="103"/>
      <c r="AF67" s="103"/>
      <c r="AG67" s="103"/>
      <c r="AH67" s="103"/>
      <c r="AI67" s="103"/>
      <c r="AJ67" s="103"/>
      <c r="AK67" s="103"/>
      <c r="AL67" s="103"/>
      <c r="AM67" s="103"/>
      <c r="AN67" s="82"/>
      <c r="AO67" s="82"/>
      <c r="AP67" s="82"/>
      <c r="AQ67" s="82"/>
      <c r="AR67" s="82"/>
      <c r="AS67" s="82"/>
      <c r="AT67" s="82"/>
      <c r="AU67" s="82"/>
      <c r="AV67" s="82"/>
      <c r="AW67" s="82"/>
      <c r="AX67" s="82"/>
      <c r="AY67" s="82"/>
      <c r="AZ67" s="82"/>
      <c r="BA67" s="82"/>
      <c r="BB67" s="82"/>
      <c r="BC67" s="82"/>
      <c r="BD67" s="82"/>
      <c r="BE67" s="82"/>
      <c r="BF67" s="82"/>
      <c r="BG67" s="82"/>
      <c r="BH67" s="82"/>
      <c r="BI67" s="82"/>
      <c r="BJ67" s="82"/>
      <c r="BK67" s="82"/>
      <c r="BL67" s="82"/>
      <c r="BM67" s="82"/>
      <c r="BN67" s="82"/>
      <c r="BO67" s="82"/>
      <c r="BP67" s="82"/>
      <c r="BQ67" s="82"/>
      <c r="BR67" s="82"/>
      <c r="BS67" s="82"/>
      <c r="BT67" s="82"/>
      <c r="BU67" s="82"/>
      <c r="BV67" s="82"/>
      <c r="BW67" s="82"/>
      <c r="BX67" s="82"/>
      <c r="BY67"/>
    </row>
    <row r="68" spans="1:97">
      <c r="A68" s="956"/>
      <c r="B68" s="209"/>
      <c r="C68" s="208"/>
      <c r="D68" s="208"/>
      <c r="E68" s="208"/>
      <c r="F68" s="103"/>
      <c r="G68" s="103"/>
      <c r="H68" s="103"/>
      <c r="I68" s="103"/>
      <c r="J68" s="103"/>
      <c r="K68" s="103"/>
      <c r="L68" s="103"/>
      <c r="M68" s="103"/>
      <c r="N68" s="103"/>
      <c r="O68" s="103"/>
      <c r="P68" s="103"/>
      <c r="Q68" s="103"/>
      <c r="R68" s="103"/>
      <c r="S68" s="103"/>
      <c r="T68" s="103"/>
      <c r="U68" s="103"/>
      <c r="V68" s="103"/>
      <c r="W68" s="103"/>
      <c r="X68" s="103"/>
      <c r="Y68" s="103"/>
      <c r="Z68" s="103"/>
      <c r="AA68" s="103"/>
      <c r="AB68" s="103"/>
      <c r="AC68" s="103"/>
      <c r="AD68" s="103"/>
      <c r="AE68" s="103"/>
      <c r="AF68" s="103"/>
      <c r="AG68" s="103"/>
      <c r="AH68" s="103"/>
      <c r="AI68" s="103"/>
      <c r="AJ68" s="103"/>
      <c r="AK68" s="103"/>
      <c r="AL68" s="103"/>
      <c r="AM68" s="103"/>
      <c r="AN68" s="82"/>
      <c r="AO68" s="82"/>
      <c r="AP68" s="82"/>
      <c r="AQ68" s="82"/>
      <c r="AR68" s="82"/>
      <c r="AS68" s="82"/>
      <c r="AT68" s="82"/>
      <c r="AU68" s="82"/>
      <c r="AV68" s="82"/>
      <c r="AW68" s="82"/>
      <c r="AX68" s="82"/>
      <c r="AY68" s="82"/>
      <c r="AZ68" s="82"/>
      <c r="BA68" s="82"/>
      <c r="BB68" s="82"/>
      <c r="BC68" s="82"/>
      <c r="BD68" s="82"/>
      <c r="BE68" s="82"/>
      <c r="BF68" s="82"/>
      <c r="BG68" s="82"/>
      <c r="BH68" s="82"/>
      <c r="BI68" s="82"/>
      <c r="BJ68" s="82"/>
      <c r="BK68" s="82"/>
      <c r="BL68" s="82"/>
      <c r="BM68" s="82"/>
      <c r="BN68" s="82"/>
      <c r="BO68" s="82"/>
      <c r="BP68" s="82"/>
      <c r="BQ68" s="82"/>
      <c r="BR68" s="82"/>
      <c r="BS68" s="82"/>
      <c r="BT68" s="82"/>
      <c r="BU68" s="82"/>
      <c r="BV68" s="82"/>
      <c r="BW68" s="82"/>
      <c r="BX68" s="82"/>
      <c r="BY68"/>
    </row>
    <row r="69" spans="1:97">
      <c r="A69" s="956"/>
      <c r="B69" s="209"/>
      <c r="C69" s="208"/>
      <c r="D69" s="208"/>
      <c r="E69" s="208"/>
      <c r="F69" s="103"/>
      <c r="G69" s="103"/>
      <c r="H69" s="103"/>
      <c r="I69" s="103"/>
      <c r="J69" s="103"/>
      <c r="K69" s="103"/>
      <c r="L69" s="103"/>
      <c r="M69" s="103"/>
      <c r="N69" s="103"/>
      <c r="O69" s="103"/>
      <c r="P69" s="103"/>
      <c r="Q69" s="103"/>
      <c r="R69" s="103"/>
      <c r="S69" s="103"/>
      <c r="T69" s="103"/>
      <c r="U69" s="103"/>
      <c r="V69" s="103"/>
      <c r="W69" s="103"/>
      <c r="X69" s="103"/>
      <c r="Y69" s="103"/>
      <c r="Z69" s="103"/>
      <c r="AA69" s="103"/>
      <c r="AB69" s="103"/>
      <c r="AC69" s="103"/>
      <c r="AD69" s="103"/>
      <c r="AE69" s="103"/>
      <c r="AF69" s="103"/>
      <c r="AG69" s="103"/>
      <c r="AH69" s="103"/>
      <c r="AI69" s="103"/>
      <c r="AJ69" s="103"/>
      <c r="AK69" s="103"/>
      <c r="AL69" s="103"/>
      <c r="AM69" s="103"/>
      <c r="AN69" s="82"/>
      <c r="AO69" s="82"/>
      <c r="AP69" s="82"/>
      <c r="AQ69" s="82"/>
      <c r="AR69" s="82"/>
      <c r="AS69" s="82"/>
      <c r="AT69" s="82"/>
      <c r="AU69" s="82"/>
      <c r="AV69" s="82"/>
      <c r="AW69" s="82"/>
      <c r="AX69" s="82"/>
      <c r="AY69" s="82"/>
      <c r="AZ69" s="82"/>
      <c r="BA69" s="82"/>
      <c r="BB69" s="82"/>
      <c r="BC69" s="82"/>
      <c r="BD69" s="82"/>
      <c r="BE69" s="82"/>
      <c r="BF69" s="82"/>
      <c r="BG69" s="82"/>
      <c r="BH69" s="82"/>
      <c r="BI69" s="82"/>
      <c r="BJ69" s="82"/>
      <c r="BK69" s="82"/>
      <c r="BL69" s="82"/>
      <c r="BM69" s="82"/>
      <c r="BN69" s="82"/>
      <c r="BO69" s="82"/>
      <c r="BP69" s="82"/>
      <c r="BQ69" s="82"/>
      <c r="BR69" s="82"/>
      <c r="BS69" s="82"/>
      <c r="BT69" s="82"/>
      <c r="BU69" s="82"/>
      <c r="BV69" s="82"/>
      <c r="BW69" s="82"/>
      <c r="BX69" s="82"/>
      <c r="BY69"/>
    </row>
    <row r="70" spans="1:97">
      <c r="A70" s="956"/>
      <c r="B70" s="209"/>
      <c r="C70" s="208"/>
      <c r="D70" s="208"/>
      <c r="E70" s="208"/>
      <c r="F70" s="103"/>
      <c r="G70" s="103"/>
      <c r="H70" s="103"/>
      <c r="I70" s="103"/>
      <c r="J70" s="103"/>
      <c r="K70" s="103"/>
      <c r="L70" s="103"/>
      <c r="M70" s="103"/>
      <c r="N70" s="103"/>
      <c r="O70" s="103"/>
      <c r="P70" s="103"/>
      <c r="Q70" s="103"/>
      <c r="R70" s="103"/>
      <c r="S70" s="103"/>
      <c r="T70" s="103"/>
      <c r="U70" s="103"/>
      <c r="V70" s="103"/>
      <c r="W70" s="103"/>
      <c r="X70" s="103"/>
      <c r="Y70" s="103"/>
      <c r="Z70" s="103"/>
      <c r="AA70" s="103"/>
      <c r="AB70" s="103"/>
      <c r="AC70" s="103"/>
      <c r="AD70" s="103"/>
      <c r="AE70" s="103"/>
      <c r="AF70" s="103"/>
      <c r="AG70" s="103"/>
      <c r="AH70" s="103"/>
      <c r="AI70" s="103"/>
      <c r="AJ70" s="103"/>
      <c r="AK70" s="103"/>
      <c r="AL70" s="103"/>
      <c r="AM70" s="103"/>
      <c r="AN70" s="82"/>
      <c r="AO70" s="82"/>
      <c r="AP70" s="82"/>
      <c r="AQ70" s="82"/>
      <c r="AR70" s="82"/>
      <c r="AS70" s="82"/>
      <c r="AT70" s="82"/>
      <c r="AU70" s="82"/>
      <c r="AV70" s="82"/>
      <c r="AW70" s="82"/>
      <c r="AX70" s="82"/>
      <c r="AY70" s="82"/>
      <c r="AZ70" s="82"/>
      <c r="BA70" s="82"/>
      <c r="BB70" s="82"/>
      <c r="BC70" s="82"/>
      <c r="BD70" s="82"/>
      <c r="BE70" s="82"/>
      <c r="BF70" s="82"/>
      <c r="BG70" s="82"/>
      <c r="BH70" s="82"/>
      <c r="BI70" s="82"/>
      <c r="BJ70" s="82"/>
      <c r="BK70" s="82"/>
      <c r="BL70" s="82"/>
      <c r="BM70" s="82"/>
      <c r="BN70" s="82"/>
      <c r="BO70" s="82"/>
      <c r="BP70" s="82"/>
      <c r="BQ70" s="82"/>
      <c r="BR70" s="82"/>
      <c r="BS70" s="82"/>
      <c r="BT70" s="82"/>
      <c r="BU70" s="82"/>
      <c r="BV70" s="82"/>
      <c r="BW70" s="82"/>
      <c r="BX70" s="82"/>
      <c r="BY70"/>
    </row>
    <row r="71" spans="1:97">
      <c r="A71" s="956"/>
      <c r="B71" s="209"/>
      <c r="C71" s="208"/>
      <c r="D71" s="208"/>
      <c r="E71" s="208"/>
      <c r="F71" s="103"/>
      <c r="G71" s="103"/>
      <c r="H71" s="103"/>
      <c r="I71" s="103"/>
      <c r="J71" s="103"/>
      <c r="K71" s="103"/>
      <c r="L71" s="103"/>
      <c r="M71" s="103"/>
      <c r="N71" s="103"/>
      <c r="O71" s="103"/>
      <c r="P71" s="103"/>
      <c r="Q71" s="103"/>
      <c r="R71" s="103"/>
      <c r="S71" s="103"/>
      <c r="T71" s="103"/>
      <c r="U71" s="103"/>
      <c r="V71" s="103"/>
      <c r="W71" s="103"/>
      <c r="X71" s="103"/>
      <c r="Y71" s="103"/>
      <c r="Z71" s="103"/>
      <c r="AA71" s="103"/>
      <c r="AB71" s="103"/>
      <c r="AC71" s="103"/>
      <c r="AD71" s="103"/>
      <c r="AE71" s="103"/>
      <c r="AF71" s="103"/>
      <c r="AG71" s="103"/>
      <c r="AH71" s="103"/>
      <c r="AI71" s="103"/>
      <c r="AJ71" s="103"/>
      <c r="AK71" s="103"/>
      <c r="AL71" s="103"/>
      <c r="AM71" s="103"/>
      <c r="AN71" s="82"/>
      <c r="AO71" s="82"/>
      <c r="AP71" s="82"/>
      <c r="AQ71" s="82"/>
      <c r="AR71" s="82"/>
      <c r="AS71" s="82"/>
      <c r="AT71" s="82"/>
      <c r="AU71" s="82"/>
      <c r="AV71" s="82"/>
      <c r="AW71" s="82"/>
      <c r="AX71" s="82"/>
      <c r="AY71" s="82"/>
      <c r="AZ71" s="82"/>
      <c r="BA71" s="82"/>
      <c r="BB71" s="82"/>
      <c r="BC71" s="82"/>
      <c r="BD71" s="82"/>
      <c r="BE71" s="82"/>
      <c r="BF71" s="82"/>
      <c r="BG71" s="82"/>
      <c r="BH71" s="82"/>
      <c r="BI71" s="82"/>
      <c r="BJ71" s="82"/>
      <c r="BK71" s="82"/>
      <c r="BL71" s="82"/>
      <c r="BM71" s="82"/>
      <c r="BN71" s="82"/>
      <c r="BO71" s="82"/>
      <c r="BP71" s="82"/>
      <c r="BQ71" s="82"/>
      <c r="BR71" s="82"/>
      <c r="BS71" s="82"/>
      <c r="BT71" s="82"/>
      <c r="BU71" s="82"/>
      <c r="BV71" s="82"/>
      <c r="BW71" s="82"/>
      <c r="BX71" s="82"/>
      <c r="BY71"/>
    </row>
    <row r="72" spans="1:97">
      <c r="AN72" s="82"/>
      <c r="AO72"/>
      <c r="AP72"/>
      <c r="AQ72"/>
      <c r="AR72"/>
      <c r="AS72"/>
      <c r="AT72"/>
      <c r="AU72"/>
      <c r="AV72"/>
      <c r="AW72"/>
      <c r="AX72"/>
      <c r="AY72"/>
      <c r="AZ72"/>
      <c r="BA72"/>
      <c r="BB72"/>
      <c r="BC72"/>
      <c r="BD72"/>
      <c r="BE72"/>
      <c r="BF72"/>
      <c r="BG72"/>
      <c r="BH72"/>
      <c r="BI72"/>
      <c r="BJ72"/>
      <c r="BK72"/>
      <c r="BL72"/>
      <c r="BM72"/>
      <c r="BN72"/>
      <c r="BO72"/>
      <c r="BP72"/>
      <c r="BQ72"/>
      <c r="BR72"/>
      <c r="BS72"/>
      <c r="BT72"/>
      <c r="BU72"/>
      <c r="BV72"/>
      <c r="BW72"/>
      <c r="BX72"/>
      <c r="BY72"/>
    </row>
    <row r="73" spans="1:97">
      <c r="AO73"/>
      <c r="AP73"/>
      <c r="AQ73"/>
      <c r="AR73"/>
      <c r="AS73"/>
      <c r="AT73"/>
      <c r="AU73"/>
      <c r="AV73"/>
      <c r="AW73"/>
      <c r="AX73"/>
      <c r="AY73"/>
      <c r="AZ73"/>
      <c r="BA73"/>
      <c r="BB73"/>
      <c r="BC73"/>
      <c r="BD73"/>
      <c r="BE73"/>
      <c r="BF73"/>
      <c r="BG73"/>
      <c r="BH73"/>
      <c r="BI73"/>
      <c r="BJ73"/>
      <c r="BK73"/>
      <c r="BL73"/>
      <c r="BM73"/>
      <c r="BN73"/>
      <c r="BO73"/>
      <c r="BP73"/>
      <c r="BQ73"/>
      <c r="BR73"/>
      <c r="BS73"/>
      <c r="BT73"/>
      <c r="BU73"/>
      <c r="BV73"/>
      <c r="BW73"/>
      <c r="BX73"/>
      <c r="BY73"/>
    </row>
    <row r="74" spans="1:97">
      <c r="AO74"/>
      <c r="AP74"/>
      <c r="AQ74"/>
      <c r="AR74"/>
      <c r="AS74"/>
      <c r="AT74"/>
      <c r="AU74"/>
      <c r="AV74"/>
      <c r="AW74"/>
      <c r="AX74"/>
      <c r="AY74"/>
      <c r="AZ74"/>
      <c r="BA74"/>
      <c r="BB74"/>
      <c r="BC74"/>
      <c r="BD74"/>
      <c r="BE74"/>
      <c r="BF74"/>
      <c r="BG74"/>
      <c r="BH74"/>
      <c r="BI74"/>
      <c r="BJ74"/>
      <c r="BK74"/>
      <c r="BL74"/>
      <c r="BM74"/>
      <c r="BN74"/>
      <c r="BO74"/>
      <c r="BP74"/>
      <c r="BQ74"/>
      <c r="BR74"/>
      <c r="BS74"/>
      <c r="BT74"/>
      <c r="BU74"/>
      <c r="BV74"/>
      <c r="BW74"/>
      <c r="BX74"/>
      <c r="BY74"/>
    </row>
    <row r="75" spans="1:97">
      <c r="AO75"/>
      <c r="AP75"/>
      <c r="AQ75"/>
      <c r="AR75"/>
      <c r="AS75"/>
      <c r="AT75"/>
      <c r="AU75"/>
      <c r="AV75"/>
      <c r="AW75"/>
      <c r="AX75"/>
      <c r="AY75"/>
      <c r="AZ75"/>
      <c r="BA75"/>
      <c r="BB75"/>
      <c r="BC75"/>
      <c r="BD75"/>
      <c r="BE75"/>
      <c r="BF75"/>
      <c r="BG75"/>
      <c r="BH75"/>
      <c r="BI75"/>
      <c r="BJ75"/>
      <c r="BK75"/>
      <c r="BL75"/>
      <c r="BM75"/>
      <c r="BN75"/>
      <c r="BO75"/>
      <c r="BP75"/>
      <c r="BQ75"/>
      <c r="BR75"/>
      <c r="BS75"/>
      <c r="BT75"/>
      <c r="BU75"/>
      <c r="BV75"/>
      <c r="BW75"/>
      <c r="BX75"/>
      <c r="BY75"/>
    </row>
    <row r="76" spans="1:97">
      <c r="AO76"/>
      <c r="AP76"/>
      <c r="AQ76"/>
      <c r="AR76"/>
      <c r="AS76"/>
      <c r="AT76"/>
      <c r="AU76"/>
      <c r="AV76"/>
      <c r="AW76"/>
      <c r="AX76"/>
      <c r="AY76"/>
      <c r="AZ76"/>
      <c r="BA76"/>
      <c r="BB76"/>
      <c r="BC76"/>
      <c r="BD76"/>
      <c r="BE76"/>
      <c r="BF76"/>
      <c r="BG76"/>
      <c r="BH76"/>
      <c r="BI76"/>
      <c r="BJ76"/>
      <c r="BK76"/>
      <c r="BL76"/>
      <c r="BM76"/>
      <c r="BN76"/>
      <c r="BO76"/>
      <c r="BP76"/>
      <c r="BQ76"/>
      <c r="BR76"/>
      <c r="BS76"/>
      <c r="BT76"/>
      <c r="BU76"/>
      <c r="BV76"/>
      <c r="BW76"/>
      <c r="BX76"/>
      <c r="BY76"/>
    </row>
    <row r="77" spans="1:97">
      <c r="AO77"/>
      <c r="AP77"/>
      <c r="AQ77"/>
      <c r="AR77"/>
      <c r="AS77"/>
      <c r="AT77"/>
      <c r="AU77"/>
      <c r="AV77"/>
      <c r="AW77"/>
      <c r="AX77"/>
      <c r="AY77"/>
      <c r="AZ77"/>
      <c r="BA77"/>
      <c r="BB77"/>
      <c r="BC77"/>
      <c r="BD77"/>
      <c r="BE77"/>
      <c r="BF77"/>
      <c r="BG77"/>
      <c r="BH77"/>
      <c r="BI77"/>
      <c r="BJ77"/>
      <c r="BK77"/>
      <c r="BL77"/>
      <c r="BM77"/>
      <c r="BN77"/>
      <c r="BO77"/>
      <c r="BP77"/>
      <c r="BQ77"/>
      <c r="BR77"/>
      <c r="BS77"/>
      <c r="BT77"/>
      <c r="BU77"/>
      <c r="BV77"/>
      <c r="BW77"/>
      <c r="BX77"/>
      <c r="BY77"/>
    </row>
  </sheetData>
  <sheetProtection algorithmName="SHA-512" hashValue="ULqDyJ+9wWP2bgMcNMU8Ec79fniCnDtNnTJjCbo0P1f6YNfrlWtoF/4OaOFoeQPM3cIn+kVrVVWvRt1ngynu+g==" saltValue="UHShIb/hLdJhVBLF2nd2oQ==" spinCount="100000" sheet="1" objects="1" scenarios="1"/>
  <dataConsolidate/>
  <mergeCells count="36">
    <mergeCell ref="B38:E38"/>
    <mergeCell ref="G12:G13"/>
    <mergeCell ref="B43:E43"/>
    <mergeCell ref="B24:E24"/>
    <mergeCell ref="B25:E25"/>
    <mergeCell ref="B26:B31"/>
    <mergeCell ref="C28:C30"/>
    <mergeCell ref="T2:W4"/>
    <mergeCell ref="AH1:AJ1"/>
    <mergeCell ref="P1:R1"/>
    <mergeCell ref="B10:K10"/>
    <mergeCell ref="B37:E37"/>
    <mergeCell ref="Y1:AA1"/>
    <mergeCell ref="L2:O4"/>
    <mergeCell ref="P2:S4"/>
    <mergeCell ref="B34:B35"/>
    <mergeCell ref="B36:E36"/>
    <mergeCell ref="B22:B23"/>
    <mergeCell ref="B32:E32"/>
    <mergeCell ref="B33:E33"/>
    <mergeCell ref="A36:A38"/>
    <mergeCell ref="A54:A55"/>
    <mergeCell ref="B12:E13"/>
    <mergeCell ref="B14:E14"/>
    <mergeCell ref="B15:B20"/>
    <mergeCell ref="B21:E21"/>
    <mergeCell ref="B39:B41"/>
    <mergeCell ref="B42:E42"/>
    <mergeCell ref="B55:E55"/>
    <mergeCell ref="A39:A41"/>
    <mergeCell ref="A42:A44"/>
    <mergeCell ref="A45:A47"/>
    <mergeCell ref="A48:A50"/>
    <mergeCell ref="A51:A53"/>
    <mergeCell ref="B51:B53"/>
    <mergeCell ref="B45:B49"/>
  </mergeCells>
  <phoneticPr fontId="7"/>
  <conditionalFormatting sqref="L14:M54">
    <cfRule type="expression" dxfId="165" priority="125">
      <formula>L$13=""</formula>
    </cfRule>
  </conditionalFormatting>
  <conditionalFormatting sqref="N14:AM54">
    <cfRule type="expression" dxfId="164" priority="41">
      <formula>N$13=""</formula>
    </cfRule>
  </conditionalFormatting>
  <conditionalFormatting sqref="N14:AM14">
    <cfRule type="expression" dxfId="163" priority="32">
      <formula>N$13=""</formula>
    </cfRule>
  </conditionalFormatting>
  <conditionalFormatting sqref="N21:AM21">
    <cfRule type="expression" dxfId="162" priority="30">
      <formula>N$13=""</formula>
    </cfRule>
  </conditionalFormatting>
  <conditionalFormatting sqref="N25:AM25">
    <cfRule type="expression" dxfId="161" priority="28">
      <formula>N$13=""</formula>
    </cfRule>
  </conditionalFormatting>
  <conditionalFormatting sqref="N27:AM27">
    <cfRule type="expression" dxfId="160" priority="26">
      <formula>N$13=""</formula>
    </cfRule>
  </conditionalFormatting>
  <conditionalFormatting sqref="N33:AM33">
    <cfRule type="expression" dxfId="159" priority="24">
      <formula>N$13=""</formula>
    </cfRule>
  </conditionalFormatting>
  <conditionalFormatting sqref="N38:AM38">
    <cfRule type="expression" dxfId="158" priority="22">
      <formula>N$13=""</formula>
    </cfRule>
  </conditionalFormatting>
  <conditionalFormatting sqref="N42:AM42">
    <cfRule type="expression" dxfId="157" priority="20">
      <formula>N$13=""</formula>
    </cfRule>
  </conditionalFormatting>
  <conditionalFormatting sqref="P1:R1">
    <cfRule type="expression" dxfId="156" priority="15">
      <formula>$H$14&gt;0</formula>
    </cfRule>
  </conditionalFormatting>
  <conditionalFormatting sqref="AH1:AJ1">
    <cfRule type="expression" dxfId="155" priority="13">
      <formula>$H$14&gt;0</formula>
    </cfRule>
  </conditionalFormatting>
  <conditionalFormatting sqref="Y1:AA1">
    <cfRule type="expression" dxfId="154" priority="14">
      <formula>$H$14&gt;0</formula>
    </cfRule>
  </conditionalFormatting>
  <conditionalFormatting sqref="L2:O4">
    <cfRule type="expression" dxfId="153" priority="12">
      <formula>J$13=""</formula>
    </cfRule>
  </conditionalFormatting>
  <conditionalFormatting sqref="P2:S4">
    <cfRule type="expression" dxfId="152" priority="10">
      <formula>N$13=""</formula>
    </cfRule>
  </conditionalFormatting>
  <conditionalFormatting sqref="T2:W4">
    <cfRule type="expression" dxfId="151" priority="8">
      <formula>R$13=""</formula>
    </cfRule>
  </conditionalFormatting>
  <conditionalFormatting sqref="K14:K42">
    <cfRule type="expression" dxfId="150" priority="7">
      <formula>$K$13=""</formula>
    </cfRule>
  </conditionalFormatting>
  <conditionalFormatting sqref="H44:L44">
    <cfRule type="expression" dxfId="149" priority="1189">
      <formula>$H$44="←学校の入力が終わったら左の黄色セル(合計)も入力してください。"</formula>
    </cfRule>
  </conditionalFormatting>
  <conditionalFormatting sqref="I43">
    <cfRule type="expression" dxfId="148" priority="2">
      <formula>#REF!="↑合計(黄色)の入力が終わったら法人本部(紫色)の列も確認してください。"</formula>
    </cfRule>
  </conditionalFormatting>
  <conditionalFormatting sqref="I43:L43">
    <cfRule type="expression" dxfId="147" priority="1">
      <formula>$I$43="↑合計(黄色)の入力が終わったら法人本部(紫色)の列も確認してください。"</formula>
    </cfRule>
  </conditionalFormatting>
  <dataValidations xWindow="480" yWindow="333" count="13">
    <dataValidation imeMode="halfAlpha" allowBlank="1" showInputMessage="1" showErrorMessage="1" promptTitle="（３）施設型給付費収入" prompt="施設型給付を受ける幼稚園・認定こども園のみ入力してください" sqref="J31:AM31" xr:uid="{00000000-0002-0000-0300-000005000000}"/>
    <dataValidation imeMode="halfAlpha" allowBlank="1" showInputMessage="1" showErrorMessage="1" sqref="G43 G51:G54 G22:H24 G26:H32 G45:G49 G39:H41 G34:H37 G15:H20" xr:uid="{00000000-0002-0000-0300-00000D000000}"/>
    <dataValidation type="whole" imeMode="halfAlpha" operator="equal" allowBlank="1" showInputMessage="1" showErrorMessage="1" errorTitle="【合計数値相違】" error="授業料収入の合計値と同じ数値を入力してください。_x000a_異なる場合は授業料収入の欄を再確認してください。" sqref="F28" xr:uid="{D1D4E444-D6AB-454A-9515-A0635D2CA855}">
      <formula1>G28</formula1>
    </dataValidation>
    <dataValidation type="whole" imeMode="halfAlpha" operator="equal" allowBlank="1" showInputMessage="1" showErrorMessage="1" errorTitle="【右の合計と数値が相違しています】" error="右の学校・法人部門の合計値を入力してください。_x000a_決算書と同じ数字をいれてもこのエラーメッセージが出る場合は、右側の欄の数値を再確認してください。" sqref="F39:F41 F15:F20 F22:F24 F26 F29:F32 F34:F37" xr:uid="{892F7C75-5E8A-416D-9CB9-EF263EC5A911}">
      <formula1>G15</formula1>
    </dataValidation>
    <dataValidation type="whole" imeMode="halfAlpha" allowBlank="1" showInputMessage="1" showErrorMessage="1" errorTitle="【金額エラー】" error="「②①以外の地方公共団体補助金収入」の範囲内の金額としてください" promptTitle="②のうち、学費負担軽減目的補助金（うち数で入力）" prompt="②のうち学費負担軽減目的補助金があれば入力してください。_x000a_施設型給付費収入は（３）に入力してください。" sqref="J30:AM30" xr:uid="{00000000-0002-0000-0300-00000B000000}">
      <formula1>-100000000</formula1>
      <formula2>J29</formula2>
    </dataValidation>
    <dataValidation imeMode="halfAlpha" operator="equal" allowBlank="1" showInputMessage="1" showErrorMessage="1" sqref="F54" xr:uid="{23B04E55-3E34-4EBD-80B3-0AD1B98570D7}"/>
    <dataValidation type="whole" errorStyle="warning" imeMode="halfAlpha" operator="notEqual" allowBlank="1" showInputMessage="1" showErrorMessage="1" errorTitle="【法人部門】の決算記入欄です" error="紫色部分は、_x000a_「学校法人部門」を、「学校部門」とは別に、独立した部門として決算書に記載している場合のみ、お使いいただく欄です。_x000a_（分けていない場合は、紫色欄の記入は不要です）_x000a__x000a_" sqref="I15:I20 I39:I41 I34:I37 I28:I32 I26 I22:I24" xr:uid="{50EBB2F0-84AF-43DE-BAC2-B421C61C1869}">
      <formula1>H15</formula1>
    </dataValidation>
    <dataValidation type="whole" imeMode="halfAlpha" operator="lessThanOrEqual" allowBlank="1" showInputMessage="1" showErrorMessage="1" errorTitle="【エラー】" error="調整勘定は必ずマイナス値となります（学校法人会計準拠）" sqref="F51:F53" xr:uid="{9122E809-9E56-43FC-BAAF-EADB7E3F3A5E}">
      <formula1>0</formula1>
    </dataValidation>
    <dataValidation type="whole" imeMode="halfAlpha" allowBlank="1" showInputMessage="1" showErrorMessage="1" errorTitle=" 数値入力エラー" error="０～９の数字またはマイナス以外は入力しないでください。" sqref="J15:AM20 J22:AM24 J26:AM26" xr:uid="{0458F57D-F54D-4F7F-9256-3582613F70A3}">
      <formula1>-100000000000</formula1>
      <formula2>1000000000000</formula2>
    </dataValidation>
    <dataValidation type="whole" imeMode="fullAlpha" allowBlank="1" showInputMessage="1" showErrorMessage="1" errorTitle="数値入力エラー" error="０～９の数字またはマイナス以外は入力しないでください。" promptTitle="「高等教育の修学支援新制度」対象の専修学校のみ入力" prompt="①授業料等減免費負担金は、「高等教育の修学支援新制度」による授業料減免費負担金の交付をうける専修学校のみ入力してください。" sqref="J28:AM28" xr:uid="{713277FA-2DF3-4E82-9AED-64A9A282B2A9}">
      <formula1>-100000000000</formula1>
      <formula2>1000000000000</formula2>
    </dataValidation>
    <dataValidation type="whole" imeMode="halfAlpha" allowBlank="1" showInputMessage="1" showErrorMessage="1" errorTitle="数値入力エラー" error="０～９の数字またはマイナス以外は入力しないでください。" promptTitle="② ①以外の地方公共団体補助金収入" prompt="（２）地方公共団体補助金収入のうち、①以外のものを入力してください。" sqref="J29:AM29" xr:uid="{83D8D9EB-F771-438C-AB1F-9B4B89F1212D}">
      <formula1>-100000000000</formula1>
      <formula2>1000000000000</formula2>
    </dataValidation>
    <dataValidation type="whole" imeMode="halfAlpha" allowBlank="1" showInputMessage="1" showErrorMessage="1" errorTitle="数値入力エラー" error="０～９の数字またはマイナス以外は入力しないでください。" sqref="J32:AM32 J35:AM37 J39:AM41 F45:F49 F43" xr:uid="{EDDE7923-FB3B-4A56-A186-D59DD8829BE5}">
      <formula1>-100000000000</formula1>
      <formula2>1000000000000</formula2>
    </dataValidation>
    <dataValidation type="whole" imeMode="halfAlpha" allowBlank="1" showInputMessage="1" showErrorMessage="1" errorTitle="数値入力エラー" error="０～９の数字またはマイナス以外は入力しないでください。" promptTitle="施設等利用給付費収入（大科目：付随事業・収益事業収入）" prompt="幼稚園・認定こども園等で、決算書に施設等利用給付費収入（大科目：付随事業・収益事業収入）の計上がある場合は入力してください。_x000a_大科目：学生生徒等納付金収入にも同一名称の科目が存在しますので、入力時にご注意ください。" sqref="J34:AM34" xr:uid="{8032EF26-2DC8-41CD-A049-9F7A7D5B1C3B}">
      <formula1>-100000000000</formula1>
      <formula2>1000000000000</formula2>
    </dataValidation>
  </dataValidations>
  <printOptions horizontalCentered="1" verticalCentered="1"/>
  <pageMargins left="0.31496062992125984" right="0.31496062992125984" top="0.74803149606299213" bottom="0.35433070866141736" header="0.70866141732283472" footer="0.31496062992125984"/>
  <pageSetup paperSize="9" scale="71" fitToWidth="5" orientation="portrait" r:id="rId1"/>
  <headerFooter>
    <oddHeader>&amp;L&amp;"BIZ UDPゴシック,標準"&amp;26学校法人等基礎調査&amp;18　（作業3　資金収支計算書　収入の部　入力控）&amp;R&amp;D</oddHeader>
  </headerFooter>
  <drawing r:id="rId2"/>
  <extLst>
    <ext xmlns:x14="http://schemas.microsoft.com/office/spreadsheetml/2009/9/main" uri="{78C0D931-6437-407d-A8EE-F0AAD7539E65}">
      <x14:conditionalFormattings>
        <x14:conditionalFormatting xmlns:xm="http://schemas.microsoft.com/office/excel/2006/main">
          <x14:cfRule type="expression" priority="830" id="{784356EE-18EA-4C9F-8A30-A5B687A5F18F}">
            <xm:f>作業２!$G$103=1</xm:f>
            <x14:dxf>
              <fill>
                <patternFill>
                  <bgColor theme="0" tint="-0.34998626667073579"/>
                </patternFill>
              </fill>
            </x14:dxf>
          </x14:cfRule>
          <xm:sqref>J14:J17 J20:J42 G20:G41 G15:G17 G42:H42 G43:G44</xm:sqref>
        </x14:conditionalFormatting>
        <x14:conditionalFormatting xmlns:xm="http://schemas.microsoft.com/office/excel/2006/main">
          <x14:cfRule type="expression" priority="829" id="{A0752BDB-A2F8-4CFD-9EA6-3C5454E60290}">
            <xm:f>作業２!$H$103=1</xm:f>
            <x14:dxf>
              <fill>
                <patternFill>
                  <bgColor theme="0" tint="-0.34998626667073579"/>
                </patternFill>
              </fill>
            </x14:dxf>
          </x14:cfRule>
          <xm:sqref>K14:K17 K20:K42</xm:sqref>
        </x14:conditionalFormatting>
        <x14:conditionalFormatting xmlns:xm="http://schemas.microsoft.com/office/excel/2006/main">
          <x14:cfRule type="expression" priority="828" id="{354D733F-8A84-4355-9BCE-81EA691FEAE9}">
            <xm:f>作業２!I$103=1</xm:f>
            <x14:dxf>
              <fill>
                <patternFill>
                  <bgColor theme="0" tint="-0.34998626667073579"/>
                </patternFill>
              </fill>
            </x14:dxf>
          </x14:cfRule>
          <xm:sqref>L14:AM42</xm:sqref>
        </x14:conditionalFormatting>
        <x14:conditionalFormatting xmlns:xm="http://schemas.microsoft.com/office/excel/2006/main">
          <x14:cfRule type="expression" priority="814" id="{24F848E3-6AF2-4A2A-9B67-BA007C255016}">
            <xm:f>作業２!$G$72&lt;5</xm:f>
            <x14:dxf>
              <fill>
                <patternFill>
                  <bgColor theme="0" tint="-0.34998626667073579"/>
                </patternFill>
              </fill>
            </x14:dxf>
          </x14:cfRule>
          <xm:sqref>J28</xm:sqref>
        </x14:conditionalFormatting>
        <x14:conditionalFormatting xmlns:xm="http://schemas.microsoft.com/office/excel/2006/main">
          <x14:cfRule type="expression" priority="813" id="{74861F62-DE55-4467-B12E-FBF4A91AD1C2}">
            <xm:f>作業２!$H$72&lt;5</xm:f>
            <x14:dxf>
              <fill>
                <patternFill>
                  <bgColor theme="0" tint="-0.34998626667073579"/>
                </patternFill>
              </fill>
            </x14:dxf>
          </x14:cfRule>
          <xm:sqref>K28</xm:sqref>
        </x14:conditionalFormatting>
        <x14:conditionalFormatting xmlns:xm="http://schemas.microsoft.com/office/excel/2006/main">
          <x14:cfRule type="expression" priority="812" id="{BDBE0C1A-3BDB-4075-A6E3-50FA5868B517}">
            <xm:f>作業２!I$72&lt;5</xm:f>
            <x14:dxf>
              <fill>
                <patternFill>
                  <bgColor theme="0" tint="-0.34998626667073579"/>
                </patternFill>
              </fill>
            </x14:dxf>
          </x14:cfRule>
          <xm:sqref>L28:AM28</xm:sqref>
        </x14:conditionalFormatting>
        <x14:conditionalFormatting xmlns:xm="http://schemas.microsoft.com/office/excel/2006/main">
          <x14:cfRule type="expression" priority="809" id="{48ED29B8-36E3-4DB4-9AB3-70AC665D0451}">
            <xm:f>作業２!$G$72=0</xm:f>
            <x14:dxf>
              <fill>
                <patternFill>
                  <bgColor theme="0" tint="-0.34998626667073579"/>
                </patternFill>
              </fill>
            </x14:dxf>
          </x14:cfRule>
          <x14:cfRule type="expression" priority="810" id="{65BF75EF-0FF5-4EE5-8C1D-9235FFA2DD03}">
            <xm:f>作業２!$G$72&gt;1</xm:f>
            <x14:dxf>
              <fill>
                <patternFill>
                  <bgColor theme="0" tint="-0.34998626667073579"/>
                </patternFill>
              </fill>
            </x14:dxf>
          </x14:cfRule>
          <xm:sqref>J31</xm:sqref>
        </x14:conditionalFormatting>
        <x14:conditionalFormatting xmlns:xm="http://schemas.microsoft.com/office/excel/2006/main">
          <x14:cfRule type="expression" priority="807" id="{6020D248-64B3-47E7-A55C-BC97FBF0BE13}">
            <xm:f>作業２!$H$72=0</xm:f>
            <x14:dxf>
              <fill>
                <patternFill>
                  <bgColor theme="0" tint="-0.34998626667073579"/>
                </patternFill>
              </fill>
            </x14:dxf>
          </x14:cfRule>
          <x14:cfRule type="expression" priority="808" id="{3DA1844C-B2FE-47FA-9BAF-9142ADF3473B}">
            <xm:f>作業２!$H$72&gt;1</xm:f>
            <x14:dxf>
              <fill>
                <patternFill>
                  <bgColor theme="0" tint="-0.34998626667073579"/>
                </patternFill>
              </fill>
            </x14:dxf>
          </x14:cfRule>
          <xm:sqref>K31</xm:sqref>
        </x14:conditionalFormatting>
        <x14:conditionalFormatting xmlns:xm="http://schemas.microsoft.com/office/excel/2006/main">
          <x14:cfRule type="expression" priority="805" id="{DF379E6E-2486-4280-92C2-9C35DACE74B5}">
            <xm:f>作業２!I$72=0</xm:f>
            <x14:dxf>
              <fill>
                <patternFill>
                  <bgColor theme="0" tint="-0.34998626667073579"/>
                </patternFill>
              </fill>
            </x14:dxf>
          </x14:cfRule>
          <x14:cfRule type="expression" priority="806" id="{68D084A4-EFE6-47CD-8C11-FB307B5234AF}">
            <xm:f>作業２!I$72&gt;1</xm:f>
            <x14:dxf>
              <fill>
                <patternFill>
                  <bgColor theme="0" tint="-0.34998626667073579"/>
                </patternFill>
              </fill>
            </x14:dxf>
          </x14:cfRule>
          <xm:sqref>L31:AM31</xm:sqref>
        </x14:conditionalFormatting>
        <x14:conditionalFormatting xmlns:xm="http://schemas.microsoft.com/office/excel/2006/main">
          <x14:cfRule type="expression" priority="800" id="{CB862B45-EAC8-43B9-9476-550AB171A60A}">
            <xm:f>作業２!$G$72&gt;1</xm:f>
            <x14:dxf>
              <fill>
                <patternFill>
                  <bgColor theme="0" tint="-0.34998626667073579"/>
                </patternFill>
              </fill>
            </x14:dxf>
          </x14:cfRule>
          <x14:cfRule type="expression" priority="801" id="{A1EA32D1-3DD0-4B79-818F-566C8EA97D47}">
            <xm:f>作業２!$G$72=0</xm:f>
            <x14:dxf>
              <fill>
                <patternFill>
                  <bgColor theme="0" tint="-0.34998626667073579"/>
                </patternFill>
              </fill>
            </x14:dxf>
          </x14:cfRule>
          <xm:sqref>J34</xm:sqref>
        </x14:conditionalFormatting>
        <x14:conditionalFormatting xmlns:xm="http://schemas.microsoft.com/office/excel/2006/main">
          <x14:cfRule type="expression" priority="798" id="{49DA42E2-FB1E-407B-821E-FD8ACD3304CA}">
            <xm:f>作業２!$H$72&gt;1</xm:f>
            <x14:dxf>
              <fill>
                <patternFill>
                  <bgColor theme="0" tint="-0.34998626667073579"/>
                </patternFill>
              </fill>
            </x14:dxf>
          </x14:cfRule>
          <x14:cfRule type="expression" priority="799" id="{485C78FD-2FBA-472C-A401-B01023185D1D}">
            <xm:f>作業２!$H$72=0</xm:f>
            <x14:dxf>
              <fill>
                <patternFill>
                  <bgColor theme="0" tint="-0.34998626667073579"/>
                </patternFill>
              </fill>
            </x14:dxf>
          </x14:cfRule>
          <xm:sqref>K34</xm:sqref>
        </x14:conditionalFormatting>
        <x14:conditionalFormatting xmlns:xm="http://schemas.microsoft.com/office/excel/2006/main">
          <x14:cfRule type="expression" priority="796" id="{890587D0-A2EB-43E5-8813-E38E1759D36A}">
            <xm:f>作業２!I$72&gt;1</xm:f>
            <x14:dxf>
              <fill>
                <patternFill>
                  <bgColor theme="0" tint="-0.34998626667073579"/>
                </patternFill>
              </fill>
            </x14:dxf>
          </x14:cfRule>
          <x14:cfRule type="expression" priority="797" id="{EA255B1E-4470-40C2-B938-63F3DFBED96F}">
            <xm:f>作業２!I$72=0</xm:f>
            <x14:dxf>
              <fill>
                <patternFill>
                  <bgColor theme="0" tint="-0.34998626667073579"/>
                </patternFill>
              </fill>
            </x14:dxf>
          </x14:cfRule>
          <xm:sqref>L34:AM34</xm:sqref>
        </x14:conditionalFormatting>
        <x14:conditionalFormatting xmlns:xm="http://schemas.microsoft.com/office/excel/2006/main">
          <x14:cfRule type="expression" priority="793" id="{02C3DF78-C28D-4775-8895-879AFA94DBCC}">
            <xm:f>作業２!$G$106=8</xm:f>
            <x14:dxf>
              <fill>
                <patternFill>
                  <bgColor theme="0" tint="-0.499984740745262"/>
                </patternFill>
              </fill>
            </x14:dxf>
          </x14:cfRule>
          <xm:sqref>J12:J17 J20:J42 G20:G41 G15:G17 G42:H42 G43:G44</xm:sqref>
        </x14:conditionalFormatting>
        <x14:conditionalFormatting xmlns:xm="http://schemas.microsoft.com/office/excel/2006/main">
          <x14:cfRule type="expression" priority="791" id="{94138526-4564-43AC-B9B5-93F70F22DBDE}">
            <xm:f>作業２!$H$106=8</xm:f>
            <x14:dxf>
              <fill>
                <patternFill>
                  <bgColor theme="0" tint="-0.499984740745262"/>
                </patternFill>
              </fill>
            </x14:dxf>
          </x14:cfRule>
          <xm:sqref>K12:K17 K20:K42</xm:sqref>
        </x14:conditionalFormatting>
        <x14:conditionalFormatting xmlns:xm="http://schemas.microsoft.com/office/excel/2006/main">
          <x14:cfRule type="expression" priority="789" id="{B60490F7-E08B-4CA7-818F-84E945E84B60}">
            <xm:f>作業２!I$106=8</xm:f>
            <x14:dxf>
              <fill>
                <patternFill>
                  <bgColor theme="0" tint="-0.499984740745262"/>
                </patternFill>
              </fill>
            </x14:dxf>
          </x14:cfRule>
          <xm:sqref>L12:AM42</xm:sqref>
        </x14:conditionalFormatting>
        <x14:conditionalFormatting xmlns:xm="http://schemas.microsoft.com/office/excel/2006/main">
          <x14:cfRule type="expression" priority="757" id="{FE892C27-959E-4229-9DBD-C6BDC2897525}">
            <xm:f>作業２!$G106=8</xm:f>
            <x14:dxf>
              <fill>
                <patternFill>
                  <bgColor theme="0" tint="-0.499984740745262"/>
                </patternFill>
              </fill>
            </x14:dxf>
          </x14:cfRule>
          <x14:cfRule type="expression" priority="769" id="{135682FB-145A-496C-85E4-1FD9E57A1EAA}">
            <xm:f>作業２!$G103=1</xm:f>
            <x14:dxf>
              <fill>
                <patternFill>
                  <bgColor theme="0" tint="-0.34998626667073579"/>
                </patternFill>
              </fill>
            </x14:dxf>
          </x14:cfRule>
          <xm:sqref>G51:G54</xm:sqref>
        </x14:conditionalFormatting>
        <x14:conditionalFormatting xmlns:xm="http://schemas.microsoft.com/office/excel/2006/main">
          <x14:cfRule type="expression" priority="753" id="{EE8233A9-B679-40DB-8A7D-5258757135B0}">
            <xm:f>作業２!$G$103=1</xm:f>
            <x14:dxf>
              <fill>
                <patternFill>
                  <bgColor theme="0" tint="-0.34998626667073579"/>
                </patternFill>
              </fill>
            </x14:dxf>
          </x14:cfRule>
          <xm:sqref>J18:J19</xm:sqref>
        </x14:conditionalFormatting>
        <x14:conditionalFormatting xmlns:xm="http://schemas.microsoft.com/office/excel/2006/main">
          <x14:cfRule type="expression" priority="752" id="{365D9483-ED4C-47EA-BFCB-53D3820BD8A5}">
            <xm:f>作業２!$H$103=1</xm:f>
            <x14:dxf>
              <fill>
                <patternFill>
                  <bgColor theme="0" tint="-0.34998626667073579"/>
                </patternFill>
              </fill>
            </x14:dxf>
          </x14:cfRule>
          <xm:sqref>K18:K19</xm:sqref>
        </x14:conditionalFormatting>
        <x14:conditionalFormatting xmlns:xm="http://schemas.microsoft.com/office/excel/2006/main">
          <x14:cfRule type="expression" priority="749" id="{C17F774E-09A4-44DE-A095-954294F9246A}">
            <xm:f>作業２!$G$106=8</xm:f>
            <x14:dxf>
              <fill>
                <patternFill>
                  <bgColor theme="0" tint="-0.499984740745262"/>
                </patternFill>
              </fill>
            </x14:dxf>
          </x14:cfRule>
          <xm:sqref>J18:J19</xm:sqref>
        </x14:conditionalFormatting>
        <x14:conditionalFormatting xmlns:xm="http://schemas.microsoft.com/office/excel/2006/main">
          <x14:cfRule type="expression" priority="748" id="{6C36B2D2-1781-4C9B-98B7-5B3F1A21DD40}">
            <xm:f>作業２!$H$106=8</xm:f>
            <x14:dxf>
              <fill>
                <patternFill>
                  <bgColor theme="0" tint="-0.499984740745262"/>
                </patternFill>
              </fill>
            </x14:dxf>
          </x14:cfRule>
          <xm:sqref>K18:K19</xm:sqref>
        </x14:conditionalFormatting>
        <x14:conditionalFormatting xmlns:xm="http://schemas.microsoft.com/office/excel/2006/main">
          <x14:cfRule type="expression" priority="517" id="{55C37959-0DC5-4433-883F-515134C4EC16}">
            <xm:f>作業２!$G$72&gt;1</xm:f>
            <x14:dxf>
              <fill>
                <patternFill>
                  <bgColor theme="0" tint="-0.34998626667073579"/>
                </patternFill>
              </fill>
            </x14:dxf>
          </x14:cfRule>
          <x14:cfRule type="expression" priority="518" id="{06FE4144-2FCE-44BF-B598-7F9DB3794E65}">
            <xm:f>作業２!$G$72=0</xm:f>
            <x14:dxf>
              <fill>
                <patternFill>
                  <bgColor theme="0" tint="-0.34998626667073579"/>
                </patternFill>
              </fill>
            </x14:dxf>
          </x14:cfRule>
          <xm:sqref>G34</xm:sqref>
        </x14:conditionalFormatting>
        <x14:conditionalFormatting xmlns:xm="http://schemas.microsoft.com/office/excel/2006/main">
          <x14:cfRule type="expression" priority="510" id="{9C45F366-8565-4435-80A6-EBA436418BC0}">
            <xm:f>作業２!$G$106=8</xm:f>
            <x14:dxf>
              <fill>
                <patternFill>
                  <bgColor theme="0" tint="-0.499984740745262"/>
                </patternFill>
              </fill>
            </x14:dxf>
          </x14:cfRule>
          <xm:sqref>G18:G19</xm:sqref>
        </x14:conditionalFormatting>
        <x14:conditionalFormatting xmlns:xm="http://schemas.microsoft.com/office/excel/2006/main">
          <x14:cfRule type="expression" priority="522" id="{A694AFD3-7F24-4ABC-B7D8-8F73023C443A}">
            <xm:f>作業２!$G$103=1</xm:f>
            <x14:dxf>
              <fill>
                <patternFill>
                  <bgColor theme="0" tint="-0.34998626667073579"/>
                </patternFill>
              </fill>
            </x14:dxf>
          </x14:cfRule>
          <xm:sqref>G14:H14</xm:sqref>
        </x14:conditionalFormatting>
        <x14:conditionalFormatting xmlns:xm="http://schemas.microsoft.com/office/excel/2006/main">
          <x14:cfRule type="expression" priority="521" id="{58F57430-BB53-4E68-B789-2B6B84928626}">
            <xm:f>作業２!$G$72&lt;5</xm:f>
            <x14:dxf>
              <fill>
                <patternFill>
                  <bgColor theme="0" tint="-0.34998626667073579"/>
                </patternFill>
              </fill>
            </x14:dxf>
          </x14:cfRule>
          <xm:sqref>G28</xm:sqref>
        </x14:conditionalFormatting>
        <x14:conditionalFormatting xmlns:xm="http://schemas.microsoft.com/office/excel/2006/main">
          <x14:cfRule type="expression" priority="519" id="{EA0CD7FF-9B5C-414C-ACB2-9616BA1D7753}">
            <xm:f>作業２!$G$72=0</xm:f>
            <x14:dxf>
              <fill>
                <patternFill>
                  <bgColor theme="0" tint="-0.34998626667073579"/>
                </patternFill>
              </fill>
            </x14:dxf>
          </x14:cfRule>
          <x14:cfRule type="expression" priority="520" id="{1E8CA6FC-ADA5-44D5-B2D0-BD74DCA95FFD}">
            <xm:f>作業２!$G$72&gt;1</xm:f>
            <x14:dxf>
              <fill>
                <patternFill>
                  <bgColor theme="0" tint="-0.34998626667073579"/>
                </patternFill>
              </fill>
            </x14:dxf>
          </x14:cfRule>
          <xm:sqref>G31</xm:sqref>
        </x14:conditionalFormatting>
        <x14:conditionalFormatting xmlns:xm="http://schemas.microsoft.com/office/excel/2006/main">
          <x14:cfRule type="expression" priority="516" id="{6B3CEC50-A751-4F74-BFFF-CCEB653B09A7}">
            <xm:f>作業２!$G$106=8</xm:f>
            <x14:dxf>
              <fill>
                <patternFill>
                  <bgColor theme="0" tint="-0.499984740745262"/>
                </patternFill>
              </fill>
            </x14:dxf>
          </x14:cfRule>
          <xm:sqref>G14:H14</xm:sqref>
        </x14:conditionalFormatting>
        <x14:conditionalFormatting xmlns:xm="http://schemas.microsoft.com/office/excel/2006/main">
          <x14:cfRule type="expression" priority="511" id="{4A752409-C1D6-419B-8501-72CBC6FC04F2}">
            <xm:f>作業２!$G$103=1</xm:f>
            <x14:dxf>
              <fill>
                <patternFill>
                  <bgColor theme="0" tint="-0.34998626667073579"/>
                </patternFill>
              </fill>
            </x14:dxf>
          </x14:cfRule>
          <xm:sqref>G18:G19</xm:sqref>
        </x14:conditionalFormatting>
        <x14:conditionalFormatting xmlns:xm="http://schemas.microsoft.com/office/excel/2006/main">
          <x14:cfRule type="expression" priority="445" id="{44584E46-D313-4BCF-929C-B91DB4E5AF21}">
            <xm:f>作業２!$G$103=1</xm:f>
            <x14:dxf>
              <fill>
                <patternFill>
                  <bgColor theme="0" tint="-0.34998626667073579"/>
                </patternFill>
              </fill>
            </x14:dxf>
          </x14:cfRule>
          <xm:sqref>G50</xm:sqref>
        </x14:conditionalFormatting>
        <x14:conditionalFormatting xmlns:xm="http://schemas.microsoft.com/office/excel/2006/main">
          <x14:cfRule type="expression" priority="444" id="{7CB79BFA-031D-45BD-8CF5-C0BF86C6B024}">
            <xm:f>作業２!$G$106=8</xm:f>
            <x14:dxf>
              <fill>
                <patternFill>
                  <bgColor theme="0" tint="-0.499984740745262"/>
                </patternFill>
              </fill>
            </x14:dxf>
          </x14:cfRule>
          <xm:sqref>G50</xm:sqref>
        </x14:conditionalFormatting>
        <x14:conditionalFormatting xmlns:xm="http://schemas.microsoft.com/office/excel/2006/main">
          <x14:cfRule type="expression" priority="443" id="{65D1793A-9686-4804-9D25-5F8ABC3E4559}">
            <xm:f>作業２!$G$103=1</xm:f>
            <x14:dxf>
              <fill>
                <patternFill>
                  <bgColor theme="0" tint="-0.34998626667073579"/>
                </patternFill>
              </fill>
            </x14:dxf>
          </x14:cfRule>
          <xm:sqref>G55</xm:sqref>
        </x14:conditionalFormatting>
        <x14:conditionalFormatting xmlns:xm="http://schemas.microsoft.com/office/excel/2006/main">
          <x14:cfRule type="expression" priority="442" id="{2C3352FD-01BF-437E-A94A-FBA5B66371AC}">
            <xm:f>作業２!$G$106=8</xm:f>
            <x14:dxf>
              <fill>
                <patternFill>
                  <bgColor theme="0" tint="-0.499984740745262"/>
                </patternFill>
              </fill>
            </x14:dxf>
          </x14:cfRule>
          <xm:sqref>G55</xm:sqref>
        </x14:conditionalFormatting>
        <x14:conditionalFormatting xmlns:xm="http://schemas.microsoft.com/office/excel/2006/main">
          <x14:cfRule type="expression" priority="441" id="{E9033A39-84D7-49F1-A243-DC6530D7A001}">
            <xm:f>作業２!$G$103=1</xm:f>
            <x14:dxf>
              <fill>
                <patternFill>
                  <bgColor theme="0" tint="-0.34998626667073579"/>
                </patternFill>
              </fill>
            </x14:dxf>
          </x14:cfRule>
          <xm:sqref>G45:G49</xm:sqref>
        </x14:conditionalFormatting>
        <x14:conditionalFormatting xmlns:xm="http://schemas.microsoft.com/office/excel/2006/main">
          <x14:cfRule type="expression" priority="440" id="{EA024D3E-C01A-465C-9A5F-9DC13CA1A8CA}">
            <xm:f>作業２!$G$106=8</xm:f>
            <x14:dxf>
              <fill>
                <patternFill>
                  <bgColor theme="0" tint="-0.499984740745262"/>
                </patternFill>
              </fill>
            </x14:dxf>
          </x14:cfRule>
          <xm:sqref>G45:G49</xm:sqref>
        </x14:conditionalFormatting>
        <x14:conditionalFormatting xmlns:xm="http://schemas.microsoft.com/office/excel/2006/main">
          <x14:cfRule type="expression" priority="110" id="{B65279DD-7750-405F-BF30-CF411FCD1AC6}">
            <xm:f>作業２!$I$106=8</xm:f>
            <x14:dxf>
              <fill>
                <patternFill>
                  <bgColor theme="0" tint="-0.499984740745262"/>
                </patternFill>
              </fill>
            </x14:dxf>
          </x14:cfRule>
          <xm:sqref>L7</xm:sqref>
        </x14:conditionalFormatting>
        <x14:conditionalFormatting xmlns:xm="http://schemas.microsoft.com/office/excel/2006/main">
          <x14:cfRule type="expression" priority="108" id="{85C21A30-EC75-49A6-BD28-4D8C28A8C91D}">
            <xm:f>作業２!$I$106=8</xm:f>
            <x14:dxf>
              <fill>
                <patternFill>
                  <bgColor theme="0" tint="-0.499984740745262"/>
                </patternFill>
              </fill>
            </x14:dxf>
          </x14:cfRule>
          <xm:sqref>M7:AM7</xm:sqref>
        </x14:conditionalFormatting>
        <x14:conditionalFormatting xmlns:xm="http://schemas.microsoft.com/office/excel/2006/main">
          <x14:cfRule type="expression" priority="105" id="{98402483-949A-4B04-9A02-E1335442E566}">
            <xm:f>作業２!$I$106=8</xm:f>
            <x14:dxf>
              <fill>
                <patternFill>
                  <bgColor theme="0" tint="-0.499984740745262"/>
                </patternFill>
              </fill>
            </x14:dxf>
          </x14:cfRule>
          <xm:sqref>I7</xm:sqref>
        </x14:conditionalFormatting>
        <x14:conditionalFormatting xmlns:xm="http://schemas.microsoft.com/office/excel/2006/main">
          <x14:cfRule type="expression" priority="104" id="{C1F39620-A408-4DC3-ABAA-63AE5ACAB8D1}">
            <xm:f>作業２!$I$106=8</xm:f>
            <x14:dxf>
              <fill>
                <patternFill>
                  <bgColor theme="0" tint="-0.499984740745262"/>
                </patternFill>
              </fill>
            </x14:dxf>
          </x14:cfRule>
          <xm:sqref>F7:H7</xm:sqref>
        </x14:conditionalFormatting>
        <x14:conditionalFormatting xmlns:xm="http://schemas.microsoft.com/office/excel/2006/main">
          <x14:cfRule type="expression" priority="59" id="{AFBC3B92-EC60-42DA-8292-264EA9509C5D}">
            <xm:f>作業２!$G$103=1</xm:f>
            <x14:dxf>
              <fill>
                <patternFill>
                  <bgColor theme="0" tint="-0.34998626667073579"/>
                </patternFill>
              </fill>
            </x14:dxf>
          </x14:cfRule>
          <xm:sqref>F27</xm:sqref>
        </x14:conditionalFormatting>
        <x14:conditionalFormatting xmlns:xm="http://schemas.microsoft.com/office/excel/2006/main">
          <x14:cfRule type="expression" priority="58" id="{F45B99F5-514C-4CB9-8607-A81AA3619B2D}">
            <xm:f>作業２!$G$106=8</xm:f>
            <x14:dxf>
              <fill>
                <patternFill>
                  <bgColor theme="0" tint="-0.499984740745262"/>
                </patternFill>
              </fill>
            </x14:dxf>
          </x14:cfRule>
          <xm:sqref>F27</xm:sqref>
        </x14:conditionalFormatting>
        <x14:conditionalFormatting xmlns:xm="http://schemas.microsoft.com/office/excel/2006/main">
          <x14:cfRule type="expression" priority="53" id="{1D60588A-1630-4CA9-BEAB-62A0A552494F}">
            <xm:f>作業２!$I$106=8</xm:f>
            <x14:dxf>
              <fill>
                <patternFill>
                  <bgColor theme="0" tint="-0.499984740745262"/>
                </patternFill>
              </fill>
            </x14:dxf>
          </x14:cfRule>
          <xm:sqref>K7</xm:sqref>
        </x14:conditionalFormatting>
        <x14:conditionalFormatting xmlns:xm="http://schemas.microsoft.com/office/excel/2006/main">
          <x14:cfRule type="expression" priority="52" id="{72FC5234-6BCB-45AC-970B-F2D6DA036F1D}">
            <xm:f>作業２!$I$106=8</xm:f>
            <x14:dxf>
              <fill>
                <patternFill>
                  <bgColor theme="0" tint="-0.499984740745262"/>
                </patternFill>
              </fill>
            </x14:dxf>
          </x14:cfRule>
          <xm:sqref>J7</xm:sqref>
        </x14:conditionalFormatting>
        <x14:conditionalFormatting xmlns:xm="http://schemas.microsoft.com/office/excel/2006/main">
          <x14:cfRule type="expression" priority="50" id="{A58F189C-DAEF-4F57-8CFD-ADC0966B4F39}">
            <xm:f>(LEFT(作業２!$J$10,1)="Z")</xm:f>
            <x14:dxf>
              <fill>
                <patternFill>
                  <bgColor theme="1" tint="0.34998626667073579"/>
                </patternFill>
              </fill>
            </x14:dxf>
          </x14:cfRule>
          <xm:sqref>M12:M54</xm:sqref>
        </x14:conditionalFormatting>
        <x14:conditionalFormatting xmlns:xm="http://schemas.microsoft.com/office/excel/2006/main">
          <x14:cfRule type="expression" priority="37" id="{53ADC0AE-E432-4B39-B891-03851E9E3F00}">
            <xm:f>(LEFT(作業２!$J$10,1)="Z")</xm:f>
            <x14:dxf>
              <fill>
                <patternFill>
                  <bgColor theme="1" tint="0.34998626667073579"/>
                </patternFill>
              </fill>
            </x14:dxf>
          </x14:cfRule>
          <xm:sqref>N12:AM54</xm:sqref>
        </x14:conditionalFormatting>
        <x14:conditionalFormatting xmlns:xm="http://schemas.microsoft.com/office/excel/2006/main">
          <x14:cfRule type="expression" priority="36" id="{3116D195-6A78-4483-8DD4-888DDDAECB8F}">
            <xm:f>(LEFT(作業２!H$10,1)="Z")</xm:f>
            <x14:dxf>
              <fill>
                <patternFill>
                  <bgColor theme="1" tint="0.34998626667073579"/>
                </patternFill>
              </fill>
            </x14:dxf>
          </x14:cfRule>
          <xm:sqref>K12:AM42</xm:sqref>
        </x14:conditionalFormatting>
        <x14:conditionalFormatting xmlns:xm="http://schemas.microsoft.com/office/excel/2006/main">
          <x14:cfRule type="expression" priority="31" id="{61397EC2-E0EA-4D0B-9835-0C789D65B941}">
            <xm:f>(LEFT(作業２!$J$10,1)="Z")</xm:f>
            <x14:dxf>
              <fill>
                <patternFill>
                  <bgColor theme="1" tint="0.34998626667073579"/>
                </patternFill>
              </fill>
            </x14:dxf>
          </x14:cfRule>
          <xm:sqref>N14:AM14</xm:sqref>
        </x14:conditionalFormatting>
        <x14:conditionalFormatting xmlns:xm="http://schemas.microsoft.com/office/excel/2006/main">
          <x14:cfRule type="expression" priority="29" id="{058D8CCB-54F4-484F-A645-AD1A0CD9E28A}">
            <xm:f>(LEFT(作業２!$J$10,1)="Z")</xm:f>
            <x14:dxf>
              <fill>
                <patternFill>
                  <bgColor theme="1" tint="0.34998626667073579"/>
                </patternFill>
              </fill>
            </x14:dxf>
          </x14:cfRule>
          <xm:sqref>N21:AM21</xm:sqref>
        </x14:conditionalFormatting>
        <x14:conditionalFormatting xmlns:xm="http://schemas.microsoft.com/office/excel/2006/main">
          <x14:cfRule type="expression" priority="27" id="{7BB99F24-4080-4F2F-A58D-65A771376AD6}">
            <xm:f>(LEFT(作業２!$J$10,1)="Z")</xm:f>
            <x14:dxf>
              <fill>
                <patternFill>
                  <bgColor theme="1" tint="0.34998626667073579"/>
                </patternFill>
              </fill>
            </x14:dxf>
          </x14:cfRule>
          <xm:sqref>N25:AM25</xm:sqref>
        </x14:conditionalFormatting>
        <x14:conditionalFormatting xmlns:xm="http://schemas.microsoft.com/office/excel/2006/main">
          <x14:cfRule type="expression" priority="25" id="{A346D5BF-B745-4E77-9CFC-8C9AA1101627}">
            <xm:f>(LEFT(作業２!$J$10,1)="Z")</xm:f>
            <x14:dxf>
              <fill>
                <patternFill>
                  <bgColor theme="1" tint="0.34998626667073579"/>
                </patternFill>
              </fill>
            </x14:dxf>
          </x14:cfRule>
          <xm:sqref>N27:AM27</xm:sqref>
        </x14:conditionalFormatting>
        <x14:conditionalFormatting xmlns:xm="http://schemas.microsoft.com/office/excel/2006/main">
          <x14:cfRule type="expression" priority="23" id="{8F9F2E5B-A0DC-410B-939F-D66C00A2FA62}">
            <xm:f>(LEFT(作業２!$J$10,1)="Z")</xm:f>
            <x14:dxf>
              <fill>
                <patternFill>
                  <bgColor theme="1" tint="0.34998626667073579"/>
                </patternFill>
              </fill>
            </x14:dxf>
          </x14:cfRule>
          <xm:sqref>N33:AM33</xm:sqref>
        </x14:conditionalFormatting>
        <x14:conditionalFormatting xmlns:xm="http://schemas.microsoft.com/office/excel/2006/main">
          <x14:cfRule type="expression" priority="21" id="{DBF5FD96-6823-45B5-9735-67B2F6346BA0}">
            <xm:f>(LEFT(作業２!$J$10,1)="Z")</xm:f>
            <x14:dxf>
              <fill>
                <patternFill>
                  <bgColor theme="1" tint="0.34998626667073579"/>
                </patternFill>
              </fill>
            </x14:dxf>
          </x14:cfRule>
          <xm:sqref>N38:AM38</xm:sqref>
        </x14:conditionalFormatting>
        <x14:conditionalFormatting xmlns:xm="http://schemas.microsoft.com/office/excel/2006/main">
          <x14:cfRule type="expression" priority="19" id="{12949E25-BF8A-423F-AA38-755E8ED98797}">
            <xm:f>(LEFT(作業２!$J$10,1)="Z")</xm:f>
            <x14:dxf>
              <fill>
                <patternFill>
                  <bgColor theme="1" tint="0.34998626667073579"/>
                </patternFill>
              </fill>
            </x14:dxf>
          </x14:cfRule>
          <xm:sqref>N42:AM42</xm:sqref>
        </x14:conditionalFormatting>
        <x14:conditionalFormatting xmlns:xm="http://schemas.microsoft.com/office/excel/2006/main">
          <x14:cfRule type="expression" priority="18" id="{A0A9F89A-A2FD-44CB-8414-5CB55AA8C72B}">
            <xm:f>作業２!$H$106=8</xm:f>
            <x14:dxf>
              <fill>
                <patternFill>
                  <bgColor theme="0" tint="-0.499984740745262"/>
                </patternFill>
              </fill>
            </x14:dxf>
          </x14:cfRule>
          <xm:sqref>L13:N13</xm:sqref>
        </x14:conditionalFormatting>
        <x14:conditionalFormatting xmlns:xm="http://schemas.microsoft.com/office/excel/2006/main">
          <x14:cfRule type="expression" priority="17" id="{DBDB88FF-C75A-4BA7-8550-1D54956D881E}">
            <xm:f>作業２!$H$106=8</xm:f>
            <x14:dxf>
              <fill>
                <patternFill>
                  <bgColor theme="0" tint="-0.499984740745262"/>
                </patternFill>
              </fill>
            </x14:dxf>
          </x14:cfRule>
          <xm:sqref>O13:Q13</xm:sqref>
        </x14:conditionalFormatting>
        <x14:conditionalFormatting xmlns:xm="http://schemas.microsoft.com/office/excel/2006/main">
          <x14:cfRule type="expression" priority="16" id="{B383E1E1-47DA-4DB6-BB5B-AFDBC30097A7}">
            <xm:f>作業２!$H$106=8</xm:f>
            <x14:dxf>
              <fill>
                <patternFill>
                  <bgColor theme="0" tint="-0.499984740745262"/>
                </patternFill>
              </fill>
            </x14:dxf>
          </x14:cfRule>
          <xm:sqref>R13:AM13</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C996EC-BAF0-497D-AD5E-031603EB9E96}">
  <sheetPr>
    <tabColor rgb="FFFF0000"/>
    <pageSetUpPr fitToPage="1"/>
  </sheetPr>
  <dimension ref="A1:CS71"/>
  <sheetViews>
    <sheetView topLeftCell="B1" workbookViewId="0">
      <selection activeCell="F13" sqref="F13"/>
    </sheetView>
  </sheetViews>
  <sheetFormatPr defaultColWidth="9" defaultRowHeight="13.5"/>
  <cols>
    <col min="1" max="1" width="50.625" style="957" hidden="1" customWidth="1"/>
    <col min="2" max="2" width="3.625" style="211" customWidth="1"/>
    <col min="3" max="3" width="3.625" style="210" customWidth="1"/>
    <col min="4" max="4" width="1.625" style="210" customWidth="1"/>
    <col min="5" max="5" width="30.75" style="210" customWidth="1"/>
    <col min="6" max="6" width="20.625" style="24" customWidth="1"/>
    <col min="7" max="7" width="25.625" style="24" hidden="1" customWidth="1"/>
    <col min="8" max="8" width="3.625" style="24" customWidth="1"/>
    <col min="9" max="24" width="20.625" style="24" customWidth="1"/>
    <col min="25" max="39" width="20.625" style="24" hidden="1" customWidth="1"/>
    <col min="40" max="40" width="10.25" style="131" customWidth="1"/>
    <col min="41" max="43" width="5.625" style="24" hidden="1" customWidth="1"/>
    <col min="44" max="47" width="5.625" style="25" hidden="1" customWidth="1"/>
    <col min="48" max="73" width="5.625" style="24" hidden="1" customWidth="1"/>
    <col min="74" max="74" width="9" style="24" customWidth="1"/>
    <col min="75" max="16384" width="9" style="24"/>
  </cols>
  <sheetData>
    <row r="1" spans="1:76" ht="114" customHeight="1">
      <c r="A1" s="952"/>
      <c r="B1" s="107"/>
      <c r="C1" s="107"/>
      <c r="D1" s="107"/>
      <c r="E1" s="107"/>
      <c r="F1" s="101"/>
      <c r="G1" s="101"/>
      <c r="H1" s="101"/>
      <c r="I1" s="101"/>
      <c r="J1" s="101"/>
      <c r="K1" s="101"/>
      <c r="L1" s="101"/>
      <c r="M1" s="101"/>
      <c r="N1" s="101"/>
      <c r="O1" s="101"/>
      <c r="P1" s="1395" t="e">
        <f>IF(#REF!&gt;0,"「作業２」に戻って、「保育園」「その他事業」を削除してください。　　　　　　　　　　　　　　（決算値は「作業３（本シート）」の「学校法人部門」にまとめてください。","")</f>
        <v>#REF!</v>
      </c>
      <c r="Q1" s="1395"/>
      <c r="R1" s="1395"/>
      <c r="S1" s="101"/>
      <c r="T1" s="101"/>
      <c r="U1" s="101"/>
      <c r="V1" s="101"/>
      <c r="W1" s="101"/>
      <c r="X1" s="101"/>
      <c r="Y1" s="1395" t="e">
        <f>IF(#REF!&gt;0,"「作業２」に戻って、「保育園」「その他事業」を削除してください。　　　　　　　　　　　　　　（決算値は「作業３（本シート）」の「学校法人部門」にまとめてください。","")</f>
        <v>#REF!</v>
      </c>
      <c r="Z1" s="1395"/>
      <c r="AA1" s="1395"/>
      <c r="AB1" s="101"/>
      <c r="AC1" s="101"/>
      <c r="AD1" s="101"/>
      <c r="AE1" s="101"/>
      <c r="AF1" s="101"/>
      <c r="AG1" s="101"/>
      <c r="AH1" s="1395" t="e">
        <f>IF(#REF!&gt;0,"「作業２」に戻って、「保育園」「その他事業」を削除してください。　　　　　　　　　　　　　　（決算値は「作業３（本シート）」の「学校法人部門」にまとめてください。","")</f>
        <v>#REF!</v>
      </c>
      <c r="AI1" s="1395"/>
      <c r="AJ1" s="1395"/>
      <c r="AK1" s="101"/>
      <c r="AL1" s="101"/>
      <c r="AM1" s="101"/>
      <c r="AN1" s="82"/>
      <c r="AO1" s="101"/>
      <c r="AP1" s="101"/>
      <c r="AQ1" s="101"/>
      <c r="AR1" s="102"/>
      <c r="AS1" s="102"/>
      <c r="AT1" s="102"/>
      <c r="AU1" s="102"/>
      <c r="AV1" s="103"/>
      <c r="AW1" s="103"/>
      <c r="AX1" s="103"/>
      <c r="AY1" s="103"/>
      <c r="AZ1" s="103"/>
      <c r="BA1" s="103"/>
      <c r="BB1" s="103"/>
      <c r="BC1" s="103"/>
      <c r="BD1" s="103"/>
      <c r="BE1" s="103"/>
      <c r="BF1" s="103"/>
      <c r="BG1" s="103"/>
      <c r="BH1" s="103"/>
      <c r="BI1" s="103"/>
      <c r="BJ1" s="103"/>
      <c r="BK1" s="103"/>
      <c r="BL1" s="103"/>
      <c r="BM1" s="103"/>
      <c r="BN1" s="103"/>
      <c r="BO1" s="103"/>
      <c r="BP1" s="103"/>
      <c r="BQ1" s="103"/>
      <c r="BR1" s="103"/>
      <c r="BS1" s="103"/>
      <c r="BT1" s="103"/>
      <c r="BU1" s="103"/>
      <c r="BV1" s="103"/>
      <c r="BW1" s="103"/>
      <c r="BX1" s="103"/>
    </row>
    <row r="2" spans="1:76" ht="13.5" customHeight="1">
      <c r="A2" s="952"/>
      <c r="B2" s="107"/>
      <c r="C2" s="107"/>
      <c r="D2" s="107"/>
      <c r="E2" s="107"/>
      <c r="F2" s="101"/>
      <c r="G2" s="101"/>
      <c r="H2" s="101"/>
      <c r="I2" s="101"/>
      <c r="J2" s="101"/>
      <c r="K2" s="101"/>
      <c r="L2" s="1394" t="str">
        <f>IF(J$13="","","灰色セルは入力不要です！")</f>
        <v/>
      </c>
      <c r="M2" s="1394"/>
      <c r="N2" s="1394"/>
      <c r="O2" s="1394"/>
      <c r="P2" s="1394" t="str">
        <f>IF(N$13="","","灰色セルは入力不要です！")</f>
        <v/>
      </c>
      <c r="Q2" s="1394"/>
      <c r="R2" s="1394"/>
      <c r="S2" s="1394"/>
      <c r="T2" s="1394" t="str">
        <f>IF(R$13="","","灰色セルは入力不要です！")</f>
        <v/>
      </c>
      <c r="U2" s="1394"/>
      <c r="V2" s="1394"/>
      <c r="W2" s="1394"/>
      <c r="X2" s="101"/>
      <c r="Y2" s="101"/>
      <c r="Z2" s="101"/>
      <c r="AA2" s="101"/>
      <c r="AB2" s="101"/>
      <c r="AC2" s="101"/>
      <c r="AD2" s="101"/>
      <c r="AE2" s="101"/>
      <c r="AF2" s="101"/>
      <c r="AG2" s="101"/>
      <c r="AH2" s="101"/>
      <c r="AI2" s="101"/>
      <c r="AJ2" s="101"/>
      <c r="AK2" s="101"/>
      <c r="AL2" s="101"/>
      <c r="AM2" s="101"/>
      <c r="AN2" s="82"/>
      <c r="AO2" s="101"/>
      <c r="AP2" s="101"/>
      <c r="AQ2" s="101"/>
      <c r="AR2" s="102"/>
      <c r="AS2" s="102"/>
      <c r="AT2" s="102"/>
      <c r="AU2" s="102"/>
      <c r="AV2" s="103"/>
      <c r="AW2" s="103"/>
      <c r="AX2" s="103"/>
      <c r="AY2" s="103"/>
      <c r="AZ2" s="103"/>
      <c r="BA2" s="103"/>
      <c r="BB2" s="103"/>
      <c r="BC2" s="103"/>
      <c r="BD2" s="103"/>
      <c r="BE2" s="103"/>
      <c r="BF2" s="103"/>
      <c r="BG2" s="103"/>
      <c r="BH2" s="103"/>
      <c r="BI2" s="103"/>
      <c r="BJ2" s="103"/>
      <c r="BK2" s="103"/>
      <c r="BL2" s="103"/>
      <c r="BM2" s="103"/>
      <c r="BN2" s="103"/>
      <c r="BO2" s="103"/>
      <c r="BP2" s="103"/>
      <c r="BQ2" s="103"/>
      <c r="BR2" s="103"/>
      <c r="BS2" s="103"/>
      <c r="BT2" s="103"/>
      <c r="BU2" s="103"/>
      <c r="BV2" s="103"/>
      <c r="BW2" s="103"/>
      <c r="BX2" s="103"/>
    </row>
    <row r="3" spans="1:76" ht="5.0999999999999996" customHeight="1">
      <c r="A3" s="952"/>
      <c r="B3" s="107"/>
      <c r="C3" s="107"/>
      <c r="D3" s="107"/>
      <c r="E3" s="107"/>
      <c r="F3" s="101"/>
      <c r="G3" s="101"/>
      <c r="H3" s="101"/>
      <c r="I3" s="101"/>
      <c r="J3" s="101"/>
      <c r="K3" s="101"/>
      <c r="L3" s="1394"/>
      <c r="M3" s="1394"/>
      <c r="N3" s="1394"/>
      <c r="O3" s="1394"/>
      <c r="P3" s="1394"/>
      <c r="Q3" s="1394"/>
      <c r="R3" s="1394"/>
      <c r="S3" s="1394"/>
      <c r="T3" s="1394"/>
      <c r="U3" s="1394"/>
      <c r="V3" s="1394"/>
      <c r="W3" s="1394"/>
      <c r="X3" s="82"/>
      <c r="Y3" s="101"/>
      <c r="Z3" s="101"/>
      <c r="AA3" s="101"/>
      <c r="AB3" s="101"/>
      <c r="AC3" s="101"/>
      <c r="AD3" s="101"/>
      <c r="AE3" s="101"/>
      <c r="AF3" s="101"/>
      <c r="AG3" s="101"/>
      <c r="AH3" s="101"/>
      <c r="AI3" s="101"/>
      <c r="AJ3" s="101"/>
      <c r="AK3" s="101"/>
      <c r="AL3" s="101"/>
      <c r="AM3" s="101"/>
      <c r="AN3" s="82"/>
      <c r="AO3" s="101"/>
      <c r="AP3" s="101"/>
      <c r="AQ3" s="101"/>
      <c r="AR3" s="102"/>
      <c r="AS3" s="102"/>
      <c r="AT3" s="102"/>
      <c r="AU3" s="102"/>
      <c r="AV3" s="103"/>
      <c r="AW3" s="103"/>
      <c r="AX3" s="103"/>
      <c r="AY3" s="103"/>
      <c r="AZ3" s="103"/>
      <c r="BA3" s="103"/>
      <c r="BB3" s="103"/>
      <c r="BC3" s="103"/>
      <c r="BD3" s="103"/>
      <c r="BE3" s="103"/>
      <c r="BF3" s="103"/>
      <c r="BG3" s="103"/>
      <c r="BH3" s="103"/>
      <c r="BI3" s="103"/>
      <c r="BJ3" s="103"/>
      <c r="BK3" s="103"/>
      <c r="BL3" s="103"/>
      <c r="BM3" s="103"/>
      <c r="BN3" s="103"/>
      <c r="BO3" s="103"/>
      <c r="BP3" s="103"/>
      <c r="BQ3" s="103"/>
      <c r="BR3" s="103"/>
      <c r="BS3" s="103"/>
      <c r="BT3" s="103"/>
      <c r="BU3" s="103"/>
      <c r="BV3" s="103"/>
      <c r="BW3" s="103"/>
      <c r="BX3" s="103"/>
    </row>
    <row r="4" spans="1:76" ht="5.0999999999999996" customHeight="1">
      <c r="A4" s="952"/>
      <c r="B4" s="107"/>
      <c r="C4" s="107"/>
      <c r="D4" s="107"/>
      <c r="E4" s="107"/>
      <c r="F4" s="101"/>
      <c r="G4" s="101"/>
      <c r="H4" s="101"/>
      <c r="I4" s="101"/>
      <c r="J4" s="101"/>
      <c r="K4" s="101"/>
      <c r="L4" s="1394"/>
      <c r="M4" s="1394"/>
      <c r="N4" s="1394"/>
      <c r="O4" s="1394"/>
      <c r="P4" s="1394"/>
      <c r="Q4" s="1394"/>
      <c r="R4" s="1394"/>
      <c r="S4" s="1394"/>
      <c r="T4" s="1394"/>
      <c r="U4" s="1394"/>
      <c r="V4" s="1394"/>
      <c r="W4" s="1394"/>
      <c r="X4" s="101"/>
      <c r="Y4" s="101"/>
      <c r="Z4" s="101"/>
      <c r="AA4" s="101"/>
      <c r="AB4" s="101"/>
      <c r="AC4" s="101"/>
      <c r="AD4" s="101"/>
      <c r="AE4" s="101"/>
      <c r="AF4" s="101"/>
      <c r="AG4" s="101"/>
      <c r="AH4" s="101"/>
      <c r="AI4" s="101"/>
      <c r="AJ4" s="101"/>
      <c r="AK4" s="101"/>
      <c r="AL4" s="101"/>
      <c r="AM4" s="101"/>
      <c r="AN4" s="82"/>
      <c r="AO4" s="101"/>
      <c r="AP4" s="101"/>
      <c r="AQ4" s="101"/>
      <c r="AR4" s="102"/>
      <c r="AS4" s="102"/>
      <c r="AT4" s="102"/>
      <c r="AU4" s="102"/>
      <c r="AV4" s="103"/>
      <c r="AW4" s="103"/>
      <c r="AX4" s="103"/>
      <c r="AY4" s="103"/>
      <c r="AZ4" s="103"/>
      <c r="BA4" s="103"/>
      <c r="BB4" s="103"/>
      <c r="BC4" s="103"/>
      <c r="BD4" s="103"/>
      <c r="BE4" s="103"/>
      <c r="BF4" s="103"/>
      <c r="BG4" s="103"/>
      <c r="BH4" s="103"/>
      <c r="BI4" s="103"/>
      <c r="BJ4" s="103"/>
      <c r="BK4" s="103"/>
      <c r="BL4" s="103"/>
      <c r="BM4" s="103"/>
      <c r="BN4" s="103"/>
      <c r="BO4" s="103"/>
      <c r="BP4" s="103"/>
      <c r="BQ4" s="103"/>
      <c r="BR4" s="103"/>
      <c r="BS4" s="103"/>
      <c r="BT4" s="103"/>
      <c r="BU4" s="103"/>
      <c r="BV4" s="103"/>
      <c r="BW4" s="103"/>
      <c r="BX4" s="103"/>
    </row>
    <row r="5" spans="1:76" ht="5.0999999999999996" customHeight="1">
      <c r="A5" s="952"/>
      <c r="B5" s="107"/>
      <c r="C5" s="107"/>
      <c r="D5" s="107"/>
      <c r="E5" s="107"/>
      <c r="F5" s="101"/>
      <c r="G5" s="101"/>
      <c r="H5" s="101"/>
      <c r="I5" s="101"/>
      <c r="J5" s="101"/>
      <c r="K5" s="101"/>
      <c r="L5" s="101"/>
      <c r="M5" s="240" t="s">
        <v>8</v>
      </c>
      <c r="N5" s="101"/>
      <c r="O5" s="101"/>
      <c r="P5" s="101"/>
      <c r="Q5" s="101"/>
      <c r="R5" s="101"/>
      <c r="S5" s="101"/>
      <c r="T5" s="101"/>
      <c r="U5" s="101"/>
      <c r="V5" s="101"/>
      <c r="W5" s="101"/>
      <c r="X5" s="101"/>
      <c r="Y5" s="101"/>
      <c r="Z5" s="101"/>
      <c r="AA5" s="101"/>
      <c r="AB5" s="101"/>
      <c r="AC5" s="101"/>
      <c r="AD5" s="101"/>
      <c r="AE5" s="101"/>
      <c r="AF5" s="101"/>
      <c r="AG5" s="101"/>
      <c r="AH5" s="101"/>
      <c r="AI5" s="101"/>
      <c r="AJ5" s="101"/>
      <c r="AK5" s="101"/>
      <c r="AL5" s="101"/>
      <c r="AM5" s="101"/>
      <c r="AN5" s="82"/>
      <c r="AO5" s="101"/>
      <c r="AP5" s="101"/>
      <c r="AQ5" s="101"/>
      <c r="AR5" s="102"/>
      <c r="AS5" s="102"/>
      <c r="AT5" s="102"/>
      <c r="AU5" s="102"/>
      <c r="AV5" s="103"/>
      <c r="AW5" s="103"/>
      <c r="AX5" s="103"/>
      <c r="AY5" s="103"/>
      <c r="AZ5" s="103"/>
      <c r="BA5" s="103"/>
      <c r="BB5" s="103"/>
      <c r="BC5" s="103"/>
      <c r="BD5" s="103"/>
      <c r="BE5" s="103"/>
      <c r="BF5" s="103"/>
      <c r="BG5" s="103"/>
      <c r="BH5" s="103"/>
      <c r="BI5" s="103"/>
      <c r="BJ5" s="103"/>
      <c r="BK5" s="103"/>
      <c r="BL5" s="103"/>
      <c r="BM5" s="103"/>
      <c r="BN5" s="103"/>
      <c r="BO5" s="103"/>
      <c r="BP5" s="103"/>
      <c r="BQ5" s="103"/>
      <c r="BR5" s="103"/>
      <c r="BS5" s="103"/>
      <c r="BT5" s="103"/>
      <c r="BU5" s="103"/>
      <c r="BV5" s="103"/>
      <c r="BW5" s="103"/>
      <c r="BX5" s="103"/>
    </row>
    <row r="6" spans="1:76" ht="5.0999999999999996" customHeight="1">
      <c r="A6" s="952"/>
      <c r="B6" s="107"/>
      <c r="C6" s="107"/>
      <c r="D6" s="107"/>
      <c r="E6" s="107"/>
      <c r="F6" s="101"/>
      <c r="G6" s="101"/>
      <c r="H6" s="101"/>
      <c r="I6" s="101"/>
      <c r="J6" s="101"/>
      <c r="K6" s="101"/>
      <c r="AN6" s="82"/>
      <c r="AO6" s="101"/>
      <c r="AP6" s="101"/>
      <c r="AQ6" s="101"/>
      <c r="AR6" s="102"/>
      <c r="AS6" s="102"/>
      <c r="AT6" s="102"/>
      <c r="AU6" s="102"/>
      <c r="AV6" s="103"/>
      <c r="AW6" s="103"/>
      <c r="AX6" s="103"/>
      <c r="AY6" s="103"/>
      <c r="AZ6" s="103"/>
      <c r="BA6" s="103"/>
      <c r="BB6" s="103"/>
      <c r="BC6" s="103"/>
      <c r="BD6" s="103"/>
      <c r="BE6" s="103"/>
      <c r="BF6" s="103"/>
      <c r="BG6" s="103"/>
      <c r="BH6" s="103"/>
      <c r="BI6" s="103"/>
      <c r="BJ6" s="103"/>
      <c r="BK6" s="103"/>
      <c r="BL6" s="103"/>
      <c r="BM6" s="103"/>
      <c r="BN6" s="103"/>
      <c r="BO6" s="103"/>
      <c r="BP6" s="103"/>
      <c r="BQ6" s="103"/>
      <c r="BR6" s="103"/>
      <c r="BS6" s="103"/>
      <c r="BT6" s="103"/>
      <c r="BU6" s="103"/>
      <c r="BV6" s="103"/>
      <c r="BW6" s="103"/>
      <c r="BX6" s="103"/>
    </row>
    <row r="7" spans="1:76" s="315" customFormat="1" ht="28.5" hidden="1" customHeight="1" thickBot="1">
      <c r="A7" s="953"/>
      <c r="B7" s="308"/>
      <c r="C7" s="308"/>
      <c r="D7" s="308"/>
      <c r="E7" s="308"/>
      <c r="F7" s="309" t="str">
        <f t="shared" ref="F7:H7" si="0">IF(F12="","",F12)</f>
        <v>000</v>
      </c>
      <c r="G7" s="309" t="str">
        <f t="shared" si="0"/>
        <v>総計（横合計）</v>
      </c>
      <c r="H7" s="310" t="str">
        <f t="shared" si="0"/>
        <v/>
      </c>
      <c r="I7" s="309" t="str">
        <f>IF(I12="","",I12)</f>
        <v>Y00</v>
      </c>
      <c r="J7" s="309" t="str">
        <f>IF(J13="","",J13)</f>
        <v/>
      </c>
      <c r="K7" s="309" t="str">
        <f>IF(K13="","",K13)</f>
        <v/>
      </c>
      <c r="L7" s="309" t="str">
        <f>IF(L13="","",L13)</f>
        <v/>
      </c>
      <c r="M7" s="309" t="str">
        <f t="shared" ref="M7:AM7" si="1">IF(M13="","",M13)</f>
        <v/>
      </c>
      <c r="N7" s="309" t="str">
        <f t="shared" si="1"/>
        <v/>
      </c>
      <c r="O7" s="309" t="str">
        <f t="shared" si="1"/>
        <v/>
      </c>
      <c r="P7" s="309" t="str">
        <f t="shared" si="1"/>
        <v/>
      </c>
      <c r="Q7" s="309" t="str">
        <f t="shared" si="1"/>
        <v/>
      </c>
      <c r="R7" s="309" t="str">
        <f t="shared" si="1"/>
        <v/>
      </c>
      <c r="S7" s="309" t="str">
        <f t="shared" si="1"/>
        <v/>
      </c>
      <c r="T7" s="309" t="str">
        <f t="shared" si="1"/>
        <v/>
      </c>
      <c r="U7" s="309" t="str">
        <f t="shared" si="1"/>
        <v/>
      </c>
      <c r="V7" s="309" t="str">
        <f t="shared" si="1"/>
        <v/>
      </c>
      <c r="W7" s="309" t="str">
        <f t="shared" si="1"/>
        <v/>
      </c>
      <c r="X7" s="309" t="str">
        <f t="shared" si="1"/>
        <v/>
      </c>
      <c r="Y7" s="309" t="str">
        <f t="shared" si="1"/>
        <v/>
      </c>
      <c r="Z7" s="309" t="str">
        <f t="shared" si="1"/>
        <v/>
      </c>
      <c r="AA7" s="309" t="str">
        <f t="shared" si="1"/>
        <v/>
      </c>
      <c r="AB7" s="309" t="str">
        <f t="shared" si="1"/>
        <v/>
      </c>
      <c r="AC7" s="309" t="str">
        <f t="shared" si="1"/>
        <v/>
      </c>
      <c r="AD7" s="309" t="str">
        <f t="shared" si="1"/>
        <v/>
      </c>
      <c r="AE7" s="309" t="str">
        <f t="shared" si="1"/>
        <v/>
      </c>
      <c r="AF7" s="309" t="str">
        <f t="shared" si="1"/>
        <v/>
      </c>
      <c r="AG7" s="309" t="str">
        <f t="shared" si="1"/>
        <v/>
      </c>
      <c r="AH7" s="309" t="str">
        <f t="shared" si="1"/>
        <v/>
      </c>
      <c r="AI7" s="309" t="str">
        <f t="shared" si="1"/>
        <v/>
      </c>
      <c r="AJ7" s="309" t="str">
        <f t="shared" si="1"/>
        <v/>
      </c>
      <c r="AK7" s="309" t="str">
        <f t="shared" si="1"/>
        <v/>
      </c>
      <c r="AL7" s="309" t="str">
        <f t="shared" si="1"/>
        <v/>
      </c>
      <c r="AM7" s="309" t="str">
        <f t="shared" si="1"/>
        <v/>
      </c>
      <c r="AN7" s="311"/>
      <c r="AO7" s="312"/>
      <c r="AP7" s="312"/>
      <c r="AQ7" s="312"/>
      <c r="AR7" s="313"/>
      <c r="AS7" s="313"/>
      <c r="AT7" s="313"/>
      <c r="AU7" s="313"/>
      <c r="AV7" s="314"/>
      <c r="AW7" s="314"/>
      <c r="AX7" s="314"/>
      <c r="AY7" s="314"/>
      <c r="AZ7" s="314"/>
      <c r="BA7" s="314"/>
      <c r="BB7" s="314"/>
      <c r="BC7" s="314"/>
      <c r="BD7" s="314"/>
      <c r="BE7" s="314"/>
      <c r="BF7" s="314"/>
      <c r="BG7" s="314"/>
      <c r="BH7" s="314"/>
      <c r="BI7" s="314"/>
      <c r="BJ7" s="314"/>
      <c r="BK7" s="314"/>
      <c r="BL7" s="314"/>
      <c r="BM7" s="314"/>
      <c r="BN7" s="314"/>
      <c r="BO7" s="314"/>
      <c r="BP7" s="314"/>
      <c r="BQ7" s="314"/>
      <c r="BR7" s="314"/>
      <c r="BS7" s="314"/>
      <c r="BT7" s="314"/>
      <c r="BU7" s="314"/>
      <c r="BV7" s="314"/>
      <c r="BW7" s="314"/>
      <c r="BX7" s="314"/>
    </row>
    <row r="8" spans="1:76" ht="3" customHeight="1">
      <c r="A8" s="954"/>
      <c r="B8" s="107"/>
      <c r="C8" s="107"/>
      <c r="D8" s="107"/>
      <c r="E8" s="107"/>
      <c r="F8" s="101"/>
      <c r="G8" s="101"/>
      <c r="H8" s="101"/>
      <c r="I8" s="101"/>
      <c r="J8" s="101"/>
      <c r="K8" s="101"/>
      <c r="L8" s="101"/>
      <c r="M8" s="101"/>
      <c r="N8" s="101"/>
      <c r="O8" s="101"/>
      <c r="P8" s="101"/>
      <c r="Q8" s="101"/>
      <c r="R8" s="101"/>
      <c r="S8" s="101"/>
      <c r="T8" s="101"/>
      <c r="U8" s="101"/>
      <c r="V8" s="101"/>
      <c r="W8" s="101"/>
      <c r="X8" s="101"/>
      <c r="Y8" s="101"/>
      <c r="Z8" s="101"/>
      <c r="AA8" s="101"/>
      <c r="AB8" s="101"/>
      <c r="AC8" s="101"/>
      <c r="AD8" s="101"/>
      <c r="AE8" s="101"/>
      <c r="AF8" s="101"/>
      <c r="AG8" s="101"/>
      <c r="AH8" s="101"/>
      <c r="AI8" s="101"/>
      <c r="AJ8" s="101"/>
      <c r="AK8" s="101"/>
      <c r="AL8" s="101"/>
      <c r="AM8" s="101"/>
      <c r="AN8" s="82"/>
      <c r="AO8" s="101"/>
      <c r="AP8" s="101"/>
      <c r="AQ8" s="101"/>
      <c r="AR8" s="104"/>
      <c r="AS8" s="104"/>
      <c r="AT8" s="104"/>
      <c r="AU8" s="104"/>
      <c r="AV8" s="105"/>
      <c r="AW8" s="105"/>
      <c r="AX8" s="105"/>
      <c r="AY8" s="103"/>
      <c r="AZ8" s="103"/>
      <c r="BA8" s="103"/>
      <c r="BB8" s="103"/>
      <c r="BC8" s="103"/>
      <c r="BD8" s="103"/>
      <c r="BE8" s="103"/>
      <c r="BF8" s="103"/>
      <c r="BG8" s="103"/>
      <c r="BH8" s="103"/>
      <c r="BI8" s="103"/>
      <c r="BJ8" s="103"/>
      <c r="BK8" s="103"/>
      <c r="BL8" s="103"/>
      <c r="BM8" s="103"/>
      <c r="BN8" s="103"/>
      <c r="BO8" s="103"/>
      <c r="BP8" s="103"/>
      <c r="BQ8" s="103"/>
      <c r="BR8" s="103"/>
      <c r="BS8" s="103"/>
      <c r="BT8" s="103"/>
      <c r="BU8" s="103"/>
      <c r="BV8" s="103"/>
      <c r="BW8" s="103"/>
      <c r="BX8" s="103"/>
    </row>
    <row r="9" spans="1:76" ht="3" customHeight="1">
      <c r="A9" s="952"/>
      <c r="B9" s="106"/>
      <c r="C9" s="107"/>
      <c r="D9" s="107"/>
      <c r="E9" s="107"/>
      <c r="F9" s="107"/>
      <c r="G9" s="107"/>
      <c r="H9" s="107"/>
      <c r="I9" s="107"/>
      <c r="J9" s="107"/>
      <c r="K9" s="107"/>
      <c r="L9" s="107"/>
      <c r="M9" s="107"/>
      <c r="N9" s="107"/>
      <c r="O9" s="107"/>
      <c r="P9" s="107"/>
      <c r="Q9" s="107"/>
      <c r="R9" s="107"/>
      <c r="S9" s="107"/>
      <c r="T9" s="107"/>
      <c r="U9" s="107"/>
      <c r="V9" s="107"/>
      <c r="W9" s="107"/>
      <c r="X9" s="107"/>
      <c r="Y9" s="107"/>
      <c r="Z9" s="107"/>
      <c r="AA9" s="107"/>
      <c r="AB9" s="107"/>
      <c r="AC9" s="107"/>
      <c r="AD9" s="107"/>
      <c r="AE9" s="107"/>
      <c r="AF9" s="107"/>
      <c r="AG9" s="107"/>
      <c r="AH9" s="107"/>
      <c r="AI9" s="107"/>
      <c r="AJ9" s="107"/>
      <c r="AK9" s="107"/>
      <c r="AL9" s="107"/>
      <c r="AM9" s="107"/>
      <c r="AN9" s="82"/>
      <c r="AO9" s="101"/>
      <c r="AP9" s="101"/>
      <c r="AQ9" s="101"/>
      <c r="AR9" s="102"/>
      <c r="AS9" s="102"/>
      <c r="AT9" s="102"/>
      <c r="AU9" s="102"/>
      <c r="AV9" s="103"/>
      <c r="AW9" s="103"/>
      <c r="AX9" s="103"/>
      <c r="AY9" s="103"/>
      <c r="AZ9" s="103"/>
      <c r="BA9" s="103"/>
      <c r="BB9" s="103"/>
      <c r="BC9" s="103"/>
      <c r="BD9" s="103"/>
      <c r="BE9" s="103"/>
      <c r="BF9" s="103"/>
      <c r="BG9" s="103"/>
      <c r="BH9" s="103"/>
      <c r="BI9" s="103"/>
      <c r="BJ9" s="103"/>
      <c r="BK9" s="103"/>
      <c r="BL9" s="103"/>
      <c r="BM9" s="103"/>
      <c r="BN9" s="103"/>
      <c r="BO9" s="103"/>
      <c r="BP9" s="103"/>
      <c r="BQ9" s="103"/>
      <c r="BR9" s="103"/>
      <c r="BS9" s="103"/>
      <c r="BT9" s="103"/>
      <c r="BU9" s="103"/>
      <c r="BV9" s="103"/>
      <c r="BW9" s="103"/>
      <c r="BX9" s="103"/>
    </row>
    <row r="10" spans="1:76" ht="27.75">
      <c r="A10" s="952"/>
      <c r="B10" s="1396" t="s">
        <v>677</v>
      </c>
      <c r="C10" s="1396"/>
      <c r="D10" s="1396"/>
      <c r="E10" s="1396"/>
      <c r="F10" s="1396"/>
      <c r="G10" s="1396"/>
      <c r="H10" s="1396"/>
      <c r="I10" s="1396"/>
      <c r="J10" s="1396"/>
      <c r="K10" s="1396"/>
      <c r="L10" s="961" t="s">
        <v>679</v>
      </c>
      <c r="M10" s="961"/>
      <c r="N10" s="961"/>
      <c r="O10" s="961"/>
      <c r="P10" s="961"/>
      <c r="Q10" s="961"/>
      <c r="R10" s="961"/>
      <c r="S10" s="961"/>
      <c r="T10" s="961"/>
      <c r="U10" s="961"/>
      <c r="V10" s="961"/>
      <c r="W10" s="961"/>
      <c r="X10" s="961"/>
      <c r="Y10" s="961"/>
      <c r="Z10" s="961"/>
      <c r="AA10" s="961"/>
      <c r="AB10" s="961"/>
      <c r="AC10" s="961"/>
      <c r="AD10" s="961"/>
      <c r="AE10" s="961"/>
      <c r="AF10" s="961"/>
      <c r="AG10" s="961"/>
      <c r="AH10" s="961"/>
      <c r="AI10" s="961"/>
      <c r="AJ10" s="961"/>
      <c r="AK10" s="961"/>
      <c r="AL10" s="961"/>
      <c r="AM10" s="961"/>
      <c r="AN10" s="82"/>
      <c r="AO10" s="108"/>
      <c r="AP10" s="108"/>
      <c r="AQ10" s="108"/>
      <c r="AR10" s="102"/>
      <c r="AS10" s="102"/>
      <c r="AT10" s="102"/>
      <c r="AU10" s="102"/>
      <c r="AV10" s="103"/>
      <c r="AW10" s="103"/>
      <c r="AX10" s="103"/>
      <c r="AY10" s="103"/>
      <c r="AZ10" s="103"/>
      <c r="BA10" s="103"/>
      <c r="BB10" s="103"/>
      <c r="BC10" s="103"/>
      <c r="BD10" s="103"/>
      <c r="BE10" s="103"/>
      <c r="BF10" s="103"/>
      <c r="BG10" s="103"/>
      <c r="BH10" s="103"/>
      <c r="BI10" s="103"/>
      <c r="BJ10" s="103"/>
      <c r="BK10" s="103"/>
      <c r="BL10" s="103"/>
      <c r="BM10" s="103"/>
      <c r="BN10" s="103"/>
      <c r="BO10" s="103"/>
      <c r="BP10" s="103"/>
      <c r="BQ10" s="103"/>
      <c r="BR10" s="103"/>
      <c r="BS10" s="103"/>
      <c r="BT10" s="103"/>
      <c r="BU10" s="103"/>
      <c r="BV10" s="103"/>
      <c r="BW10" s="103"/>
      <c r="BX10" s="103"/>
    </row>
    <row r="11" spans="1:76" ht="15" thickBot="1">
      <c r="A11" s="952"/>
      <c r="B11" s="106"/>
      <c r="C11" s="107"/>
      <c r="D11" s="107"/>
      <c r="E11" s="107"/>
      <c r="F11" s="107"/>
      <c r="G11" s="107"/>
      <c r="H11" s="107"/>
      <c r="I11" s="107"/>
      <c r="J11" s="107"/>
      <c r="K11" s="109" t="str">
        <f ca="1">CONCATENATE("（",作業２!E82,作業２!E75,"年4月1日～",作業２!E86,作業２!E78,"年3月31日　単位：円）")</f>
        <v>（令和7年4月1日～令和8年3月31日　単位：円）</v>
      </c>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9"/>
      <c r="AL11" s="109"/>
      <c r="AM11" s="109"/>
      <c r="AN11" s="82"/>
      <c r="AO11" s="110"/>
      <c r="AP11" s="110"/>
      <c r="AQ11" s="110"/>
      <c r="AR11" s="102"/>
      <c r="AS11" s="102"/>
      <c r="AT11" s="102"/>
      <c r="AU11" s="102"/>
      <c r="AV11" s="103"/>
      <c r="AW11" s="103"/>
      <c r="AX11" s="103"/>
      <c r="AY11" s="103"/>
      <c r="AZ11" s="103"/>
      <c r="BA11" s="103"/>
      <c r="BB11" s="103"/>
      <c r="BC11" s="103"/>
      <c r="BD11" s="103"/>
      <c r="BE11" s="103"/>
      <c r="BF11" s="103"/>
      <c r="BG11" s="103"/>
      <c r="BH11" s="103"/>
      <c r="BI11" s="103"/>
      <c r="BJ11" s="103"/>
      <c r="BK11" s="103"/>
      <c r="BL11" s="103"/>
      <c r="BM11" s="103"/>
      <c r="BN11" s="103"/>
      <c r="BO11" s="103"/>
      <c r="BP11" s="103"/>
      <c r="BQ11" s="103"/>
      <c r="BR11" s="103"/>
      <c r="BS11" s="103"/>
      <c r="BT11" s="103"/>
      <c r="BU11" s="103"/>
      <c r="BV11" s="103"/>
      <c r="BW11" s="103"/>
      <c r="BX11" s="103"/>
    </row>
    <row r="12" spans="1:76" ht="15" thickTop="1">
      <c r="A12" s="958"/>
      <c r="B12" s="1375" t="s">
        <v>474</v>
      </c>
      <c r="C12" s="1376"/>
      <c r="D12" s="1376"/>
      <c r="E12" s="1376"/>
      <c r="F12" s="557" t="s">
        <v>32</v>
      </c>
      <c r="G12" s="1403" t="s">
        <v>373</v>
      </c>
      <c r="H12" s="301"/>
      <c r="I12" s="302" t="s">
        <v>466</v>
      </c>
      <c r="J12" s="299"/>
      <c r="K12" s="300"/>
      <c r="L12" s="385"/>
      <c r="M12" s="386"/>
      <c r="N12" s="386"/>
      <c r="O12" s="386"/>
      <c r="P12" s="386"/>
      <c r="Q12" s="386"/>
      <c r="R12" s="386"/>
      <c r="S12" s="386"/>
      <c r="T12" s="386"/>
      <c r="U12" s="386"/>
      <c r="V12" s="386"/>
      <c r="W12" s="386"/>
      <c r="X12" s="386"/>
      <c r="Y12" s="386"/>
      <c r="Z12" s="386"/>
      <c r="AA12" s="386"/>
      <c r="AB12" s="386"/>
      <c r="AC12" s="386"/>
      <c r="AD12" s="386"/>
      <c r="AE12" s="386"/>
      <c r="AF12" s="386"/>
      <c r="AG12" s="386"/>
      <c r="AH12" s="386"/>
      <c r="AI12" s="386"/>
      <c r="AJ12" s="386"/>
      <c r="AK12" s="386"/>
      <c r="AL12" s="386"/>
      <c r="AM12" s="300"/>
      <c r="AN12" s="82"/>
      <c r="AO12" s="193"/>
      <c r="AP12" s="193"/>
      <c r="AQ12" s="193"/>
      <c r="AR12" s="102"/>
      <c r="AS12" s="102"/>
      <c r="AT12" s="102"/>
      <c r="AU12" s="102"/>
      <c r="AV12" s="102"/>
      <c r="AW12" s="102"/>
      <c r="AX12" s="102"/>
      <c r="AY12" s="102"/>
      <c r="AZ12" s="102"/>
      <c r="BA12" s="102"/>
      <c r="BB12" s="102"/>
      <c r="BC12" s="102"/>
      <c r="BD12" s="102"/>
      <c r="BE12" s="102"/>
      <c r="BF12" s="102"/>
      <c r="BG12" s="102"/>
      <c r="BH12" s="102"/>
      <c r="BI12" s="102"/>
      <c r="BJ12" s="102"/>
      <c r="BK12" s="102"/>
      <c r="BL12" s="102"/>
      <c r="BM12" s="102"/>
      <c r="BN12" s="102"/>
      <c r="BO12" s="102"/>
      <c r="BP12" s="102"/>
      <c r="BQ12" s="102"/>
      <c r="BR12" s="102"/>
      <c r="BS12" s="102"/>
      <c r="BT12" s="102"/>
      <c r="BU12" s="102"/>
      <c r="BV12" s="103"/>
      <c r="BW12" s="103"/>
      <c r="BX12" s="103"/>
    </row>
    <row r="13" spans="1:76" ht="39.950000000000003" customHeight="1" thickBot="1">
      <c r="A13" s="958"/>
      <c r="B13" s="1377"/>
      <c r="C13" s="1378"/>
      <c r="D13" s="1378"/>
      <c r="E13" s="1378"/>
      <c r="F13" s="273" t="s">
        <v>31</v>
      </c>
      <c r="G13" s="1404"/>
      <c r="H13" s="219"/>
      <c r="I13" s="272" t="s">
        <v>660</v>
      </c>
      <c r="J13" s="971" t="str">
        <f>IF(作業２!G9="","",作業２!G9)</f>
        <v/>
      </c>
      <c r="K13" s="972" t="str">
        <f>IF(作業２!H34="Z","",IF(作業２!H9="","",作業２!H9))</f>
        <v/>
      </c>
      <c r="L13" s="973" t="str">
        <f>IF(作業２!I34="Z","",IF(作業２!I9="","",作業２!I9))</f>
        <v/>
      </c>
      <c r="M13" s="974" t="str">
        <f>IF(作業２!J34="Z","",IF(作業２!J9="","",作業２!J9))</f>
        <v/>
      </c>
      <c r="N13" s="974" t="str">
        <f>IF(作業２!K34="Z","",IF(作業２!K9="","",作業２!K9))</f>
        <v/>
      </c>
      <c r="O13" s="974" t="str">
        <f>IF(作業２!L34="Z","",IF(作業２!L9="","",作業２!L9))</f>
        <v/>
      </c>
      <c r="P13" s="974" t="str">
        <f>IF(作業２!M34="Z","",IF(作業２!M9="","",作業２!M9))</f>
        <v/>
      </c>
      <c r="Q13" s="974" t="str">
        <f>IF(作業２!N34="Z","",IF(作業２!N9="","",作業２!N9))</f>
        <v/>
      </c>
      <c r="R13" s="974" t="str">
        <f>IF(作業２!O34="Z","",IF(作業２!O9="","",作業２!O9))</f>
        <v/>
      </c>
      <c r="S13" s="974" t="str">
        <f>IF(作業２!P34="Z","",IF(作業２!P9="","",作業２!P9))</f>
        <v/>
      </c>
      <c r="T13" s="974" t="str">
        <f>IF(作業２!Q34="Z","",IF(作業２!Q9="","",作業２!Q9))</f>
        <v/>
      </c>
      <c r="U13" s="974" t="str">
        <f>IF(作業２!R34="Z","",IF(作業２!R9="","",作業２!R9))</f>
        <v/>
      </c>
      <c r="V13" s="974" t="str">
        <f>IF(作業２!S34="Z","",IF(作業２!S9="","",作業２!S9))</f>
        <v/>
      </c>
      <c r="W13" s="974" t="str">
        <f>IF(作業２!T34="Z","",IF(作業２!T9="","",作業２!T9))</f>
        <v/>
      </c>
      <c r="X13" s="974" t="str">
        <f>IF(作業２!U34="Z","",IF(作業２!U9="","",作業２!U9))</f>
        <v/>
      </c>
      <c r="Y13" s="974" t="str">
        <f>IF(作業２!V34="Z","",IF(作業２!V9="","",作業２!V9))</f>
        <v/>
      </c>
      <c r="Z13" s="974" t="str">
        <f>IF(作業２!W34="Z","",IF(作業２!W9="","",作業２!W9))</f>
        <v/>
      </c>
      <c r="AA13" s="974" t="str">
        <f>IF(作業２!X34="Z","",IF(作業２!X9="","",作業２!X9))</f>
        <v/>
      </c>
      <c r="AB13" s="974" t="str">
        <f>IF(作業２!Y34="Z","",IF(作業２!Y9="","",作業２!Y9))</f>
        <v/>
      </c>
      <c r="AC13" s="974" t="str">
        <f>IF(作業２!Z34="Z","",IF(作業２!Z9="","",作業２!Z9))</f>
        <v/>
      </c>
      <c r="AD13" s="974" t="str">
        <f>IF(作業２!AA34="Z","",IF(作業２!AA9="","",作業２!AA9))</f>
        <v/>
      </c>
      <c r="AE13" s="974" t="str">
        <f>IF(作業２!AB34="Z","",IF(作業２!AB9="","",作業２!AB9))</f>
        <v/>
      </c>
      <c r="AF13" s="974" t="str">
        <f>IF(作業２!AC34="Z","",IF(作業２!AC9="","",作業２!AC9))</f>
        <v/>
      </c>
      <c r="AG13" s="974" t="str">
        <f>IF(作業２!AD34="Z","",IF(作業２!AD9="","",作業２!AD9))</f>
        <v/>
      </c>
      <c r="AH13" s="974" t="str">
        <f>IF(作業２!AE34="Z","",IF(作業２!AE9="","",作業２!AE9))</f>
        <v/>
      </c>
      <c r="AI13" s="974" t="str">
        <f>IF(作業２!AF34="Z","",IF(作業２!AF9="","",作業２!AF9))</f>
        <v/>
      </c>
      <c r="AJ13" s="974" t="str">
        <f>IF(作業２!AG34="Z","",IF(作業２!AG9="","",作業２!AG9))</f>
        <v/>
      </c>
      <c r="AK13" s="974" t="str">
        <f>IF(作業２!AH34="Z","",IF(作業２!AH9="","",作業２!AH9))</f>
        <v/>
      </c>
      <c r="AL13" s="974" t="str">
        <f>IF(作業２!AI34="Z","",IF(作業２!AI9="","",作業２!AI9))</f>
        <v/>
      </c>
      <c r="AM13" s="972" t="str">
        <f>IF(作業２!AJ34="Z","",IF(作業２!AJ9="","",作業２!AJ9))</f>
        <v/>
      </c>
      <c r="AN13" s="82"/>
      <c r="AO13" s="194"/>
      <c r="AP13" s="194"/>
      <c r="AQ13" s="194"/>
      <c r="AR13" s="102"/>
      <c r="AS13" s="102"/>
      <c r="AT13" s="102"/>
      <c r="AU13" s="102"/>
      <c r="AV13" s="102"/>
      <c r="AW13" s="102"/>
      <c r="AX13" s="102"/>
      <c r="AY13" s="102"/>
      <c r="AZ13" s="102"/>
      <c r="BA13" s="102"/>
      <c r="BB13" s="102"/>
      <c r="BC13" s="102"/>
      <c r="BD13" s="102"/>
      <c r="BE13" s="102"/>
      <c r="BF13" s="102"/>
      <c r="BG13" s="102"/>
      <c r="BH13" s="102"/>
      <c r="BI13" s="102"/>
      <c r="BJ13" s="102"/>
      <c r="BK13" s="102"/>
      <c r="BL13" s="102"/>
      <c r="BM13" s="102"/>
      <c r="BN13" s="102"/>
      <c r="BO13" s="102"/>
      <c r="BP13" s="102"/>
      <c r="BQ13" s="102"/>
      <c r="BR13" s="102"/>
      <c r="BS13" s="102"/>
      <c r="BT13" s="102"/>
      <c r="BU13" s="102"/>
      <c r="BV13" s="103"/>
      <c r="BW13" s="103"/>
      <c r="BX13" s="103"/>
    </row>
    <row r="14" spans="1:76" ht="23.25" customHeight="1">
      <c r="A14" s="1374"/>
      <c r="B14" s="1379" t="s">
        <v>199</v>
      </c>
      <c r="C14" s="1380"/>
      <c r="D14" s="1380"/>
      <c r="E14" s="1380"/>
      <c r="F14" s="666" t="str">
        <f>IF(AO14=TRUE,"",SUM(F16,F18,F20,F22,F23,F24,F25))</f>
        <v/>
      </c>
      <c r="G14" s="667">
        <f>IF(AP14=TRUE,"",SUM(G16,G18,G20,G22,G23,G24,G25))</f>
        <v>0</v>
      </c>
      <c r="H14" s="668"/>
      <c r="I14" s="666" t="str">
        <f t="shared" ref="I14:AM14" si="2">IF(AQ14=TRUE,"",SUM(I16,I18,I20,I22,I23,I24,I25))</f>
        <v/>
      </c>
      <c r="J14" s="669" t="str">
        <f t="shared" si="2"/>
        <v/>
      </c>
      <c r="K14" s="670" t="str">
        <f t="shared" si="2"/>
        <v/>
      </c>
      <c r="L14" s="671" t="str">
        <f t="shared" si="2"/>
        <v/>
      </c>
      <c r="M14" s="672" t="str">
        <f t="shared" si="2"/>
        <v/>
      </c>
      <c r="N14" s="672" t="str">
        <f t="shared" si="2"/>
        <v/>
      </c>
      <c r="O14" s="672" t="str">
        <f t="shared" si="2"/>
        <v/>
      </c>
      <c r="P14" s="672" t="str">
        <f t="shared" si="2"/>
        <v/>
      </c>
      <c r="Q14" s="672" t="str">
        <f t="shared" si="2"/>
        <v/>
      </c>
      <c r="R14" s="672" t="str">
        <f t="shared" si="2"/>
        <v/>
      </c>
      <c r="S14" s="672" t="str">
        <f t="shared" si="2"/>
        <v/>
      </c>
      <c r="T14" s="672" t="str">
        <f t="shared" si="2"/>
        <v/>
      </c>
      <c r="U14" s="672" t="str">
        <f t="shared" si="2"/>
        <v/>
      </c>
      <c r="V14" s="672" t="str">
        <f t="shared" si="2"/>
        <v/>
      </c>
      <c r="W14" s="672" t="str">
        <f t="shared" si="2"/>
        <v/>
      </c>
      <c r="X14" s="672" t="str">
        <f t="shared" si="2"/>
        <v/>
      </c>
      <c r="Y14" s="160" t="str">
        <f t="shared" si="2"/>
        <v/>
      </c>
      <c r="Z14" s="160" t="str">
        <f t="shared" si="2"/>
        <v/>
      </c>
      <c r="AA14" s="160" t="str">
        <f t="shared" si="2"/>
        <v/>
      </c>
      <c r="AB14" s="160" t="str">
        <f t="shared" si="2"/>
        <v/>
      </c>
      <c r="AC14" s="160" t="str">
        <f t="shared" si="2"/>
        <v/>
      </c>
      <c r="AD14" s="160" t="str">
        <f t="shared" si="2"/>
        <v/>
      </c>
      <c r="AE14" s="160" t="str">
        <f t="shared" si="2"/>
        <v/>
      </c>
      <c r="AF14" s="160" t="str">
        <f t="shared" si="2"/>
        <v/>
      </c>
      <c r="AG14" s="160" t="str">
        <f t="shared" si="2"/>
        <v/>
      </c>
      <c r="AH14" s="160" t="str">
        <f t="shared" si="2"/>
        <v/>
      </c>
      <c r="AI14" s="160" t="str">
        <f t="shared" si="2"/>
        <v/>
      </c>
      <c r="AJ14" s="160" t="str">
        <f t="shared" si="2"/>
        <v/>
      </c>
      <c r="AK14" s="160" t="str">
        <f t="shared" si="2"/>
        <v/>
      </c>
      <c r="AL14" s="160" t="str">
        <f t="shared" si="2"/>
        <v/>
      </c>
      <c r="AM14" s="76" t="str">
        <f t="shared" si="2"/>
        <v/>
      </c>
      <c r="AN14" s="82"/>
      <c r="AO14" s="195" t="b">
        <f>AND(F15="",F19="",F23="",F24="",F25="")</f>
        <v>1</v>
      </c>
      <c r="AP14" s="195" t="b">
        <f>AND(G15="",G19="",G23="",G24="",G25="")</f>
        <v>0</v>
      </c>
      <c r="AQ14" s="195" t="b">
        <f t="shared" ref="AQ14:BU14" si="3">AND(I15="",I19="",I23="",I24="",I25="")</f>
        <v>1</v>
      </c>
      <c r="AR14" s="195" t="b">
        <f t="shared" si="3"/>
        <v>1</v>
      </c>
      <c r="AS14" s="195" t="b">
        <f t="shared" si="3"/>
        <v>1</v>
      </c>
      <c r="AT14" s="195" t="b">
        <f t="shared" si="3"/>
        <v>1</v>
      </c>
      <c r="AU14" s="195" t="b">
        <f t="shared" si="3"/>
        <v>1</v>
      </c>
      <c r="AV14" s="195" t="b">
        <f t="shared" si="3"/>
        <v>1</v>
      </c>
      <c r="AW14" s="195" t="b">
        <f t="shared" si="3"/>
        <v>1</v>
      </c>
      <c r="AX14" s="195" t="b">
        <f t="shared" si="3"/>
        <v>1</v>
      </c>
      <c r="AY14" s="195" t="b">
        <f t="shared" si="3"/>
        <v>1</v>
      </c>
      <c r="AZ14" s="195" t="b">
        <f t="shared" si="3"/>
        <v>1</v>
      </c>
      <c r="BA14" s="195" t="b">
        <f t="shared" si="3"/>
        <v>1</v>
      </c>
      <c r="BB14" s="195" t="b">
        <f t="shared" si="3"/>
        <v>1</v>
      </c>
      <c r="BC14" s="195" t="b">
        <f t="shared" si="3"/>
        <v>1</v>
      </c>
      <c r="BD14" s="195" t="b">
        <f t="shared" si="3"/>
        <v>1</v>
      </c>
      <c r="BE14" s="195" t="b">
        <f t="shared" si="3"/>
        <v>1</v>
      </c>
      <c r="BF14" s="195" t="b">
        <f t="shared" si="3"/>
        <v>1</v>
      </c>
      <c r="BG14" s="195" t="b">
        <f t="shared" si="3"/>
        <v>1</v>
      </c>
      <c r="BH14" s="195" t="b">
        <f t="shared" si="3"/>
        <v>1</v>
      </c>
      <c r="BI14" s="195" t="b">
        <f t="shared" si="3"/>
        <v>1</v>
      </c>
      <c r="BJ14" s="195" t="b">
        <f t="shared" si="3"/>
        <v>1</v>
      </c>
      <c r="BK14" s="195" t="b">
        <f t="shared" si="3"/>
        <v>1</v>
      </c>
      <c r="BL14" s="195" t="b">
        <f t="shared" si="3"/>
        <v>1</v>
      </c>
      <c r="BM14" s="195" t="b">
        <f t="shared" si="3"/>
        <v>1</v>
      </c>
      <c r="BN14" s="195" t="b">
        <f t="shared" si="3"/>
        <v>1</v>
      </c>
      <c r="BO14" s="195" t="b">
        <f t="shared" si="3"/>
        <v>1</v>
      </c>
      <c r="BP14" s="195" t="b">
        <f t="shared" si="3"/>
        <v>1</v>
      </c>
      <c r="BQ14" s="195" t="b">
        <f t="shared" si="3"/>
        <v>1</v>
      </c>
      <c r="BR14" s="195" t="b">
        <f t="shared" si="3"/>
        <v>1</v>
      </c>
      <c r="BS14" s="195" t="b">
        <f t="shared" si="3"/>
        <v>1</v>
      </c>
      <c r="BT14" s="195" t="b">
        <f t="shared" si="3"/>
        <v>1</v>
      </c>
      <c r="BU14" s="195" t="b">
        <f t="shared" si="3"/>
        <v>1</v>
      </c>
      <c r="BV14" s="103"/>
      <c r="BW14" s="103"/>
      <c r="BX14" s="103"/>
    </row>
    <row r="15" spans="1:76" ht="23.25" customHeight="1">
      <c r="A15" s="1374"/>
      <c r="B15" s="1392" t="s">
        <v>198</v>
      </c>
      <c r="C15" s="1414" t="s">
        <v>177</v>
      </c>
      <c r="D15" s="1415"/>
      <c r="E15" s="184" t="s">
        <v>197</v>
      </c>
      <c r="F15" s="673" t="str">
        <f>IF(AO15=TRUE,"",SUM(F16,F18))</f>
        <v/>
      </c>
      <c r="G15" s="674">
        <f>IF(AP15=TRUE,"",SUM(G16,G18))</f>
        <v>0</v>
      </c>
      <c r="H15" s="675"/>
      <c r="I15" s="673" t="str">
        <f t="shared" ref="I15:AM15" si="4">IF(AQ15=TRUE,"",SUM(I16,I18))</f>
        <v/>
      </c>
      <c r="J15" s="669" t="str">
        <f t="shared" si="4"/>
        <v/>
      </c>
      <c r="K15" s="670" t="str">
        <f t="shared" si="4"/>
        <v/>
      </c>
      <c r="L15" s="671" t="str">
        <f t="shared" si="4"/>
        <v/>
      </c>
      <c r="M15" s="672" t="str">
        <f t="shared" si="4"/>
        <v/>
      </c>
      <c r="N15" s="672" t="str">
        <f t="shared" si="4"/>
        <v/>
      </c>
      <c r="O15" s="672" t="str">
        <f t="shared" si="4"/>
        <v/>
      </c>
      <c r="P15" s="672" t="str">
        <f t="shared" si="4"/>
        <v/>
      </c>
      <c r="Q15" s="672" t="str">
        <f t="shared" si="4"/>
        <v/>
      </c>
      <c r="R15" s="672" t="str">
        <f t="shared" si="4"/>
        <v/>
      </c>
      <c r="S15" s="672" t="str">
        <f t="shared" si="4"/>
        <v/>
      </c>
      <c r="T15" s="672" t="str">
        <f t="shared" si="4"/>
        <v/>
      </c>
      <c r="U15" s="672" t="str">
        <f t="shared" si="4"/>
        <v/>
      </c>
      <c r="V15" s="672" t="str">
        <f t="shared" si="4"/>
        <v/>
      </c>
      <c r="W15" s="672" t="str">
        <f t="shared" si="4"/>
        <v/>
      </c>
      <c r="X15" s="672" t="str">
        <f t="shared" si="4"/>
        <v/>
      </c>
      <c r="Y15" s="160" t="str">
        <f t="shared" si="4"/>
        <v/>
      </c>
      <c r="Z15" s="160" t="str">
        <f t="shared" si="4"/>
        <v/>
      </c>
      <c r="AA15" s="160" t="str">
        <f t="shared" si="4"/>
        <v/>
      </c>
      <c r="AB15" s="160" t="str">
        <f t="shared" si="4"/>
        <v/>
      </c>
      <c r="AC15" s="160" t="str">
        <f t="shared" si="4"/>
        <v/>
      </c>
      <c r="AD15" s="160" t="str">
        <f t="shared" si="4"/>
        <v/>
      </c>
      <c r="AE15" s="160" t="str">
        <f t="shared" si="4"/>
        <v/>
      </c>
      <c r="AF15" s="160" t="str">
        <f t="shared" si="4"/>
        <v/>
      </c>
      <c r="AG15" s="160" t="str">
        <f t="shared" si="4"/>
        <v/>
      </c>
      <c r="AH15" s="160" t="str">
        <f t="shared" si="4"/>
        <v/>
      </c>
      <c r="AI15" s="160" t="str">
        <f t="shared" si="4"/>
        <v/>
      </c>
      <c r="AJ15" s="160" t="str">
        <f t="shared" si="4"/>
        <v/>
      </c>
      <c r="AK15" s="160" t="str">
        <f t="shared" si="4"/>
        <v/>
      </c>
      <c r="AL15" s="160" t="str">
        <f t="shared" si="4"/>
        <v/>
      </c>
      <c r="AM15" s="76" t="str">
        <f t="shared" si="4"/>
        <v/>
      </c>
      <c r="AN15" s="82"/>
      <c r="AO15" s="195" t="b">
        <f>AND(F16="",F18="")</f>
        <v>1</v>
      </c>
      <c r="AP15" s="195" t="b">
        <f>AND(G16="",G18="")</f>
        <v>0</v>
      </c>
      <c r="AQ15" s="195" t="b">
        <f t="shared" ref="AQ15:BU15" si="5">AND(I16="",I18="")</f>
        <v>1</v>
      </c>
      <c r="AR15" s="195" t="b">
        <f t="shared" si="5"/>
        <v>1</v>
      </c>
      <c r="AS15" s="195" t="b">
        <f t="shared" si="5"/>
        <v>1</v>
      </c>
      <c r="AT15" s="195" t="b">
        <f t="shared" si="5"/>
        <v>1</v>
      </c>
      <c r="AU15" s="195" t="b">
        <f t="shared" si="5"/>
        <v>1</v>
      </c>
      <c r="AV15" s="195" t="b">
        <f t="shared" si="5"/>
        <v>1</v>
      </c>
      <c r="AW15" s="195" t="b">
        <f t="shared" si="5"/>
        <v>1</v>
      </c>
      <c r="AX15" s="195" t="b">
        <f t="shared" si="5"/>
        <v>1</v>
      </c>
      <c r="AY15" s="195" t="b">
        <f t="shared" si="5"/>
        <v>1</v>
      </c>
      <c r="AZ15" s="195" t="b">
        <f t="shared" si="5"/>
        <v>1</v>
      </c>
      <c r="BA15" s="195" t="b">
        <f t="shared" si="5"/>
        <v>1</v>
      </c>
      <c r="BB15" s="195" t="b">
        <f t="shared" si="5"/>
        <v>1</v>
      </c>
      <c r="BC15" s="195" t="b">
        <f t="shared" si="5"/>
        <v>1</v>
      </c>
      <c r="BD15" s="195" t="b">
        <f t="shared" si="5"/>
        <v>1</v>
      </c>
      <c r="BE15" s="195" t="b">
        <f t="shared" si="5"/>
        <v>1</v>
      </c>
      <c r="BF15" s="195" t="b">
        <f t="shared" si="5"/>
        <v>1</v>
      </c>
      <c r="BG15" s="195" t="b">
        <f t="shared" si="5"/>
        <v>1</v>
      </c>
      <c r="BH15" s="195" t="b">
        <f t="shared" si="5"/>
        <v>1</v>
      </c>
      <c r="BI15" s="195" t="b">
        <f t="shared" si="5"/>
        <v>1</v>
      </c>
      <c r="BJ15" s="195" t="b">
        <f t="shared" si="5"/>
        <v>1</v>
      </c>
      <c r="BK15" s="195" t="b">
        <f t="shared" si="5"/>
        <v>1</v>
      </c>
      <c r="BL15" s="195" t="b">
        <f t="shared" si="5"/>
        <v>1</v>
      </c>
      <c r="BM15" s="195" t="b">
        <f t="shared" si="5"/>
        <v>1</v>
      </c>
      <c r="BN15" s="195" t="b">
        <f t="shared" si="5"/>
        <v>1</v>
      </c>
      <c r="BO15" s="195" t="b">
        <f t="shared" si="5"/>
        <v>1</v>
      </c>
      <c r="BP15" s="195" t="b">
        <f t="shared" si="5"/>
        <v>1</v>
      </c>
      <c r="BQ15" s="195" t="b">
        <f t="shared" si="5"/>
        <v>1</v>
      </c>
      <c r="BR15" s="195" t="b">
        <f t="shared" si="5"/>
        <v>1</v>
      </c>
      <c r="BS15" s="195" t="b">
        <f t="shared" si="5"/>
        <v>1</v>
      </c>
      <c r="BT15" s="195" t="b">
        <f t="shared" si="5"/>
        <v>1</v>
      </c>
      <c r="BU15" s="195" t="b">
        <f t="shared" si="5"/>
        <v>1</v>
      </c>
      <c r="BV15" s="103"/>
      <c r="BW15" s="103"/>
      <c r="BX15" s="103"/>
    </row>
    <row r="16" spans="1:76" ht="23.25" customHeight="1">
      <c r="A16" s="1391" t="s">
        <v>665</v>
      </c>
      <c r="B16" s="1392"/>
      <c r="C16" s="1418" t="s">
        <v>178</v>
      </c>
      <c r="D16" s="124"/>
      <c r="E16" s="190" t="s">
        <v>196</v>
      </c>
      <c r="F16" s="662"/>
      <c r="G16" s="676">
        <f>SUM(I16:AM16)</f>
        <v>0</v>
      </c>
      <c r="H16" s="677"/>
      <c r="I16" s="1077"/>
      <c r="J16" s="678"/>
      <c r="K16" s="679"/>
      <c r="L16" s="680"/>
      <c r="M16" s="681"/>
      <c r="N16" s="681"/>
      <c r="O16" s="681"/>
      <c r="P16" s="681"/>
      <c r="Q16" s="681"/>
      <c r="R16" s="681"/>
      <c r="S16" s="681"/>
      <c r="T16" s="681"/>
      <c r="U16" s="681"/>
      <c r="V16" s="681"/>
      <c r="W16" s="681"/>
      <c r="X16" s="681"/>
      <c r="Y16" s="168"/>
      <c r="Z16" s="168"/>
      <c r="AA16" s="168"/>
      <c r="AB16" s="168"/>
      <c r="AC16" s="168"/>
      <c r="AD16" s="168"/>
      <c r="AE16" s="168"/>
      <c r="AF16" s="168"/>
      <c r="AG16" s="168"/>
      <c r="AH16" s="168"/>
      <c r="AI16" s="168"/>
      <c r="AJ16" s="168"/>
      <c r="AK16" s="168"/>
      <c r="AL16" s="168"/>
      <c r="AM16" s="326"/>
      <c r="AN16" s="82"/>
      <c r="AO16" s="196"/>
      <c r="AP16" s="196"/>
      <c r="AQ16" s="196"/>
      <c r="AR16" s="196"/>
      <c r="AS16" s="196"/>
      <c r="AT16" s="196"/>
      <c r="AU16" s="196"/>
      <c r="AV16" s="196"/>
      <c r="AW16" s="196"/>
      <c r="AX16" s="196"/>
      <c r="AY16" s="196"/>
      <c r="AZ16" s="196"/>
      <c r="BA16" s="196"/>
      <c r="BB16" s="196"/>
      <c r="BC16" s="196"/>
      <c r="BD16" s="196"/>
      <c r="BE16" s="196"/>
      <c r="BF16" s="196"/>
      <c r="BG16" s="196"/>
      <c r="BH16" s="196"/>
      <c r="BI16" s="196"/>
      <c r="BJ16" s="196"/>
      <c r="BK16" s="196"/>
      <c r="BL16" s="196"/>
      <c r="BM16" s="196"/>
      <c r="BN16" s="196"/>
      <c r="BO16" s="196"/>
      <c r="BP16" s="196"/>
      <c r="BQ16" s="196"/>
      <c r="BR16" s="196"/>
      <c r="BS16" s="196"/>
      <c r="BT16" s="196"/>
      <c r="BU16" s="196"/>
      <c r="BV16" s="103"/>
      <c r="BW16" s="103"/>
      <c r="BX16" s="103"/>
    </row>
    <row r="17" spans="1:76" ht="23.25" customHeight="1">
      <c r="A17" s="1391"/>
      <c r="B17" s="1392"/>
      <c r="C17" s="1419"/>
      <c r="D17" s="125"/>
      <c r="E17" s="178" t="s">
        <v>192</v>
      </c>
      <c r="F17" s="664"/>
      <c r="G17" s="682">
        <f>SUM(I17:AM17)</f>
        <v>0</v>
      </c>
      <c r="H17" s="683"/>
      <c r="I17" s="1075"/>
      <c r="J17" s="684"/>
      <c r="K17" s="685"/>
      <c r="L17" s="686"/>
      <c r="M17" s="687"/>
      <c r="N17" s="687"/>
      <c r="O17" s="687"/>
      <c r="P17" s="687"/>
      <c r="Q17" s="687"/>
      <c r="R17" s="687"/>
      <c r="S17" s="687"/>
      <c r="T17" s="687"/>
      <c r="U17" s="687"/>
      <c r="V17" s="687"/>
      <c r="W17" s="687"/>
      <c r="X17" s="687"/>
      <c r="Y17" s="161"/>
      <c r="Z17" s="161"/>
      <c r="AA17" s="161"/>
      <c r="AB17" s="161"/>
      <c r="AC17" s="161"/>
      <c r="AD17" s="161"/>
      <c r="AE17" s="161"/>
      <c r="AF17" s="161"/>
      <c r="AG17" s="161"/>
      <c r="AH17" s="161"/>
      <c r="AI17" s="161"/>
      <c r="AJ17" s="161"/>
      <c r="AK17" s="161"/>
      <c r="AL17" s="161"/>
      <c r="AM17" s="327"/>
      <c r="AN17" s="82"/>
      <c r="AO17" s="196"/>
      <c r="AP17" s="196"/>
      <c r="AQ17" s="196"/>
      <c r="AR17" s="196"/>
      <c r="AS17" s="196"/>
      <c r="AT17" s="196"/>
      <c r="AU17" s="196"/>
      <c r="AV17" s="196"/>
      <c r="AW17" s="196"/>
      <c r="AX17" s="196"/>
      <c r="AY17" s="196"/>
      <c r="AZ17" s="196"/>
      <c r="BA17" s="196"/>
      <c r="BB17" s="196"/>
      <c r="BC17" s="196"/>
      <c r="BD17" s="196"/>
      <c r="BE17" s="196"/>
      <c r="BF17" s="196"/>
      <c r="BG17" s="196"/>
      <c r="BH17" s="196"/>
      <c r="BI17" s="196"/>
      <c r="BJ17" s="196"/>
      <c r="BK17" s="196"/>
      <c r="BL17" s="196"/>
      <c r="BM17" s="196"/>
      <c r="BN17" s="196"/>
      <c r="BO17" s="196"/>
      <c r="BP17" s="196"/>
      <c r="BQ17" s="196"/>
      <c r="BR17" s="196"/>
      <c r="BS17" s="196"/>
      <c r="BT17" s="196"/>
      <c r="BU17" s="196"/>
      <c r="BV17" s="103"/>
      <c r="BW17" s="103"/>
      <c r="BX17" s="103"/>
    </row>
    <row r="18" spans="1:76" ht="23.25" customHeight="1">
      <c r="A18" s="1391"/>
      <c r="B18" s="1392"/>
      <c r="C18" s="1420"/>
      <c r="D18" s="126"/>
      <c r="E18" s="191" t="s">
        <v>195</v>
      </c>
      <c r="F18" s="665"/>
      <c r="G18" s="688">
        <f>SUM(I18:AM18)</f>
        <v>0</v>
      </c>
      <c r="H18" s="689"/>
      <c r="I18" s="1079"/>
      <c r="J18" s="690"/>
      <c r="K18" s="691"/>
      <c r="L18" s="692"/>
      <c r="M18" s="693"/>
      <c r="N18" s="693"/>
      <c r="O18" s="693"/>
      <c r="P18" s="693"/>
      <c r="Q18" s="693"/>
      <c r="R18" s="693"/>
      <c r="S18" s="693"/>
      <c r="T18" s="693"/>
      <c r="U18" s="693"/>
      <c r="V18" s="693"/>
      <c r="W18" s="693"/>
      <c r="X18" s="693"/>
      <c r="Y18" s="162"/>
      <c r="Z18" s="162"/>
      <c r="AA18" s="162"/>
      <c r="AB18" s="162"/>
      <c r="AC18" s="162"/>
      <c r="AD18" s="162"/>
      <c r="AE18" s="162"/>
      <c r="AF18" s="162"/>
      <c r="AG18" s="162"/>
      <c r="AH18" s="162"/>
      <c r="AI18" s="162"/>
      <c r="AJ18" s="162"/>
      <c r="AK18" s="162"/>
      <c r="AL18" s="162"/>
      <c r="AM18" s="328"/>
      <c r="AN18" s="82"/>
      <c r="AO18" s="196"/>
      <c r="AP18" s="196"/>
      <c r="AQ18" s="196"/>
      <c r="AR18" s="196"/>
      <c r="AS18" s="196"/>
      <c r="AT18" s="196"/>
      <c r="AU18" s="196"/>
      <c r="AV18" s="196"/>
      <c r="AW18" s="196"/>
      <c r="AX18" s="196"/>
      <c r="AY18" s="196"/>
      <c r="AZ18" s="196"/>
      <c r="BA18" s="196"/>
      <c r="BB18" s="196"/>
      <c r="BC18" s="196"/>
      <c r="BD18" s="196"/>
      <c r="BE18" s="196"/>
      <c r="BF18" s="196"/>
      <c r="BG18" s="196"/>
      <c r="BH18" s="196"/>
      <c r="BI18" s="196"/>
      <c r="BJ18" s="196"/>
      <c r="BK18" s="196"/>
      <c r="BL18" s="196"/>
      <c r="BM18" s="196"/>
      <c r="BN18" s="196"/>
      <c r="BO18" s="196"/>
      <c r="BP18" s="196"/>
      <c r="BQ18" s="196"/>
      <c r="BR18" s="196"/>
      <c r="BS18" s="196"/>
      <c r="BT18" s="196"/>
      <c r="BU18" s="196"/>
      <c r="BV18" s="103"/>
      <c r="BW18" s="103"/>
      <c r="BX18" s="103"/>
    </row>
    <row r="19" spans="1:76" ht="23.25" customHeight="1">
      <c r="A19" s="1374" t="s">
        <v>480</v>
      </c>
      <c r="B19" s="1392"/>
      <c r="C19" s="1414" t="s">
        <v>175</v>
      </c>
      <c r="D19" s="1415"/>
      <c r="E19" s="184" t="s">
        <v>194</v>
      </c>
      <c r="F19" s="673" t="str">
        <f>IF(AO19=TRUE,"",SUM(F20,F22))</f>
        <v/>
      </c>
      <c r="G19" s="674">
        <f>IF(AP19=TRUE,"",SUM(G20,G22))</f>
        <v>0</v>
      </c>
      <c r="H19" s="675"/>
      <c r="I19" s="673" t="str">
        <f t="shared" ref="I19:AM19" si="6">IF(AQ19=TRUE,"",SUM(I20,I22))</f>
        <v/>
      </c>
      <c r="J19" s="694" t="str">
        <f t="shared" si="6"/>
        <v/>
      </c>
      <c r="K19" s="695" t="str">
        <f t="shared" si="6"/>
        <v/>
      </c>
      <c r="L19" s="696" t="str">
        <f t="shared" si="6"/>
        <v/>
      </c>
      <c r="M19" s="697" t="str">
        <f t="shared" si="6"/>
        <v/>
      </c>
      <c r="N19" s="697" t="str">
        <f t="shared" si="6"/>
        <v/>
      </c>
      <c r="O19" s="697" t="str">
        <f t="shared" si="6"/>
        <v/>
      </c>
      <c r="P19" s="697" t="str">
        <f t="shared" si="6"/>
        <v/>
      </c>
      <c r="Q19" s="697" t="str">
        <f t="shared" si="6"/>
        <v/>
      </c>
      <c r="R19" s="697" t="str">
        <f t="shared" si="6"/>
        <v/>
      </c>
      <c r="S19" s="697" t="str">
        <f t="shared" si="6"/>
        <v/>
      </c>
      <c r="T19" s="697" t="str">
        <f t="shared" si="6"/>
        <v/>
      </c>
      <c r="U19" s="697" t="str">
        <f t="shared" si="6"/>
        <v/>
      </c>
      <c r="V19" s="697" t="str">
        <f t="shared" si="6"/>
        <v/>
      </c>
      <c r="W19" s="697" t="str">
        <f t="shared" si="6"/>
        <v/>
      </c>
      <c r="X19" s="697" t="str">
        <f t="shared" si="6"/>
        <v/>
      </c>
      <c r="Y19" s="163" t="str">
        <f t="shared" si="6"/>
        <v/>
      </c>
      <c r="Z19" s="163" t="str">
        <f t="shared" si="6"/>
        <v/>
      </c>
      <c r="AA19" s="163" t="str">
        <f t="shared" si="6"/>
        <v/>
      </c>
      <c r="AB19" s="163" t="str">
        <f t="shared" si="6"/>
        <v/>
      </c>
      <c r="AC19" s="163" t="str">
        <f t="shared" si="6"/>
        <v/>
      </c>
      <c r="AD19" s="163" t="str">
        <f t="shared" si="6"/>
        <v/>
      </c>
      <c r="AE19" s="163" t="str">
        <f t="shared" si="6"/>
        <v/>
      </c>
      <c r="AF19" s="163" t="str">
        <f t="shared" si="6"/>
        <v/>
      </c>
      <c r="AG19" s="163" t="str">
        <f t="shared" si="6"/>
        <v/>
      </c>
      <c r="AH19" s="163" t="str">
        <f t="shared" si="6"/>
        <v/>
      </c>
      <c r="AI19" s="163" t="str">
        <f t="shared" si="6"/>
        <v/>
      </c>
      <c r="AJ19" s="163" t="str">
        <f t="shared" si="6"/>
        <v/>
      </c>
      <c r="AK19" s="163" t="str">
        <f t="shared" si="6"/>
        <v/>
      </c>
      <c r="AL19" s="163" t="str">
        <f t="shared" si="6"/>
        <v/>
      </c>
      <c r="AM19" s="77" t="str">
        <f t="shared" si="6"/>
        <v/>
      </c>
      <c r="AN19" s="82"/>
      <c r="AO19" s="195" t="b">
        <f>AND(F20="",F22="")</f>
        <v>1</v>
      </c>
      <c r="AP19" s="195" t="b">
        <f>AND(G20="",G22="")</f>
        <v>0</v>
      </c>
      <c r="AQ19" s="195" t="b">
        <f t="shared" ref="AQ19:BU19" si="7">AND(I20="",I22="")</f>
        <v>1</v>
      </c>
      <c r="AR19" s="195" t="b">
        <f t="shared" si="7"/>
        <v>1</v>
      </c>
      <c r="AS19" s="195" t="b">
        <f t="shared" si="7"/>
        <v>1</v>
      </c>
      <c r="AT19" s="195" t="b">
        <f t="shared" si="7"/>
        <v>1</v>
      </c>
      <c r="AU19" s="195" t="b">
        <f t="shared" si="7"/>
        <v>1</v>
      </c>
      <c r="AV19" s="195" t="b">
        <f t="shared" si="7"/>
        <v>1</v>
      </c>
      <c r="AW19" s="195" t="b">
        <f t="shared" si="7"/>
        <v>1</v>
      </c>
      <c r="AX19" s="195" t="b">
        <f t="shared" si="7"/>
        <v>1</v>
      </c>
      <c r="AY19" s="195" t="b">
        <f t="shared" si="7"/>
        <v>1</v>
      </c>
      <c r="AZ19" s="195" t="b">
        <f t="shared" si="7"/>
        <v>1</v>
      </c>
      <c r="BA19" s="195" t="b">
        <f t="shared" si="7"/>
        <v>1</v>
      </c>
      <c r="BB19" s="195" t="b">
        <f t="shared" si="7"/>
        <v>1</v>
      </c>
      <c r="BC19" s="195" t="b">
        <f t="shared" si="7"/>
        <v>1</v>
      </c>
      <c r="BD19" s="195" t="b">
        <f t="shared" si="7"/>
        <v>1</v>
      </c>
      <c r="BE19" s="195" t="b">
        <f t="shared" si="7"/>
        <v>1</v>
      </c>
      <c r="BF19" s="195" t="b">
        <f t="shared" si="7"/>
        <v>1</v>
      </c>
      <c r="BG19" s="195" t="b">
        <f t="shared" si="7"/>
        <v>1</v>
      </c>
      <c r="BH19" s="195" t="b">
        <f t="shared" si="7"/>
        <v>1</v>
      </c>
      <c r="BI19" s="195" t="b">
        <f t="shared" si="7"/>
        <v>1</v>
      </c>
      <c r="BJ19" s="195" t="b">
        <f t="shared" si="7"/>
        <v>1</v>
      </c>
      <c r="BK19" s="195" t="b">
        <f t="shared" si="7"/>
        <v>1</v>
      </c>
      <c r="BL19" s="195" t="b">
        <f t="shared" si="7"/>
        <v>1</v>
      </c>
      <c r="BM19" s="195" t="b">
        <f t="shared" si="7"/>
        <v>1</v>
      </c>
      <c r="BN19" s="195" t="b">
        <f t="shared" si="7"/>
        <v>1</v>
      </c>
      <c r="BO19" s="195" t="b">
        <f t="shared" si="7"/>
        <v>1</v>
      </c>
      <c r="BP19" s="195" t="b">
        <f t="shared" si="7"/>
        <v>1</v>
      </c>
      <c r="BQ19" s="195" t="b">
        <f t="shared" si="7"/>
        <v>1</v>
      </c>
      <c r="BR19" s="195" t="b">
        <f t="shared" si="7"/>
        <v>1</v>
      </c>
      <c r="BS19" s="195" t="b">
        <f t="shared" si="7"/>
        <v>1</v>
      </c>
      <c r="BT19" s="195" t="b">
        <f t="shared" si="7"/>
        <v>1</v>
      </c>
      <c r="BU19" s="195" t="b">
        <f t="shared" si="7"/>
        <v>1</v>
      </c>
      <c r="BV19" s="103"/>
      <c r="BW19" s="103"/>
      <c r="BX19" s="103"/>
    </row>
    <row r="20" spans="1:76" ht="23.25" customHeight="1">
      <c r="A20" s="1374"/>
      <c r="B20" s="1392"/>
      <c r="C20" s="1418" t="s">
        <v>178</v>
      </c>
      <c r="D20" s="124"/>
      <c r="E20" s="190" t="s">
        <v>193</v>
      </c>
      <c r="F20" s="661"/>
      <c r="G20" s="698">
        <f t="shared" ref="G20:G28" si="8">SUM(I20:AM20)</f>
        <v>0</v>
      </c>
      <c r="H20" s="699"/>
      <c r="I20" s="1072"/>
      <c r="J20" s="700"/>
      <c r="K20" s="701"/>
      <c r="L20" s="702"/>
      <c r="M20" s="703"/>
      <c r="N20" s="703"/>
      <c r="O20" s="703"/>
      <c r="P20" s="703"/>
      <c r="Q20" s="703"/>
      <c r="R20" s="703"/>
      <c r="S20" s="703"/>
      <c r="T20" s="703"/>
      <c r="U20" s="703"/>
      <c r="V20" s="703"/>
      <c r="W20" s="703"/>
      <c r="X20" s="703"/>
      <c r="Y20" s="164"/>
      <c r="Z20" s="164"/>
      <c r="AA20" s="164"/>
      <c r="AB20" s="164"/>
      <c r="AC20" s="164"/>
      <c r="AD20" s="164"/>
      <c r="AE20" s="164"/>
      <c r="AF20" s="164"/>
      <c r="AG20" s="164"/>
      <c r="AH20" s="164"/>
      <c r="AI20" s="164"/>
      <c r="AJ20" s="164"/>
      <c r="AK20" s="164"/>
      <c r="AL20" s="164"/>
      <c r="AM20" s="329"/>
      <c r="AN20" s="82"/>
      <c r="AO20" s="196"/>
      <c r="AP20" s="196"/>
      <c r="AQ20" s="196"/>
      <c r="AR20" s="196"/>
      <c r="AS20" s="196"/>
      <c r="AT20" s="196"/>
      <c r="AU20" s="196"/>
      <c r="AV20" s="196"/>
      <c r="AW20" s="196"/>
      <c r="AX20" s="196"/>
      <c r="AY20" s="196"/>
      <c r="AZ20" s="196"/>
      <c r="BA20" s="196"/>
      <c r="BB20" s="196"/>
      <c r="BC20" s="196"/>
      <c r="BD20" s="196"/>
      <c r="BE20" s="196"/>
      <c r="BF20" s="196"/>
      <c r="BG20" s="196"/>
      <c r="BH20" s="196"/>
      <c r="BI20" s="196"/>
      <c r="BJ20" s="196"/>
      <c r="BK20" s="196"/>
      <c r="BL20" s="196"/>
      <c r="BM20" s="196"/>
      <c r="BN20" s="196"/>
      <c r="BO20" s="196"/>
      <c r="BP20" s="196"/>
      <c r="BQ20" s="196"/>
      <c r="BR20" s="196"/>
      <c r="BS20" s="196"/>
      <c r="BT20" s="196"/>
      <c r="BU20" s="196"/>
      <c r="BV20" s="103"/>
      <c r="BW20" s="103"/>
      <c r="BX20" s="103"/>
    </row>
    <row r="21" spans="1:76" ht="23.25" customHeight="1">
      <c r="A21" s="1374"/>
      <c r="B21" s="1392"/>
      <c r="C21" s="1419"/>
      <c r="D21" s="125"/>
      <c r="E21" s="178" t="s">
        <v>192</v>
      </c>
      <c r="F21" s="664"/>
      <c r="G21" s="682">
        <f t="shared" si="8"/>
        <v>0</v>
      </c>
      <c r="H21" s="683"/>
      <c r="I21" s="1075"/>
      <c r="J21" s="684"/>
      <c r="K21" s="685"/>
      <c r="L21" s="686"/>
      <c r="M21" s="687"/>
      <c r="N21" s="687"/>
      <c r="O21" s="687"/>
      <c r="P21" s="687"/>
      <c r="Q21" s="687"/>
      <c r="R21" s="687"/>
      <c r="S21" s="687"/>
      <c r="T21" s="687"/>
      <c r="U21" s="687"/>
      <c r="V21" s="687"/>
      <c r="W21" s="687"/>
      <c r="X21" s="687"/>
      <c r="Y21" s="161"/>
      <c r="Z21" s="161"/>
      <c r="AA21" s="161"/>
      <c r="AB21" s="161"/>
      <c r="AC21" s="161"/>
      <c r="AD21" s="161"/>
      <c r="AE21" s="161"/>
      <c r="AF21" s="161"/>
      <c r="AG21" s="161"/>
      <c r="AH21" s="161"/>
      <c r="AI21" s="161"/>
      <c r="AJ21" s="161"/>
      <c r="AK21" s="161"/>
      <c r="AL21" s="161"/>
      <c r="AM21" s="327"/>
      <c r="AN21" s="82"/>
      <c r="AO21" s="196"/>
      <c r="AP21" s="196"/>
      <c r="AQ21" s="196"/>
      <c r="AR21" s="196"/>
      <c r="AS21" s="196"/>
      <c r="AT21" s="196"/>
      <c r="AU21" s="196"/>
      <c r="AV21" s="196"/>
      <c r="AW21" s="196"/>
      <c r="AX21" s="196"/>
      <c r="AY21" s="196"/>
      <c r="AZ21" s="196"/>
      <c r="BA21" s="196"/>
      <c r="BB21" s="196"/>
      <c r="BC21" s="196"/>
      <c r="BD21" s="196"/>
      <c r="BE21" s="196"/>
      <c r="BF21" s="196"/>
      <c r="BG21" s="196"/>
      <c r="BH21" s="196"/>
      <c r="BI21" s="196"/>
      <c r="BJ21" s="196"/>
      <c r="BK21" s="196"/>
      <c r="BL21" s="196"/>
      <c r="BM21" s="196"/>
      <c r="BN21" s="196"/>
      <c r="BO21" s="196"/>
      <c r="BP21" s="196"/>
      <c r="BQ21" s="196"/>
      <c r="BR21" s="196"/>
      <c r="BS21" s="196"/>
      <c r="BT21" s="196"/>
      <c r="BU21" s="196"/>
      <c r="BV21" s="103"/>
      <c r="BW21" s="103"/>
      <c r="BX21" s="103"/>
    </row>
    <row r="22" spans="1:76" ht="23.25" customHeight="1">
      <c r="A22" s="958"/>
      <c r="B22" s="1392"/>
      <c r="C22" s="1420"/>
      <c r="D22" s="126"/>
      <c r="E22" s="191" t="s">
        <v>191</v>
      </c>
      <c r="F22" s="665"/>
      <c r="G22" s="688">
        <f t="shared" si="8"/>
        <v>0</v>
      </c>
      <c r="H22" s="689"/>
      <c r="I22" s="1079"/>
      <c r="J22" s="690"/>
      <c r="K22" s="704"/>
      <c r="L22" s="705"/>
      <c r="M22" s="706"/>
      <c r="N22" s="706"/>
      <c r="O22" s="706"/>
      <c r="P22" s="706"/>
      <c r="Q22" s="706"/>
      <c r="R22" s="706"/>
      <c r="S22" s="706"/>
      <c r="T22" s="706"/>
      <c r="U22" s="706"/>
      <c r="V22" s="706"/>
      <c r="W22" s="706"/>
      <c r="X22" s="706"/>
      <c r="Y22" s="165"/>
      <c r="Z22" s="165"/>
      <c r="AA22" s="165"/>
      <c r="AB22" s="165"/>
      <c r="AC22" s="165"/>
      <c r="AD22" s="165"/>
      <c r="AE22" s="165"/>
      <c r="AF22" s="165"/>
      <c r="AG22" s="165"/>
      <c r="AH22" s="165"/>
      <c r="AI22" s="165"/>
      <c r="AJ22" s="165"/>
      <c r="AK22" s="165"/>
      <c r="AL22" s="165"/>
      <c r="AM22" s="330"/>
      <c r="AN22" s="82"/>
      <c r="AO22" s="196"/>
      <c r="AP22" s="196"/>
      <c r="AQ22" s="196"/>
      <c r="AR22" s="196"/>
      <c r="AS22" s="196"/>
      <c r="AT22" s="196"/>
      <c r="AU22" s="196"/>
      <c r="AV22" s="196"/>
      <c r="AW22" s="196"/>
      <c r="AX22" s="196"/>
      <c r="AY22" s="196"/>
      <c r="AZ22" s="196"/>
      <c r="BA22" s="196"/>
      <c r="BB22" s="196"/>
      <c r="BC22" s="196"/>
      <c r="BD22" s="196"/>
      <c r="BE22" s="196"/>
      <c r="BF22" s="196"/>
      <c r="BG22" s="196"/>
      <c r="BH22" s="196"/>
      <c r="BI22" s="196"/>
      <c r="BJ22" s="196"/>
      <c r="BK22" s="196"/>
      <c r="BL22" s="196"/>
      <c r="BM22" s="196"/>
      <c r="BN22" s="196"/>
      <c r="BO22" s="196"/>
      <c r="BP22" s="196"/>
      <c r="BQ22" s="196"/>
      <c r="BR22" s="196"/>
      <c r="BS22" s="196"/>
      <c r="BT22" s="196"/>
      <c r="BU22" s="196"/>
      <c r="BV22" s="103"/>
      <c r="BW22" s="103"/>
      <c r="BX22" s="103"/>
    </row>
    <row r="23" spans="1:76" ht="23.25" customHeight="1">
      <c r="A23" s="1391" t="s">
        <v>664</v>
      </c>
      <c r="B23" s="1392"/>
      <c r="C23" s="1416" t="s">
        <v>173</v>
      </c>
      <c r="D23" s="1417"/>
      <c r="E23" s="185" t="s">
        <v>190</v>
      </c>
      <c r="F23" s="707"/>
      <c r="G23" s="708">
        <f t="shared" si="8"/>
        <v>0</v>
      </c>
      <c r="H23" s="675"/>
      <c r="I23" s="1080"/>
      <c r="J23" s="709"/>
      <c r="K23" s="710"/>
      <c r="L23" s="711"/>
      <c r="M23" s="712"/>
      <c r="N23" s="712"/>
      <c r="O23" s="712"/>
      <c r="P23" s="712"/>
      <c r="Q23" s="712"/>
      <c r="R23" s="712"/>
      <c r="S23" s="712"/>
      <c r="T23" s="712"/>
      <c r="U23" s="712"/>
      <c r="V23" s="712"/>
      <c r="W23" s="712"/>
      <c r="X23" s="712"/>
      <c r="Y23" s="166"/>
      <c r="Z23" s="166"/>
      <c r="AA23" s="166"/>
      <c r="AB23" s="166"/>
      <c r="AC23" s="166"/>
      <c r="AD23" s="166"/>
      <c r="AE23" s="166"/>
      <c r="AF23" s="166"/>
      <c r="AG23" s="166"/>
      <c r="AH23" s="166"/>
      <c r="AI23" s="166"/>
      <c r="AJ23" s="166"/>
      <c r="AK23" s="166"/>
      <c r="AL23" s="166"/>
      <c r="AM23" s="331"/>
      <c r="AN23" s="82"/>
      <c r="AO23" s="196"/>
      <c r="AP23" s="196"/>
      <c r="AQ23" s="196"/>
      <c r="AR23" s="196"/>
      <c r="AS23" s="196"/>
      <c r="AT23" s="196"/>
      <c r="AU23" s="196"/>
      <c r="AV23" s="196"/>
      <c r="AW23" s="196"/>
      <c r="AX23" s="196"/>
      <c r="AY23" s="196"/>
      <c r="AZ23" s="196"/>
      <c r="BA23" s="196"/>
      <c r="BB23" s="196"/>
      <c r="BC23" s="196"/>
      <c r="BD23" s="196"/>
      <c r="BE23" s="196"/>
      <c r="BF23" s="196"/>
      <c r="BG23" s="196"/>
      <c r="BH23" s="196"/>
      <c r="BI23" s="196"/>
      <c r="BJ23" s="196"/>
      <c r="BK23" s="196"/>
      <c r="BL23" s="196"/>
      <c r="BM23" s="196"/>
      <c r="BN23" s="196"/>
      <c r="BO23" s="196"/>
      <c r="BP23" s="196"/>
      <c r="BQ23" s="196"/>
      <c r="BR23" s="196"/>
      <c r="BS23" s="196"/>
      <c r="BT23" s="196"/>
      <c r="BU23" s="196"/>
      <c r="BV23" s="103"/>
      <c r="BW23" s="103"/>
      <c r="BX23" s="103"/>
    </row>
    <row r="24" spans="1:76" ht="23.25" customHeight="1">
      <c r="A24" s="1391"/>
      <c r="B24" s="1392"/>
      <c r="C24" s="1416" t="s">
        <v>180</v>
      </c>
      <c r="D24" s="1417"/>
      <c r="E24" s="185" t="s">
        <v>189</v>
      </c>
      <c r="F24" s="707"/>
      <c r="G24" s="708">
        <f t="shared" si="8"/>
        <v>0</v>
      </c>
      <c r="H24" s="675"/>
      <c r="I24" s="1080"/>
      <c r="J24" s="709"/>
      <c r="K24" s="710"/>
      <c r="L24" s="711"/>
      <c r="M24" s="712"/>
      <c r="N24" s="712"/>
      <c r="O24" s="712"/>
      <c r="P24" s="712"/>
      <c r="Q24" s="712"/>
      <c r="R24" s="712"/>
      <c r="S24" s="712"/>
      <c r="T24" s="712"/>
      <c r="U24" s="712"/>
      <c r="V24" s="712"/>
      <c r="W24" s="712"/>
      <c r="X24" s="712"/>
      <c r="Y24" s="166"/>
      <c r="Z24" s="166"/>
      <c r="AA24" s="166"/>
      <c r="AB24" s="166"/>
      <c r="AC24" s="166"/>
      <c r="AD24" s="166"/>
      <c r="AE24" s="166"/>
      <c r="AF24" s="166"/>
      <c r="AG24" s="166"/>
      <c r="AH24" s="166"/>
      <c r="AI24" s="166"/>
      <c r="AJ24" s="166"/>
      <c r="AK24" s="166"/>
      <c r="AL24" s="166"/>
      <c r="AM24" s="331"/>
      <c r="AN24" s="82"/>
      <c r="AO24" s="196"/>
      <c r="AP24" s="196"/>
      <c r="AQ24" s="196"/>
      <c r="AR24" s="196"/>
      <c r="AS24" s="196"/>
      <c r="AT24" s="196"/>
      <c r="AU24" s="196"/>
      <c r="AV24" s="196"/>
      <c r="AW24" s="196"/>
      <c r="AX24" s="196"/>
      <c r="AY24" s="196"/>
      <c r="AZ24" s="196"/>
      <c r="BA24" s="196"/>
      <c r="BB24" s="196"/>
      <c r="BC24" s="196"/>
      <c r="BD24" s="196"/>
      <c r="BE24" s="196"/>
      <c r="BF24" s="196"/>
      <c r="BG24" s="196"/>
      <c r="BH24" s="196"/>
      <c r="BI24" s="196"/>
      <c r="BJ24" s="196"/>
      <c r="BK24" s="196"/>
      <c r="BL24" s="196"/>
      <c r="BM24" s="196"/>
      <c r="BN24" s="196"/>
      <c r="BO24" s="196"/>
      <c r="BP24" s="196"/>
      <c r="BQ24" s="196"/>
      <c r="BR24" s="196"/>
      <c r="BS24" s="196"/>
      <c r="BT24" s="196"/>
      <c r="BU24" s="196"/>
      <c r="BV24" s="103"/>
      <c r="BW24" s="103"/>
      <c r="BX24" s="103"/>
    </row>
    <row r="25" spans="1:76" ht="23.25" customHeight="1" thickBot="1">
      <c r="A25" s="1391"/>
      <c r="B25" s="1392"/>
      <c r="C25" s="1416" t="s">
        <v>188</v>
      </c>
      <c r="D25" s="1417"/>
      <c r="E25" s="192" t="s">
        <v>661</v>
      </c>
      <c r="F25" s="661"/>
      <c r="G25" s="698">
        <f t="shared" si="8"/>
        <v>0</v>
      </c>
      <c r="H25" s="699"/>
      <c r="I25" s="1072"/>
      <c r="J25" s="700"/>
      <c r="K25" s="701"/>
      <c r="L25" s="702"/>
      <c r="M25" s="703"/>
      <c r="N25" s="703"/>
      <c r="O25" s="703"/>
      <c r="P25" s="703"/>
      <c r="Q25" s="703"/>
      <c r="R25" s="703"/>
      <c r="S25" s="703"/>
      <c r="T25" s="703"/>
      <c r="U25" s="703"/>
      <c r="V25" s="703"/>
      <c r="W25" s="703"/>
      <c r="X25" s="703"/>
      <c r="Y25" s="164"/>
      <c r="Z25" s="164"/>
      <c r="AA25" s="164"/>
      <c r="AB25" s="164"/>
      <c r="AC25" s="164"/>
      <c r="AD25" s="164"/>
      <c r="AE25" s="164"/>
      <c r="AF25" s="164"/>
      <c r="AG25" s="164"/>
      <c r="AH25" s="164"/>
      <c r="AI25" s="164"/>
      <c r="AJ25" s="164"/>
      <c r="AK25" s="164"/>
      <c r="AL25" s="164"/>
      <c r="AM25" s="329"/>
      <c r="AN25" s="82"/>
      <c r="AO25" s="196"/>
      <c r="AP25" s="196"/>
      <c r="AQ25" s="196"/>
      <c r="AR25" s="196"/>
      <c r="AS25" s="196"/>
      <c r="AT25" s="196"/>
      <c r="AU25" s="196"/>
      <c r="AV25" s="196"/>
      <c r="AW25" s="196"/>
      <c r="AX25" s="196"/>
      <c r="AY25" s="196"/>
      <c r="AZ25" s="196"/>
      <c r="BA25" s="196"/>
      <c r="BB25" s="196"/>
      <c r="BC25" s="196"/>
      <c r="BD25" s="196"/>
      <c r="BE25" s="196"/>
      <c r="BF25" s="196"/>
      <c r="BG25" s="196"/>
      <c r="BH25" s="196"/>
      <c r="BI25" s="196"/>
      <c r="BJ25" s="196"/>
      <c r="BK25" s="196"/>
      <c r="BL25" s="196"/>
      <c r="BM25" s="196"/>
      <c r="BN25" s="196"/>
      <c r="BO25" s="196"/>
      <c r="BP25" s="196"/>
      <c r="BQ25" s="196"/>
      <c r="BR25" s="196"/>
      <c r="BS25" s="196"/>
      <c r="BT25" s="196"/>
      <c r="BU25" s="196"/>
      <c r="BV25" s="103"/>
      <c r="BW25" s="103"/>
      <c r="BX25" s="103"/>
    </row>
    <row r="26" spans="1:76" ht="23.25" customHeight="1" thickBot="1">
      <c r="A26" s="1374" t="s">
        <v>480</v>
      </c>
      <c r="B26" s="1421" t="s">
        <v>367</v>
      </c>
      <c r="C26" s="1422"/>
      <c r="D26" s="1422"/>
      <c r="E26" s="1422"/>
      <c r="F26" s="713"/>
      <c r="G26" s="714">
        <f t="shared" si="8"/>
        <v>0</v>
      </c>
      <c r="H26" s="715"/>
      <c r="I26" s="1081"/>
      <c r="J26" s="716"/>
      <c r="K26" s="717"/>
      <c r="L26" s="718"/>
      <c r="M26" s="719"/>
      <c r="N26" s="719"/>
      <c r="O26" s="719"/>
      <c r="P26" s="719"/>
      <c r="Q26" s="719"/>
      <c r="R26" s="719"/>
      <c r="S26" s="719"/>
      <c r="T26" s="719"/>
      <c r="U26" s="719"/>
      <c r="V26" s="719"/>
      <c r="W26" s="719"/>
      <c r="X26" s="719"/>
      <c r="Y26" s="167"/>
      <c r="Z26" s="167"/>
      <c r="AA26" s="167"/>
      <c r="AB26" s="167"/>
      <c r="AC26" s="167"/>
      <c r="AD26" s="167"/>
      <c r="AE26" s="167"/>
      <c r="AF26" s="167"/>
      <c r="AG26" s="167"/>
      <c r="AH26" s="167"/>
      <c r="AI26" s="167"/>
      <c r="AJ26" s="167"/>
      <c r="AK26" s="167"/>
      <c r="AL26" s="167"/>
      <c r="AM26" s="332"/>
      <c r="AN26" s="82"/>
      <c r="AO26" s="196"/>
      <c r="AP26" s="196"/>
      <c r="AQ26" s="196"/>
      <c r="AR26" s="196"/>
      <c r="AS26" s="196"/>
      <c r="AT26" s="196"/>
      <c r="AU26" s="196"/>
      <c r="AV26" s="196"/>
      <c r="AW26" s="196"/>
      <c r="AX26" s="196"/>
      <c r="AY26" s="196"/>
      <c r="AZ26" s="196"/>
      <c r="BA26" s="196"/>
      <c r="BB26" s="196"/>
      <c r="BC26" s="196"/>
      <c r="BD26" s="196"/>
      <c r="BE26" s="196"/>
      <c r="BF26" s="196"/>
      <c r="BG26" s="196"/>
      <c r="BH26" s="196"/>
      <c r="BI26" s="196"/>
      <c r="BJ26" s="196"/>
      <c r="BK26" s="196"/>
      <c r="BL26" s="196"/>
      <c r="BM26" s="196"/>
      <c r="BN26" s="196"/>
      <c r="BO26" s="196"/>
      <c r="BP26" s="196"/>
      <c r="BQ26" s="196"/>
      <c r="BR26" s="196"/>
      <c r="BS26" s="196"/>
      <c r="BT26" s="196"/>
      <c r="BU26" s="196"/>
      <c r="BV26" s="103"/>
      <c r="BW26" s="103"/>
      <c r="BX26" s="103"/>
    </row>
    <row r="27" spans="1:76" ht="23.25" customHeight="1" thickBot="1">
      <c r="A27" s="1374"/>
      <c r="B27" s="1397" t="s">
        <v>187</v>
      </c>
      <c r="C27" s="1398"/>
      <c r="D27" s="1398"/>
      <c r="E27" s="1398"/>
      <c r="F27" s="713"/>
      <c r="G27" s="714">
        <f t="shared" si="8"/>
        <v>0</v>
      </c>
      <c r="H27" s="715"/>
      <c r="I27" s="1081"/>
      <c r="J27" s="716"/>
      <c r="K27" s="717"/>
      <c r="L27" s="718"/>
      <c r="M27" s="719"/>
      <c r="N27" s="719"/>
      <c r="O27" s="719"/>
      <c r="P27" s="719"/>
      <c r="Q27" s="719"/>
      <c r="R27" s="719"/>
      <c r="S27" s="719"/>
      <c r="T27" s="719"/>
      <c r="U27" s="719"/>
      <c r="V27" s="719"/>
      <c r="W27" s="719"/>
      <c r="X27" s="719"/>
      <c r="Y27" s="167"/>
      <c r="Z27" s="167"/>
      <c r="AA27" s="167"/>
      <c r="AB27" s="167"/>
      <c r="AC27" s="167"/>
      <c r="AD27" s="167"/>
      <c r="AE27" s="167"/>
      <c r="AF27" s="167"/>
      <c r="AG27" s="167"/>
      <c r="AH27" s="167"/>
      <c r="AI27" s="167"/>
      <c r="AJ27" s="167"/>
      <c r="AK27" s="167"/>
      <c r="AL27" s="167"/>
      <c r="AM27" s="332"/>
      <c r="AN27" s="82"/>
      <c r="AO27" s="196"/>
      <c r="AP27" s="196"/>
      <c r="AQ27" s="196"/>
      <c r="AR27" s="196"/>
      <c r="AS27" s="196"/>
      <c r="AT27" s="196"/>
      <c r="AU27" s="196"/>
      <c r="AV27" s="196"/>
      <c r="AW27" s="196"/>
      <c r="AX27" s="196"/>
      <c r="AY27" s="196"/>
      <c r="AZ27" s="196"/>
      <c r="BA27" s="196"/>
      <c r="BB27" s="196"/>
      <c r="BC27" s="196"/>
      <c r="BD27" s="196"/>
      <c r="BE27" s="196"/>
      <c r="BF27" s="196"/>
      <c r="BG27" s="196"/>
      <c r="BH27" s="196"/>
      <c r="BI27" s="196"/>
      <c r="BJ27" s="196"/>
      <c r="BK27" s="196"/>
      <c r="BL27" s="196"/>
      <c r="BM27" s="196"/>
      <c r="BN27" s="196"/>
      <c r="BO27" s="196"/>
      <c r="BP27" s="196"/>
      <c r="BQ27" s="196"/>
      <c r="BR27" s="196"/>
      <c r="BS27" s="196"/>
      <c r="BT27" s="196"/>
      <c r="BU27" s="196"/>
      <c r="BV27" s="103"/>
      <c r="BW27" s="103"/>
      <c r="BX27" s="103"/>
    </row>
    <row r="28" spans="1:76" ht="23.25" customHeight="1" thickBot="1">
      <c r="A28" s="1374"/>
      <c r="B28" s="1401" t="s">
        <v>186</v>
      </c>
      <c r="C28" s="1423"/>
      <c r="D28" s="1423"/>
      <c r="E28" s="1423"/>
      <c r="F28" s="713"/>
      <c r="G28" s="714">
        <f t="shared" si="8"/>
        <v>0</v>
      </c>
      <c r="H28" s="715"/>
      <c r="I28" s="1081"/>
      <c r="J28" s="716"/>
      <c r="K28" s="717"/>
      <c r="L28" s="718"/>
      <c r="M28" s="719"/>
      <c r="N28" s="719"/>
      <c r="O28" s="719"/>
      <c r="P28" s="719"/>
      <c r="Q28" s="719"/>
      <c r="R28" s="719"/>
      <c r="S28" s="719"/>
      <c r="T28" s="719"/>
      <c r="U28" s="719"/>
      <c r="V28" s="719"/>
      <c r="W28" s="719"/>
      <c r="X28" s="719"/>
      <c r="Y28" s="167"/>
      <c r="Z28" s="167"/>
      <c r="AA28" s="167"/>
      <c r="AB28" s="167"/>
      <c r="AC28" s="167"/>
      <c r="AD28" s="167"/>
      <c r="AE28" s="167"/>
      <c r="AF28" s="167"/>
      <c r="AG28" s="167"/>
      <c r="AH28" s="167"/>
      <c r="AI28" s="167"/>
      <c r="AJ28" s="167"/>
      <c r="AK28" s="167"/>
      <c r="AL28" s="167"/>
      <c r="AM28" s="332"/>
      <c r="AN28" s="82"/>
      <c r="AO28" s="196"/>
      <c r="AP28" s="196"/>
      <c r="AQ28" s="196"/>
      <c r="AR28" s="196"/>
      <c r="AS28" s="196"/>
      <c r="AT28" s="196"/>
      <c r="AU28" s="196"/>
      <c r="AV28" s="196"/>
      <c r="AW28" s="196"/>
      <c r="AX28" s="196"/>
      <c r="AY28" s="196"/>
      <c r="AZ28" s="196"/>
      <c r="BA28" s="196"/>
      <c r="BB28" s="196"/>
      <c r="BC28" s="196"/>
      <c r="BD28" s="196"/>
      <c r="BE28" s="196"/>
      <c r="BF28" s="196"/>
      <c r="BG28" s="196"/>
      <c r="BH28" s="196"/>
      <c r="BI28" s="196"/>
      <c r="BJ28" s="196"/>
      <c r="BK28" s="196"/>
      <c r="BL28" s="196"/>
      <c r="BM28" s="196"/>
      <c r="BN28" s="196"/>
      <c r="BO28" s="196"/>
      <c r="BP28" s="196"/>
      <c r="BQ28" s="196"/>
      <c r="BR28" s="196"/>
      <c r="BS28" s="196"/>
      <c r="BT28" s="196"/>
      <c r="BU28" s="196"/>
      <c r="BV28" s="103"/>
      <c r="BW28" s="103"/>
      <c r="BX28" s="103"/>
    </row>
    <row r="29" spans="1:76" ht="23.25" customHeight="1">
      <c r="A29" s="958"/>
      <c r="B29" s="1379" t="s">
        <v>185</v>
      </c>
      <c r="C29" s="1380"/>
      <c r="D29" s="1380"/>
      <c r="E29" s="1380"/>
      <c r="F29" s="660" t="str">
        <f>IF(AO29=TRUE,"",SUM(F30:F33))</f>
        <v/>
      </c>
      <c r="G29" s="720">
        <f>IF(AP29=TRUE,"",SUM(G30:G33))</f>
        <v>0</v>
      </c>
      <c r="H29" s="715"/>
      <c r="I29" s="660" t="str">
        <f t="shared" ref="I29:AM29" si="9">IF(AQ29=TRUE,"",SUM(I30:I33))</f>
        <v/>
      </c>
      <c r="J29" s="721" t="str">
        <f t="shared" si="9"/>
        <v/>
      </c>
      <c r="K29" s="722" t="str">
        <f t="shared" si="9"/>
        <v/>
      </c>
      <c r="L29" s="723" t="str">
        <f t="shared" si="9"/>
        <v/>
      </c>
      <c r="M29" s="724" t="str">
        <f t="shared" si="9"/>
        <v/>
      </c>
      <c r="N29" s="724" t="str">
        <f t="shared" si="9"/>
        <v/>
      </c>
      <c r="O29" s="724" t="str">
        <f t="shared" si="9"/>
        <v/>
      </c>
      <c r="P29" s="724" t="str">
        <f t="shared" si="9"/>
        <v/>
      </c>
      <c r="Q29" s="724" t="str">
        <f t="shared" si="9"/>
        <v/>
      </c>
      <c r="R29" s="724" t="str">
        <f t="shared" si="9"/>
        <v/>
      </c>
      <c r="S29" s="724" t="str">
        <f t="shared" si="9"/>
        <v/>
      </c>
      <c r="T29" s="724" t="str">
        <f t="shared" si="9"/>
        <v/>
      </c>
      <c r="U29" s="724" t="str">
        <f t="shared" si="9"/>
        <v/>
      </c>
      <c r="V29" s="724" t="str">
        <f t="shared" si="9"/>
        <v/>
      </c>
      <c r="W29" s="724" t="str">
        <f t="shared" si="9"/>
        <v/>
      </c>
      <c r="X29" s="724" t="str">
        <f t="shared" si="9"/>
        <v/>
      </c>
      <c r="Y29" s="159" t="str">
        <f t="shared" si="9"/>
        <v/>
      </c>
      <c r="Z29" s="159" t="str">
        <f t="shared" si="9"/>
        <v/>
      </c>
      <c r="AA29" s="159" t="str">
        <f t="shared" si="9"/>
        <v/>
      </c>
      <c r="AB29" s="159" t="str">
        <f t="shared" si="9"/>
        <v/>
      </c>
      <c r="AC29" s="159" t="str">
        <f t="shared" si="9"/>
        <v/>
      </c>
      <c r="AD29" s="159" t="str">
        <f t="shared" si="9"/>
        <v/>
      </c>
      <c r="AE29" s="159" t="str">
        <f t="shared" si="9"/>
        <v/>
      </c>
      <c r="AF29" s="159" t="str">
        <f t="shared" si="9"/>
        <v/>
      </c>
      <c r="AG29" s="159" t="str">
        <f t="shared" si="9"/>
        <v/>
      </c>
      <c r="AH29" s="159" t="str">
        <f t="shared" si="9"/>
        <v/>
      </c>
      <c r="AI29" s="159" t="str">
        <f t="shared" si="9"/>
        <v/>
      </c>
      <c r="AJ29" s="159" t="str">
        <f t="shared" si="9"/>
        <v/>
      </c>
      <c r="AK29" s="159" t="str">
        <f t="shared" si="9"/>
        <v/>
      </c>
      <c r="AL29" s="159" t="str">
        <f t="shared" si="9"/>
        <v/>
      </c>
      <c r="AM29" s="72" t="str">
        <f t="shared" si="9"/>
        <v/>
      </c>
      <c r="AN29" s="82"/>
      <c r="AO29" s="195" t="b">
        <f>AND(F30="",F31="",F32="",F33="")</f>
        <v>1</v>
      </c>
      <c r="AP29" s="195" t="b">
        <f>AND(G30="",G31="",G32="",G33="")</f>
        <v>0</v>
      </c>
      <c r="AQ29" s="195" t="b">
        <f t="shared" ref="AQ29:BU29" si="10">AND(I30="",I31="",I32="",I33="")</f>
        <v>1</v>
      </c>
      <c r="AR29" s="195" t="b">
        <f t="shared" si="10"/>
        <v>1</v>
      </c>
      <c r="AS29" s="195" t="b">
        <f t="shared" si="10"/>
        <v>1</v>
      </c>
      <c r="AT29" s="195" t="b">
        <f t="shared" si="10"/>
        <v>1</v>
      </c>
      <c r="AU29" s="195" t="b">
        <f t="shared" si="10"/>
        <v>1</v>
      </c>
      <c r="AV29" s="195" t="b">
        <f t="shared" si="10"/>
        <v>1</v>
      </c>
      <c r="AW29" s="195" t="b">
        <f t="shared" si="10"/>
        <v>1</v>
      </c>
      <c r="AX29" s="195" t="b">
        <f t="shared" si="10"/>
        <v>1</v>
      </c>
      <c r="AY29" s="195" t="b">
        <f t="shared" si="10"/>
        <v>1</v>
      </c>
      <c r="AZ29" s="195" t="b">
        <f t="shared" si="10"/>
        <v>1</v>
      </c>
      <c r="BA29" s="195" t="b">
        <f t="shared" si="10"/>
        <v>1</v>
      </c>
      <c r="BB29" s="195" t="b">
        <f t="shared" si="10"/>
        <v>1</v>
      </c>
      <c r="BC29" s="195" t="b">
        <f t="shared" si="10"/>
        <v>1</v>
      </c>
      <c r="BD29" s="195" t="b">
        <f t="shared" si="10"/>
        <v>1</v>
      </c>
      <c r="BE29" s="195" t="b">
        <f t="shared" si="10"/>
        <v>1</v>
      </c>
      <c r="BF29" s="195" t="b">
        <f t="shared" si="10"/>
        <v>1</v>
      </c>
      <c r="BG29" s="195" t="b">
        <f t="shared" si="10"/>
        <v>1</v>
      </c>
      <c r="BH29" s="195" t="b">
        <f t="shared" si="10"/>
        <v>1</v>
      </c>
      <c r="BI29" s="195" t="b">
        <f t="shared" si="10"/>
        <v>1</v>
      </c>
      <c r="BJ29" s="195" t="b">
        <f t="shared" si="10"/>
        <v>1</v>
      </c>
      <c r="BK29" s="195" t="b">
        <f t="shared" si="10"/>
        <v>1</v>
      </c>
      <c r="BL29" s="195" t="b">
        <f t="shared" si="10"/>
        <v>1</v>
      </c>
      <c r="BM29" s="195" t="b">
        <f t="shared" si="10"/>
        <v>1</v>
      </c>
      <c r="BN29" s="195" t="b">
        <f t="shared" si="10"/>
        <v>1</v>
      </c>
      <c r="BO29" s="195" t="b">
        <f t="shared" si="10"/>
        <v>1</v>
      </c>
      <c r="BP29" s="195" t="b">
        <f t="shared" si="10"/>
        <v>1</v>
      </c>
      <c r="BQ29" s="195" t="b">
        <f t="shared" si="10"/>
        <v>1</v>
      </c>
      <c r="BR29" s="195" t="b">
        <f t="shared" si="10"/>
        <v>1</v>
      </c>
      <c r="BS29" s="195" t="b">
        <f t="shared" si="10"/>
        <v>1</v>
      </c>
      <c r="BT29" s="195" t="b">
        <f t="shared" si="10"/>
        <v>1</v>
      </c>
      <c r="BU29" s="195" t="b">
        <f t="shared" si="10"/>
        <v>1</v>
      </c>
      <c r="BV29" s="103"/>
      <c r="BW29" s="103"/>
      <c r="BX29" s="103"/>
    </row>
    <row r="30" spans="1:76" ht="23.25" customHeight="1">
      <c r="A30" s="1391" t="s">
        <v>664</v>
      </c>
      <c r="B30" s="1381" t="s">
        <v>184</v>
      </c>
      <c r="C30" s="1424" t="s">
        <v>177</v>
      </c>
      <c r="D30" s="1425"/>
      <c r="E30" s="186" t="s">
        <v>183</v>
      </c>
      <c r="F30" s="662"/>
      <c r="G30" s="676">
        <f>SUM(I30:AM30)</f>
        <v>0</v>
      </c>
      <c r="H30" s="677"/>
      <c r="I30" s="1077"/>
      <c r="J30" s="678"/>
      <c r="K30" s="679"/>
      <c r="L30" s="680"/>
      <c r="M30" s="681"/>
      <c r="N30" s="681"/>
      <c r="O30" s="681"/>
      <c r="P30" s="681"/>
      <c r="Q30" s="681"/>
      <c r="R30" s="681"/>
      <c r="S30" s="681"/>
      <c r="T30" s="681"/>
      <c r="U30" s="681"/>
      <c r="V30" s="681"/>
      <c r="W30" s="681"/>
      <c r="X30" s="681"/>
      <c r="Y30" s="168"/>
      <c r="Z30" s="168"/>
      <c r="AA30" s="168"/>
      <c r="AB30" s="168"/>
      <c r="AC30" s="168"/>
      <c r="AD30" s="168"/>
      <c r="AE30" s="168"/>
      <c r="AF30" s="168"/>
      <c r="AG30" s="168"/>
      <c r="AH30" s="168"/>
      <c r="AI30" s="168"/>
      <c r="AJ30" s="168"/>
      <c r="AK30" s="168"/>
      <c r="AL30" s="168"/>
      <c r="AM30" s="326"/>
      <c r="AN30" s="82"/>
      <c r="AO30" s="196"/>
      <c r="AP30" s="196"/>
      <c r="AQ30" s="196"/>
      <c r="AR30" s="196"/>
      <c r="AS30" s="196"/>
      <c r="AT30" s="196"/>
      <c r="AU30" s="196"/>
      <c r="AV30" s="196"/>
      <c r="AW30" s="196"/>
      <c r="AX30" s="196"/>
      <c r="AY30" s="196"/>
      <c r="AZ30" s="196"/>
      <c r="BA30" s="196"/>
      <c r="BB30" s="196"/>
      <c r="BC30" s="196"/>
      <c r="BD30" s="196"/>
      <c r="BE30" s="196"/>
      <c r="BF30" s="196"/>
      <c r="BG30" s="196"/>
      <c r="BH30" s="196"/>
      <c r="BI30" s="196"/>
      <c r="BJ30" s="196"/>
      <c r="BK30" s="196"/>
      <c r="BL30" s="196"/>
      <c r="BM30" s="196"/>
      <c r="BN30" s="196"/>
      <c r="BO30" s="196"/>
      <c r="BP30" s="196"/>
      <c r="BQ30" s="196"/>
      <c r="BR30" s="196"/>
      <c r="BS30" s="196"/>
      <c r="BT30" s="196"/>
      <c r="BU30" s="196"/>
      <c r="BV30" s="103"/>
      <c r="BW30" s="103"/>
      <c r="BX30" s="103"/>
    </row>
    <row r="31" spans="1:76" ht="23.25" customHeight="1">
      <c r="A31" s="1391"/>
      <c r="B31" s="1382"/>
      <c r="C31" s="1426" t="s">
        <v>175</v>
      </c>
      <c r="D31" s="1427"/>
      <c r="E31" s="178" t="s">
        <v>182</v>
      </c>
      <c r="F31" s="662"/>
      <c r="G31" s="676">
        <f>SUM(I31:AM31)</f>
        <v>0</v>
      </c>
      <c r="H31" s="677"/>
      <c r="I31" s="1077"/>
      <c r="J31" s="678"/>
      <c r="K31" s="679"/>
      <c r="L31" s="680"/>
      <c r="M31" s="681"/>
      <c r="N31" s="681"/>
      <c r="O31" s="681"/>
      <c r="P31" s="681"/>
      <c r="Q31" s="681"/>
      <c r="R31" s="681"/>
      <c r="S31" s="681"/>
      <c r="T31" s="681"/>
      <c r="U31" s="681"/>
      <c r="V31" s="681"/>
      <c r="W31" s="681"/>
      <c r="X31" s="681"/>
      <c r="Y31" s="168"/>
      <c r="Z31" s="168"/>
      <c r="AA31" s="168"/>
      <c r="AB31" s="168"/>
      <c r="AC31" s="168"/>
      <c r="AD31" s="168"/>
      <c r="AE31" s="168"/>
      <c r="AF31" s="168"/>
      <c r="AG31" s="168"/>
      <c r="AH31" s="168"/>
      <c r="AI31" s="168"/>
      <c r="AJ31" s="168"/>
      <c r="AK31" s="168"/>
      <c r="AL31" s="168"/>
      <c r="AM31" s="326"/>
      <c r="AN31" s="82"/>
      <c r="AO31" s="196"/>
      <c r="AP31" s="196"/>
      <c r="AQ31" s="196"/>
      <c r="AR31" s="196"/>
      <c r="AS31" s="196"/>
      <c r="AT31" s="196"/>
      <c r="AU31" s="196"/>
      <c r="AV31" s="196"/>
      <c r="AW31" s="196"/>
      <c r="AX31" s="196"/>
      <c r="AY31" s="196"/>
      <c r="AZ31" s="196"/>
      <c r="BA31" s="196"/>
      <c r="BB31" s="196"/>
      <c r="BC31" s="196"/>
      <c r="BD31" s="196"/>
      <c r="BE31" s="196"/>
      <c r="BF31" s="196"/>
      <c r="BG31" s="196"/>
      <c r="BH31" s="196"/>
      <c r="BI31" s="196"/>
      <c r="BJ31" s="196"/>
      <c r="BK31" s="196"/>
      <c r="BL31" s="196"/>
      <c r="BM31" s="196"/>
      <c r="BN31" s="196"/>
      <c r="BO31" s="196"/>
      <c r="BP31" s="196"/>
      <c r="BQ31" s="196"/>
      <c r="BR31" s="196"/>
      <c r="BS31" s="196"/>
      <c r="BT31" s="196"/>
      <c r="BU31" s="196"/>
      <c r="BV31" s="103"/>
      <c r="BW31" s="103"/>
      <c r="BX31" s="103"/>
    </row>
    <row r="32" spans="1:76" ht="23.25" customHeight="1">
      <c r="A32" s="1391"/>
      <c r="B32" s="1382"/>
      <c r="C32" s="1426" t="s">
        <v>173</v>
      </c>
      <c r="D32" s="1427"/>
      <c r="E32" s="178" t="s">
        <v>181</v>
      </c>
      <c r="F32" s="662"/>
      <c r="G32" s="676">
        <f>SUM(I32:AM32)</f>
        <v>0</v>
      </c>
      <c r="H32" s="677"/>
      <c r="I32" s="1077"/>
      <c r="J32" s="678"/>
      <c r="K32" s="679"/>
      <c r="L32" s="680"/>
      <c r="M32" s="681"/>
      <c r="N32" s="681"/>
      <c r="O32" s="681"/>
      <c r="P32" s="681"/>
      <c r="Q32" s="681"/>
      <c r="R32" s="681"/>
      <c r="S32" s="681"/>
      <c r="T32" s="681"/>
      <c r="U32" s="681"/>
      <c r="V32" s="681"/>
      <c r="W32" s="681"/>
      <c r="X32" s="681"/>
      <c r="Y32" s="168"/>
      <c r="Z32" s="168"/>
      <c r="AA32" s="168"/>
      <c r="AB32" s="168"/>
      <c r="AC32" s="168"/>
      <c r="AD32" s="168"/>
      <c r="AE32" s="168"/>
      <c r="AF32" s="168"/>
      <c r="AG32" s="168"/>
      <c r="AH32" s="168"/>
      <c r="AI32" s="168"/>
      <c r="AJ32" s="168"/>
      <c r="AK32" s="168"/>
      <c r="AL32" s="168"/>
      <c r="AM32" s="326"/>
      <c r="AN32" s="82"/>
      <c r="AO32" s="196"/>
      <c r="AP32" s="196"/>
      <c r="AQ32" s="196"/>
      <c r="AR32" s="196"/>
      <c r="AS32" s="196"/>
      <c r="AT32" s="196"/>
      <c r="AU32" s="196"/>
      <c r="AV32" s="196"/>
      <c r="AW32" s="196"/>
      <c r="AX32" s="196"/>
      <c r="AY32" s="196"/>
      <c r="AZ32" s="196"/>
      <c r="BA32" s="196"/>
      <c r="BB32" s="196"/>
      <c r="BC32" s="196"/>
      <c r="BD32" s="196"/>
      <c r="BE32" s="196"/>
      <c r="BF32" s="196"/>
      <c r="BG32" s="196"/>
      <c r="BH32" s="196"/>
      <c r="BI32" s="196"/>
      <c r="BJ32" s="196"/>
      <c r="BK32" s="196"/>
      <c r="BL32" s="196"/>
      <c r="BM32" s="196"/>
      <c r="BN32" s="196"/>
      <c r="BO32" s="196"/>
      <c r="BP32" s="196"/>
      <c r="BQ32" s="196"/>
      <c r="BR32" s="196"/>
      <c r="BS32" s="196"/>
      <c r="BT32" s="196"/>
      <c r="BU32" s="196"/>
      <c r="BV32" s="103"/>
      <c r="BW32" s="103"/>
      <c r="BX32" s="103"/>
    </row>
    <row r="33" spans="1:76" ht="23.25" customHeight="1" thickBot="1">
      <c r="A33" s="958"/>
      <c r="B33" s="1383"/>
      <c r="C33" s="1428" t="s">
        <v>180</v>
      </c>
      <c r="D33" s="1429"/>
      <c r="E33" s="180" t="s">
        <v>252</v>
      </c>
      <c r="F33" s="662"/>
      <c r="G33" s="676">
        <f>SUM(I33:AM33)</f>
        <v>0</v>
      </c>
      <c r="H33" s="677"/>
      <c r="I33" s="1077"/>
      <c r="J33" s="678"/>
      <c r="K33" s="679"/>
      <c r="L33" s="680"/>
      <c r="M33" s="681"/>
      <c r="N33" s="681"/>
      <c r="O33" s="681"/>
      <c r="P33" s="681"/>
      <c r="Q33" s="681"/>
      <c r="R33" s="681"/>
      <c r="S33" s="681"/>
      <c r="T33" s="681"/>
      <c r="U33" s="681"/>
      <c r="V33" s="681"/>
      <c r="W33" s="681"/>
      <c r="X33" s="681"/>
      <c r="Y33" s="168"/>
      <c r="Z33" s="168"/>
      <c r="AA33" s="168"/>
      <c r="AB33" s="168"/>
      <c r="AC33" s="168"/>
      <c r="AD33" s="168"/>
      <c r="AE33" s="168"/>
      <c r="AF33" s="168"/>
      <c r="AG33" s="168"/>
      <c r="AH33" s="168"/>
      <c r="AI33" s="168"/>
      <c r="AJ33" s="168"/>
      <c r="AK33" s="168"/>
      <c r="AL33" s="168"/>
      <c r="AM33" s="326"/>
      <c r="AN33" s="82"/>
      <c r="AO33" s="196"/>
      <c r="AP33" s="196"/>
      <c r="AQ33" s="196"/>
      <c r="AR33" s="196"/>
      <c r="AS33" s="196"/>
      <c r="AT33" s="196"/>
      <c r="AU33" s="196"/>
      <c r="AV33" s="196"/>
      <c r="AW33" s="196"/>
      <c r="AX33" s="196"/>
      <c r="AY33" s="196"/>
      <c r="AZ33" s="196"/>
      <c r="BA33" s="196"/>
      <c r="BB33" s="196"/>
      <c r="BC33" s="196"/>
      <c r="BD33" s="196"/>
      <c r="BE33" s="196"/>
      <c r="BF33" s="196"/>
      <c r="BG33" s="196"/>
      <c r="BH33" s="196"/>
      <c r="BI33" s="196"/>
      <c r="BJ33" s="196"/>
      <c r="BK33" s="196"/>
      <c r="BL33" s="196"/>
      <c r="BM33" s="196"/>
      <c r="BN33" s="196"/>
      <c r="BO33" s="196"/>
      <c r="BP33" s="196"/>
      <c r="BQ33" s="196"/>
      <c r="BR33" s="196"/>
      <c r="BS33" s="196"/>
      <c r="BT33" s="196"/>
      <c r="BU33" s="196"/>
      <c r="BV33" s="103"/>
      <c r="BW33" s="103"/>
      <c r="BX33" s="103"/>
    </row>
    <row r="34" spans="1:76" ht="23.25" customHeight="1">
      <c r="A34" s="1374" t="s">
        <v>480</v>
      </c>
      <c r="B34" s="1384" t="s">
        <v>179</v>
      </c>
      <c r="C34" s="1385"/>
      <c r="D34" s="1385"/>
      <c r="E34" s="1385"/>
      <c r="F34" s="660" t="str">
        <f>IF(AO34=TRUE,"",SUM(F35:F37))</f>
        <v/>
      </c>
      <c r="G34" s="720">
        <f>IF(AP34=TRUE,"",SUM(G35:G37))</f>
        <v>0</v>
      </c>
      <c r="H34" s="715"/>
      <c r="I34" s="660" t="str">
        <f>IF(AQ34=TRUE,"",SUM(I35:I37))</f>
        <v/>
      </c>
      <c r="J34" s="721" t="str">
        <f>IF(AR34=TRUE,"",SUM(J35:J37))</f>
        <v/>
      </c>
      <c r="K34" s="722" t="str">
        <f t="shared" ref="K34:AM34" si="11">IF(AS34=TRUE,"",K35+K36+K37)</f>
        <v/>
      </c>
      <c r="L34" s="723" t="str">
        <f t="shared" si="11"/>
        <v/>
      </c>
      <c r="M34" s="724" t="str">
        <f t="shared" si="11"/>
        <v/>
      </c>
      <c r="N34" s="724" t="str">
        <f t="shared" si="11"/>
        <v/>
      </c>
      <c r="O34" s="724" t="str">
        <f t="shared" si="11"/>
        <v/>
      </c>
      <c r="P34" s="724" t="str">
        <f t="shared" si="11"/>
        <v/>
      </c>
      <c r="Q34" s="724" t="str">
        <f t="shared" si="11"/>
        <v/>
      </c>
      <c r="R34" s="724" t="str">
        <f t="shared" si="11"/>
        <v/>
      </c>
      <c r="S34" s="724" t="str">
        <f t="shared" si="11"/>
        <v/>
      </c>
      <c r="T34" s="724" t="str">
        <f t="shared" si="11"/>
        <v/>
      </c>
      <c r="U34" s="724" t="str">
        <f t="shared" si="11"/>
        <v/>
      </c>
      <c r="V34" s="724" t="str">
        <f t="shared" si="11"/>
        <v/>
      </c>
      <c r="W34" s="724" t="str">
        <f t="shared" si="11"/>
        <v/>
      </c>
      <c r="X34" s="724" t="str">
        <f t="shared" si="11"/>
        <v/>
      </c>
      <c r="Y34" s="159" t="str">
        <f t="shared" si="11"/>
        <v/>
      </c>
      <c r="Z34" s="159" t="str">
        <f t="shared" si="11"/>
        <v/>
      </c>
      <c r="AA34" s="159" t="str">
        <f t="shared" si="11"/>
        <v/>
      </c>
      <c r="AB34" s="159" t="str">
        <f t="shared" si="11"/>
        <v/>
      </c>
      <c r="AC34" s="159" t="str">
        <f t="shared" si="11"/>
        <v/>
      </c>
      <c r="AD34" s="159" t="str">
        <f t="shared" si="11"/>
        <v/>
      </c>
      <c r="AE34" s="159" t="str">
        <f t="shared" si="11"/>
        <v/>
      </c>
      <c r="AF34" s="159" t="str">
        <f t="shared" si="11"/>
        <v/>
      </c>
      <c r="AG34" s="159" t="str">
        <f t="shared" si="11"/>
        <v/>
      </c>
      <c r="AH34" s="159" t="str">
        <f t="shared" si="11"/>
        <v/>
      </c>
      <c r="AI34" s="159" t="str">
        <f t="shared" si="11"/>
        <v/>
      </c>
      <c r="AJ34" s="159" t="str">
        <f t="shared" si="11"/>
        <v/>
      </c>
      <c r="AK34" s="159" t="str">
        <f t="shared" si="11"/>
        <v/>
      </c>
      <c r="AL34" s="159" t="str">
        <f t="shared" si="11"/>
        <v/>
      </c>
      <c r="AM34" s="72" t="str">
        <f t="shared" si="11"/>
        <v/>
      </c>
      <c r="AN34" s="82"/>
      <c r="AO34" s="195" t="b">
        <f>AND(F35="",F36="",F37="")</f>
        <v>1</v>
      </c>
      <c r="AP34" s="195" t="b">
        <f>AND(G35="",G36="",G37="")</f>
        <v>0</v>
      </c>
      <c r="AQ34" s="195" t="b">
        <f t="shared" ref="AQ34:BU34" si="12">AND(I35="",I36="",I37="")</f>
        <v>1</v>
      </c>
      <c r="AR34" s="195" t="b">
        <f t="shared" si="12"/>
        <v>1</v>
      </c>
      <c r="AS34" s="195" t="b">
        <f t="shared" si="12"/>
        <v>1</v>
      </c>
      <c r="AT34" s="195" t="b">
        <f t="shared" si="12"/>
        <v>1</v>
      </c>
      <c r="AU34" s="195" t="b">
        <f t="shared" si="12"/>
        <v>1</v>
      </c>
      <c r="AV34" s="195" t="b">
        <f t="shared" si="12"/>
        <v>1</v>
      </c>
      <c r="AW34" s="195" t="b">
        <f t="shared" si="12"/>
        <v>1</v>
      </c>
      <c r="AX34" s="195" t="b">
        <f t="shared" si="12"/>
        <v>1</v>
      </c>
      <c r="AY34" s="195" t="b">
        <f t="shared" si="12"/>
        <v>1</v>
      </c>
      <c r="AZ34" s="195" t="b">
        <f t="shared" si="12"/>
        <v>1</v>
      </c>
      <c r="BA34" s="195" t="b">
        <f t="shared" si="12"/>
        <v>1</v>
      </c>
      <c r="BB34" s="195" t="b">
        <f t="shared" si="12"/>
        <v>1</v>
      </c>
      <c r="BC34" s="195" t="b">
        <f t="shared" si="12"/>
        <v>1</v>
      </c>
      <c r="BD34" s="195" t="b">
        <f t="shared" si="12"/>
        <v>1</v>
      </c>
      <c r="BE34" s="195" t="b">
        <f t="shared" si="12"/>
        <v>1</v>
      </c>
      <c r="BF34" s="195" t="b">
        <f t="shared" si="12"/>
        <v>1</v>
      </c>
      <c r="BG34" s="195" t="b">
        <f t="shared" si="12"/>
        <v>1</v>
      </c>
      <c r="BH34" s="195" t="b">
        <f t="shared" si="12"/>
        <v>1</v>
      </c>
      <c r="BI34" s="195" t="b">
        <f t="shared" si="12"/>
        <v>1</v>
      </c>
      <c r="BJ34" s="195" t="b">
        <f t="shared" si="12"/>
        <v>1</v>
      </c>
      <c r="BK34" s="195" t="b">
        <f t="shared" si="12"/>
        <v>1</v>
      </c>
      <c r="BL34" s="195" t="b">
        <f t="shared" si="12"/>
        <v>1</v>
      </c>
      <c r="BM34" s="195" t="b">
        <f t="shared" si="12"/>
        <v>1</v>
      </c>
      <c r="BN34" s="195" t="b">
        <f t="shared" si="12"/>
        <v>1</v>
      </c>
      <c r="BO34" s="195" t="b">
        <f t="shared" si="12"/>
        <v>1</v>
      </c>
      <c r="BP34" s="195" t="b">
        <f t="shared" si="12"/>
        <v>1</v>
      </c>
      <c r="BQ34" s="195" t="b">
        <f t="shared" si="12"/>
        <v>1</v>
      </c>
      <c r="BR34" s="195" t="b">
        <f t="shared" si="12"/>
        <v>1</v>
      </c>
      <c r="BS34" s="195" t="b">
        <f t="shared" si="12"/>
        <v>1</v>
      </c>
      <c r="BT34" s="195" t="b">
        <f t="shared" si="12"/>
        <v>1</v>
      </c>
      <c r="BU34" s="195" t="b">
        <f t="shared" si="12"/>
        <v>1</v>
      </c>
      <c r="BV34" s="103"/>
      <c r="BW34" s="103"/>
      <c r="BX34" s="103"/>
    </row>
    <row r="35" spans="1:76" ht="23.25" customHeight="1">
      <c r="A35" s="1374"/>
      <c r="B35" s="1381" t="s">
        <v>178</v>
      </c>
      <c r="C35" s="1424" t="s">
        <v>177</v>
      </c>
      <c r="D35" s="1425"/>
      <c r="E35" s="186" t="s">
        <v>176</v>
      </c>
      <c r="F35" s="662"/>
      <c r="G35" s="676">
        <f>SUM(I35:AM35)</f>
        <v>0</v>
      </c>
      <c r="H35" s="677"/>
      <c r="I35" s="1077"/>
      <c r="J35" s="678"/>
      <c r="K35" s="679"/>
      <c r="L35" s="680"/>
      <c r="M35" s="681"/>
      <c r="N35" s="681"/>
      <c r="O35" s="681"/>
      <c r="P35" s="681"/>
      <c r="Q35" s="681"/>
      <c r="R35" s="681"/>
      <c r="S35" s="681"/>
      <c r="T35" s="681"/>
      <c r="U35" s="681"/>
      <c r="V35" s="681"/>
      <c r="W35" s="681"/>
      <c r="X35" s="681"/>
      <c r="Y35" s="168"/>
      <c r="Z35" s="168"/>
      <c r="AA35" s="168"/>
      <c r="AB35" s="168"/>
      <c r="AC35" s="168"/>
      <c r="AD35" s="168"/>
      <c r="AE35" s="168"/>
      <c r="AF35" s="168"/>
      <c r="AG35" s="168"/>
      <c r="AH35" s="168"/>
      <c r="AI35" s="168"/>
      <c r="AJ35" s="168"/>
      <c r="AK35" s="168"/>
      <c r="AL35" s="168"/>
      <c r="AM35" s="326"/>
      <c r="AN35" s="82"/>
      <c r="AO35" s="196"/>
      <c r="AP35" s="196"/>
      <c r="AQ35" s="196"/>
      <c r="AR35" s="196"/>
      <c r="AS35" s="196"/>
      <c r="AT35" s="196"/>
      <c r="AU35" s="196"/>
      <c r="AV35" s="196"/>
      <c r="AW35" s="196"/>
      <c r="AX35" s="196"/>
      <c r="AY35" s="196"/>
      <c r="AZ35" s="196"/>
      <c r="BA35" s="196"/>
      <c r="BB35" s="196"/>
      <c r="BC35" s="196"/>
      <c r="BD35" s="196"/>
      <c r="BE35" s="196"/>
      <c r="BF35" s="196"/>
      <c r="BG35" s="196"/>
      <c r="BH35" s="196"/>
      <c r="BI35" s="196"/>
      <c r="BJ35" s="196"/>
      <c r="BK35" s="196"/>
      <c r="BL35" s="196"/>
      <c r="BM35" s="196"/>
      <c r="BN35" s="196"/>
      <c r="BO35" s="196"/>
      <c r="BP35" s="196"/>
      <c r="BQ35" s="196"/>
      <c r="BR35" s="196"/>
      <c r="BS35" s="196"/>
      <c r="BT35" s="196"/>
      <c r="BU35" s="196"/>
      <c r="BV35" s="103"/>
      <c r="BW35" s="103"/>
      <c r="BX35" s="103"/>
    </row>
    <row r="36" spans="1:76" ht="23.25" customHeight="1">
      <c r="A36" s="1374"/>
      <c r="B36" s="1392"/>
      <c r="C36" s="1426" t="s">
        <v>175</v>
      </c>
      <c r="D36" s="1427"/>
      <c r="E36" s="178" t="s">
        <v>174</v>
      </c>
      <c r="F36" s="662"/>
      <c r="G36" s="676">
        <f>SUM(I36:AM36)</f>
        <v>0</v>
      </c>
      <c r="H36" s="677"/>
      <c r="I36" s="1077"/>
      <c r="J36" s="678"/>
      <c r="K36" s="679"/>
      <c r="L36" s="680"/>
      <c r="M36" s="681"/>
      <c r="N36" s="681"/>
      <c r="O36" s="681"/>
      <c r="P36" s="681"/>
      <c r="Q36" s="681"/>
      <c r="R36" s="681"/>
      <c r="S36" s="681"/>
      <c r="T36" s="681"/>
      <c r="U36" s="681"/>
      <c r="V36" s="681"/>
      <c r="W36" s="681"/>
      <c r="X36" s="681"/>
      <c r="Y36" s="168"/>
      <c r="Z36" s="168"/>
      <c r="AA36" s="168"/>
      <c r="AB36" s="168"/>
      <c r="AC36" s="168"/>
      <c r="AD36" s="168"/>
      <c r="AE36" s="168"/>
      <c r="AF36" s="168"/>
      <c r="AG36" s="168"/>
      <c r="AH36" s="168"/>
      <c r="AI36" s="168"/>
      <c r="AJ36" s="168"/>
      <c r="AK36" s="168"/>
      <c r="AL36" s="168"/>
      <c r="AM36" s="326"/>
      <c r="AN36" s="82"/>
      <c r="AO36" s="196"/>
      <c r="AP36" s="196"/>
      <c r="AQ36" s="196"/>
      <c r="AR36" s="196"/>
      <c r="AS36" s="196"/>
      <c r="AT36" s="196"/>
      <c r="AU36" s="196"/>
      <c r="AV36" s="196"/>
      <c r="AW36" s="196"/>
      <c r="AX36" s="196"/>
      <c r="AY36" s="196"/>
      <c r="AZ36" s="196"/>
      <c r="BA36" s="196"/>
      <c r="BB36" s="196"/>
      <c r="BC36" s="196"/>
      <c r="BD36" s="196"/>
      <c r="BE36" s="196"/>
      <c r="BF36" s="196"/>
      <c r="BG36" s="196"/>
      <c r="BH36" s="196"/>
      <c r="BI36" s="196"/>
      <c r="BJ36" s="196"/>
      <c r="BK36" s="196"/>
      <c r="BL36" s="196"/>
      <c r="BM36" s="196"/>
      <c r="BN36" s="196"/>
      <c r="BO36" s="196"/>
      <c r="BP36" s="196"/>
      <c r="BQ36" s="196"/>
      <c r="BR36" s="196"/>
      <c r="BS36" s="196"/>
      <c r="BT36" s="196"/>
      <c r="BU36" s="196"/>
      <c r="BV36" s="103"/>
      <c r="BW36" s="103"/>
      <c r="BX36" s="103"/>
    </row>
    <row r="37" spans="1:76" ht="23.25" customHeight="1" thickBot="1">
      <c r="A37" s="958"/>
      <c r="B37" s="1393"/>
      <c r="C37" s="1428" t="s">
        <v>173</v>
      </c>
      <c r="D37" s="1429"/>
      <c r="E37" s="180" t="s">
        <v>172</v>
      </c>
      <c r="F37" s="663"/>
      <c r="G37" s="725">
        <f>SUM(I37:AM37)</f>
        <v>0</v>
      </c>
      <c r="H37" s="726"/>
      <c r="I37" s="1073"/>
      <c r="J37" s="727"/>
      <c r="K37" s="728"/>
      <c r="L37" s="729"/>
      <c r="M37" s="730"/>
      <c r="N37" s="730"/>
      <c r="O37" s="730"/>
      <c r="P37" s="730"/>
      <c r="Q37" s="730"/>
      <c r="R37" s="730"/>
      <c r="S37" s="730"/>
      <c r="T37" s="730"/>
      <c r="U37" s="730"/>
      <c r="V37" s="730"/>
      <c r="W37" s="730"/>
      <c r="X37" s="730"/>
      <c r="Y37" s="169"/>
      <c r="Z37" s="169"/>
      <c r="AA37" s="169"/>
      <c r="AB37" s="169"/>
      <c r="AC37" s="169"/>
      <c r="AD37" s="169"/>
      <c r="AE37" s="169"/>
      <c r="AF37" s="169"/>
      <c r="AG37" s="169"/>
      <c r="AH37" s="169"/>
      <c r="AI37" s="169"/>
      <c r="AJ37" s="169"/>
      <c r="AK37" s="169"/>
      <c r="AL37" s="169"/>
      <c r="AM37" s="333"/>
      <c r="AN37" s="82"/>
      <c r="AO37" s="196"/>
      <c r="AP37" s="196"/>
      <c r="AQ37" s="196"/>
      <c r="AR37" s="196"/>
      <c r="AS37" s="196"/>
      <c r="AT37" s="196"/>
      <c r="AU37" s="196"/>
      <c r="AV37" s="196"/>
      <c r="AW37" s="196"/>
      <c r="AX37" s="196"/>
      <c r="AY37" s="196"/>
      <c r="AZ37" s="196"/>
      <c r="BA37" s="196"/>
      <c r="BB37" s="196"/>
      <c r="BC37" s="196"/>
      <c r="BD37" s="196"/>
      <c r="BE37" s="196"/>
      <c r="BF37" s="196"/>
      <c r="BG37" s="196"/>
      <c r="BH37" s="196"/>
      <c r="BI37" s="196"/>
      <c r="BJ37" s="196"/>
      <c r="BK37" s="196"/>
      <c r="BL37" s="196"/>
      <c r="BM37" s="196"/>
      <c r="BN37" s="196"/>
      <c r="BO37" s="196"/>
      <c r="BP37" s="196"/>
      <c r="BQ37" s="196"/>
      <c r="BR37" s="196"/>
      <c r="BS37" s="196"/>
      <c r="BT37" s="196"/>
      <c r="BU37" s="196"/>
      <c r="BV37" s="103"/>
      <c r="BW37" s="103"/>
      <c r="BX37" s="103"/>
    </row>
    <row r="38" spans="1:76" ht="23.25" customHeight="1" thickBot="1">
      <c r="A38" s="1391" t="s">
        <v>664</v>
      </c>
      <c r="B38" s="1436" t="s">
        <v>171</v>
      </c>
      <c r="C38" s="1437"/>
      <c r="D38" s="1437"/>
      <c r="E38" s="1437"/>
      <c r="F38" s="731" t="str">
        <f>IF(AO38=TRUE,"",SUM(F16,F18,F20,F22,F23:F28,F30:F33,F35:F37))</f>
        <v/>
      </c>
      <c r="G38" s="732">
        <f>IF(AP38=TRUE,"",SUM(G16,G18,G20,G22,G23:G28,G30:G33,G35:G37))</f>
        <v>0</v>
      </c>
      <c r="H38" s="733"/>
      <c r="I38" s="731" t="str">
        <f t="shared" ref="I38:AM38" si="13">IF(AQ38=TRUE,"",SUM(I16,I18,I20,I22,I23:I28,I30:I33,I35:I37))</f>
        <v/>
      </c>
      <c r="J38" s="734" t="str">
        <f t="shared" si="13"/>
        <v/>
      </c>
      <c r="K38" s="735" t="str">
        <f t="shared" si="13"/>
        <v/>
      </c>
      <c r="L38" s="736" t="str">
        <f t="shared" si="13"/>
        <v/>
      </c>
      <c r="M38" s="737" t="str">
        <f t="shared" si="13"/>
        <v/>
      </c>
      <c r="N38" s="737" t="str">
        <f t="shared" si="13"/>
        <v/>
      </c>
      <c r="O38" s="737" t="str">
        <f t="shared" si="13"/>
        <v/>
      </c>
      <c r="P38" s="737" t="str">
        <f t="shared" si="13"/>
        <v/>
      </c>
      <c r="Q38" s="737" t="str">
        <f t="shared" si="13"/>
        <v/>
      </c>
      <c r="R38" s="737" t="str">
        <f t="shared" si="13"/>
        <v/>
      </c>
      <c r="S38" s="737" t="str">
        <f t="shared" si="13"/>
        <v/>
      </c>
      <c r="T38" s="737" t="str">
        <f t="shared" si="13"/>
        <v/>
      </c>
      <c r="U38" s="737" t="str">
        <f t="shared" si="13"/>
        <v/>
      </c>
      <c r="V38" s="737" t="str">
        <f t="shared" si="13"/>
        <v/>
      </c>
      <c r="W38" s="737" t="str">
        <f t="shared" si="13"/>
        <v/>
      </c>
      <c r="X38" s="737" t="str">
        <f t="shared" si="13"/>
        <v/>
      </c>
      <c r="Y38" s="170" t="str">
        <f t="shared" si="13"/>
        <v/>
      </c>
      <c r="Z38" s="170" t="str">
        <f t="shared" si="13"/>
        <v/>
      </c>
      <c r="AA38" s="170" t="str">
        <f t="shared" si="13"/>
        <v/>
      </c>
      <c r="AB38" s="170" t="str">
        <f t="shared" si="13"/>
        <v/>
      </c>
      <c r="AC38" s="170" t="str">
        <f t="shared" si="13"/>
        <v/>
      </c>
      <c r="AD38" s="170" t="str">
        <f t="shared" si="13"/>
        <v/>
      </c>
      <c r="AE38" s="170" t="str">
        <f t="shared" si="13"/>
        <v/>
      </c>
      <c r="AF38" s="170" t="str">
        <f t="shared" si="13"/>
        <v/>
      </c>
      <c r="AG38" s="170" t="str">
        <f t="shared" si="13"/>
        <v/>
      </c>
      <c r="AH38" s="170" t="str">
        <f t="shared" si="13"/>
        <v/>
      </c>
      <c r="AI38" s="170" t="str">
        <f t="shared" si="13"/>
        <v/>
      </c>
      <c r="AJ38" s="170" t="str">
        <f t="shared" si="13"/>
        <v/>
      </c>
      <c r="AK38" s="170" t="str">
        <f t="shared" si="13"/>
        <v/>
      </c>
      <c r="AL38" s="170" t="str">
        <f t="shared" si="13"/>
        <v/>
      </c>
      <c r="AM38" s="75" t="str">
        <f t="shared" si="13"/>
        <v/>
      </c>
      <c r="AN38" s="82"/>
      <c r="AO38" s="195" t="b">
        <f>AND(F14="",F26="",F27="",F28="",F29="",F34="")</f>
        <v>1</v>
      </c>
      <c r="AP38" s="195" t="b">
        <f>AND(G14="",G26="",G27="",G28="",G29="",G34="")</f>
        <v>0</v>
      </c>
      <c r="AQ38" s="195" t="b">
        <f t="shared" ref="AQ38:BU38" si="14">AND(I14="",I26="",I27="",I28="",I29="",I34="")</f>
        <v>1</v>
      </c>
      <c r="AR38" s="195" t="b">
        <f t="shared" si="14"/>
        <v>1</v>
      </c>
      <c r="AS38" s="195" t="b">
        <f t="shared" si="14"/>
        <v>1</v>
      </c>
      <c r="AT38" s="195" t="b">
        <f t="shared" si="14"/>
        <v>1</v>
      </c>
      <c r="AU38" s="195" t="b">
        <f t="shared" si="14"/>
        <v>1</v>
      </c>
      <c r="AV38" s="195" t="b">
        <f t="shared" si="14"/>
        <v>1</v>
      </c>
      <c r="AW38" s="195" t="b">
        <f t="shared" si="14"/>
        <v>1</v>
      </c>
      <c r="AX38" s="195" t="b">
        <f t="shared" si="14"/>
        <v>1</v>
      </c>
      <c r="AY38" s="195" t="b">
        <f t="shared" si="14"/>
        <v>1</v>
      </c>
      <c r="AZ38" s="195" t="b">
        <f t="shared" si="14"/>
        <v>1</v>
      </c>
      <c r="BA38" s="195" t="b">
        <f t="shared" si="14"/>
        <v>1</v>
      </c>
      <c r="BB38" s="195" t="b">
        <f t="shared" si="14"/>
        <v>1</v>
      </c>
      <c r="BC38" s="195" t="b">
        <f t="shared" si="14"/>
        <v>1</v>
      </c>
      <c r="BD38" s="195" t="b">
        <f t="shared" si="14"/>
        <v>1</v>
      </c>
      <c r="BE38" s="195" t="b">
        <f t="shared" si="14"/>
        <v>1</v>
      </c>
      <c r="BF38" s="195" t="b">
        <f t="shared" si="14"/>
        <v>1</v>
      </c>
      <c r="BG38" s="195" t="b">
        <f t="shared" si="14"/>
        <v>1</v>
      </c>
      <c r="BH38" s="195" t="b">
        <f t="shared" si="14"/>
        <v>1</v>
      </c>
      <c r="BI38" s="195" t="b">
        <f t="shared" si="14"/>
        <v>1</v>
      </c>
      <c r="BJ38" s="195" t="b">
        <f t="shared" si="14"/>
        <v>1</v>
      </c>
      <c r="BK38" s="195" t="b">
        <f t="shared" si="14"/>
        <v>1</v>
      </c>
      <c r="BL38" s="195" t="b">
        <f t="shared" si="14"/>
        <v>1</v>
      </c>
      <c r="BM38" s="195" t="b">
        <f t="shared" si="14"/>
        <v>1</v>
      </c>
      <c r="BN38" s="195" t="b">
        <f t="shared" si="14"/>
        <v>1</v>
      </c>
      <c r="BO38" s="195" t="b">
        <f t="shared" si="14"/>
        <v>1</v>
      </c>
      <c r="BP38" s="195" t="b">
        <f t="shared" si="14"/>
        <v>1</v>
      </c>
      <c r="BQ38" s="195" t="b">
        <f t="shared" si="14"/>
        <v>1</v>
      </c>
      <c r="BR38" s="195" t="b">
        <f t="shared" si="14"/>
        <v>1</v>
      </c>
      <c r="BS38" s="195" t="b">
        <f t="shared" si="14"/>
        <v>1</v>
      </c>
      <c r="BT38" s="195" t="b">
        <f t="shared" si="14"/>
        <v>1</v>
      </c>
      <c r="BU38" s="195" t="b">
        <f t="shared" si="14"/>
        <v>1</v>
      </c>
      <c r="BV38" s="103"/>
      <c r="BW38" s="103"/>
      <c r="BX38" s="103"/>
    </row>
    <row r="39" spans="1:76" ht="23.25" customHeight="1" thickTop="1" thickBot="1">
      <c r="A39" s="1391"/>
      <c r="B39" s="1438" t="s">
        <v>170</v>
      </c>
      <c r="C39" s="1439"/>
      <c r="D39" s="1439"/>
      <c r="E39" s="1440"/>
      <c r="F39" s="1053"/>
      <c r="G39" s="263">
        <f>SUM(I39)</f>
        <v>0</v>
      </c>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82"/>
      <c r="AL39" s="82"/>
      <c r="AM39" s="82"/>
      <c r="AN39" s="82"/>
      <c r="AO39" s="204"/>
      <c r="AP39" s="204"/>
      <c r="AQ39" s="204"/>
      <c r="AR39" s="204"/>
      <c r="AS39" s="204"/>
      <c r="AT39" s="204"/>
      <c r="AU39" s="204"/>
      <c r="AV39" s="204"/>
      <c r="AW39" s="204"/>
      <c r="AX39" s="204"/>
      <c r="AY39" s="204"/>
      <c r="AZ39" s="204"/>
      <c r="BA39" s="204"/>
      <c r="BB39" s="204"/>
      <c r="BC39" s="204"/>
      <c r="BD39" s="204"/>
      <c r="BE39" s="204"/>
      <c r="BF39" s="204"/>
      <c r="BG39" s="204"/>
      <c r="BH39" s="204"/>
      <c r="BI39" s="204"/>
      <c r="BJ39" s="204"/>
      <c r="BK39" s="204"/>
      <c r="BL39" s="204"/>
      <c r="BM39" s="204"/>
      <c r="BN39" s="204"/>
      <c r="BO39" s="204"/>
      <c r="BP39" s="204"/>
      <c r="BQ39" s="204"/>
      <c r="BR39" s="204"/>
      <c r="BS39" s="204"/>
      <c r="BT39" s="204"/>
      <c r="BU39" s="204"/>
      <c r="BV39" s="103"/>
      <c r="BW39" s="103"/>
      <c r="BX39" s="103"/>
    </row>
    <row r="40" spans="1:76" ht="23.25" customHeight="1" thickBot="1">
      <c r="A40" s="1391"/>
      <c r="B40" s="1441" t="s">
        <v>169</v>
      </c>
      <c r="C40" s="1442"/>
      <c r="D40" s="1442"/>
      <c r="E40" s="1443"/>
      <c r="F40" s="943"/>
      <c r="G40" s="263">
        <f>SUM(I40)</f>
        <v>0</v>
      </c>
      <c r="H40" s="82"/>
      <c r="I40" s="82"/>
      <c r="J40" s="82"/>
      <c r="K40" s="82"/>
      <c r="L40" s="82"/>
      <c r="M40" s="82"/>
      <c r="N40" s="82"/>
      <c r="O40" s="82"/>
      <c r="P40" s="82"/>
      <c r="Q40" s="82"/>
      <c r="R40" s="82"/>
      <c r="S40" s="82"/>
      <c r="T40" s="82"/>
      <c r="U40" s="82"/>
      <c r="V40" s="82"/>
      <c r="W40" s="82"/>
      <c r="X40" s="82"/>
      <c r="Y40" s="82"/>
      <c r="Z40" s="82"/>
      <c r="AA40" s="82"/>
      <c r="AB40" s="82"/>
      <c r="AC40" s="82"/>
      <c r="AD40" s="82"/>
      <c r="AE40" s="82"/>
      <c r="AF40" s="82"/>
      <c r="AG40" s="82"/>
      <c r="AH40" s="82"/>
      <c r="AI40" s="82"/>
      <c r="AJ40" s="82"/>
      <c r="AK40" s="82"/>
      <c r="AL40" s="82"/>
      <c r="AM40" s="82"/>
      <c r="AN40" s="82"/>
      <c r="AO40" s="204"/>
      <c r="AP40" s="204"/>
      <c r="AQ40" s="204"/>
      <c r="AR40" s="204"/>
      <c r="AS40" s="204"/>
      <c r="AT40" s="204"/>
      <c r="AU40" s="204"/>
      <c r="AV40" s="204"/>
      <c r="AW40" s="204"/>
      <c r="AX40" s="204"/>
      <c r="AY40" s="204"/>
      <c r="AZ40" s="204"/>
      <c r="BA40" s="204"/>
      <c r="BB40" s="204"/>
      <c r="BC40" s="204"/>
      <c r="BD40" s="204"/>
      <c r="BE40" s="204"/>
      <c r="BF40" s="204"/>
      <c r="BG40" s="204"/>
      <c r="BH40" s="204"/>
      <c r="BI40" s="204"/>
      <c r="BJ40" s="204"/>
      <c r="BK40" s="204"/>
      <c r="BL40" s="204"/>
      <c r="BM40" s="204"/>
      <c r="BN40" s="204"/>
      <c r="BO40" s="204"/>
      <c r="BP40" s="204"/>
      <c r="BQ40" s="204"/>
      <c r="BR40" s="204"/>
      <c r="BS40" s="204"/>
      <c r="BT40" s="204"/>
      <c r="BU40" s="204"/>
      <c r="BV40" s="103"/>
      <c r="BW40" s="103"/>
      <c r="BX40" s="103"/>
    </row>
    <row r="41" spans="1:76" ht="23.25" customHeight="1" thickBot="1">
      <c r="A41" s="958"/>
      <c r="B41" s="1430" t="s">
        <v>168</v>
      </c>
      <c r="C41" s="1431"/>
      <c r="D41" s="1431"/>
      <c r="E41" s="1432"/>
      <c r="F41" s="940" t="str">
        <f>IF(AO41=TRUE,"",SUM(F42:F44))</f>
        <v/>
      </c>
      <c r="G41" s="254">
        <f>IF(AP41=TRUE,"",SUM(G42:G44))</f>
        <v>0</v>
      </c>
      <c r="H41" s="82"/>
      <c r="I41" s="82"/>
      <c r="J41" s="82"/>
      <c r="K41" s="82"/>
      <c r="L41" s="82"/>
      <c r="M41" s="82"/>
      <c r="N41" s="82"/>
      <c r="O41" s="82"/>
      <c r="P41" s="82"/>
      <c r="Q41" s="82"/>
      <c r="R41" s="82"/>
      <c r="S41" s="82"/>
      <c r="T41" s="82"/>
      <c r="U41" s="82"/>
      <c r="V41" s="82"/>
      <c r="W41" s="82"/>
      <c r="X41" s="82"/>
      <c r="Y41" s="82"/>
      <c r="Z41" s="82"/>
      <c r="AA41" s="82"/>
      <c r="AB41" s="82"/>
      <c r="AC41" s="82"/>
      <c r="AD41" s="82"/>
      <c r="AE41" s="82"/>
      <c r="AF41" s="82"/>
      <c r="AG41" s="82"/>
      <c r="AH41" s="82"/>
      <c r="AI41" s="82"/>
      <c r="AJ41" s="82"/>
      <c r="AK41" s="82"/>
      <c r="AL41" s="82"/>
      <c r="AM41" s="82"/>
      <c r="AN41" s="82"/>
      <c r="AO41" s="195" t="b">
        <f>AND(F42="",F43="",F44="")</f>
        <v>1</v>
      </c>
      <c r="AP41" s="195" t="b">
        <f>AND(G42="",G43="",G44="")</f>
        <v>0</v>
      </c>
      <c r="AQ41" s="195" t="b">
        <f>AND(I42="",I43="",I44="")</f>
        <v>1</v>
      </c>
      <c r="AR41" s="204"/>
      <c r="AS41" s="204"/>
      <c r="AT41" s="204"/>
      <c r="AU41" s="204"/>
      <c r="AV41" s="204"/>
      <c r="AW41" s="204"/>
      <c r="AX41" s="204"/>
      <c r="AY41" s="204"/>
      <c r="AZ41" s="204"/>
      <c r="BA41" s="204"/>
      <c r="BB41" s="204"/>
      <c r="BC41" s="204"/>
      <c r="BD41" s="204"/>
      <c r="BE41" s="204"/>
      <c r="BF41" s="204"/>
      <c r="BG41" s="204"/>
      <c r="BH41" s="204"/>
      <c r="BI41" s="204"/>
      <c r="BJ41" s="204"/>
      <c r="BK41" s="204"/>
      <c r="BL41" s="204"/>
      <c r="BM41" s="204"/>
      <c r="BN41" s="204"/>
      <c r="BO41" s="204"/>
      <c r="BP41" s="204"/>
      <c r="BQ41" s="204"/>
      <c r="BR41" s="204"/>
      <c r="BS41" s="204"/>
      <c r="BT41" s="204"/>
      <c r="BU41" s="204"/>
      <c r="BV41" s="103"/>
      <c r="BW41" s="103"/>
      <c r="BX41" s="103"/>
    </row>
    <row r="42" spans="1:76" ht="23.25" customHeight="1">
      <c r="A42" s="1374" t="s">
        <v>480</v>
      </c>
      <c r="B42" s="1444" t="s">
        <v>178</v>
      </c>
      <c r="C42" s="1425" t="s">
        <v>177</v>
      </c>
      <c r="D42" s="1425"/>
      <c r="E42" s="1054" t="s">
        <v>370</v>
      </c>
      <c r="F42" s="944"/>
      <c r="G42" s="264">
        <f>SUM(I42)</f>
        <v>0</v>
      </c>
      <c r="H42" s="82"/>
      <c r="I42" s="82"/>
      <c r="J42" s="82"/>
      <c r="K42" s="82"/>
      <c r="L42" s="82"/>
      <c r="M42" s="82"/>
      <c r="N42" s="82"/>
      <c r="O42" s="82"/>
      <c r="P42" s="82"/>
      <c r="Q42" s="82"/>
      <c r="R42" s="82"/>
      <c r="S42" s="82"/>
      <c r="T42" s="82"/>
      <c r="U42" s="82"/>
      <c r="V42" s="82"/>
      <c r="W42" s="82"/>
      <c r="X42" s="82"/>
      <c r="Y42" s="82"/>
      <c r="Z42" s="82"/>
      <c r="AA42" s="82"/>
      <c r="AB42" s="82"/>
      <c r="AC42" s="82"/>
      <c r="AD42" s="82"/>
      <c r="AE42" s="82"/>
      <c r="AF42" s="82"/>
      <c r="AG42" s="82"/>
      <c r="AH42" s="82"/>
      <c r="AI42" s="82"/>
      <c r="AJ42" s="82"/>
      <c r="AK42" s="82"/>
      <c r="AL42" s="82"/>
      <c r="AM42" s="82"/>
      <c r="AN42" s="82"/>
      <c r="AO42" s="204"/>
      <c r="AP42" s="204"/>
      <c r="AQ42" s="204"/>
      <c r="AR42" s="204"/>
      <c r="AS42" s="204"/>
      <c r="AT42" s="204"/>
      <c r="AU42" s="204"/>
      <c r="AV42" s="204"/>
      <c r="AW42" s="204"/>
      <c r="AX42" s="204"/>
      <c r="AY42" s="204"/>
      <c r="AZ42" s="204"/>
      <c r="BA42" s="204"/>
      <c r="BB42" s="204"/>
      <c r="BC42" s="204"/>
      <c r="BD42" s="204"/>
      <c r="BE42" s="204"/>
      <c r="BF42" s="204"/>
      <c r="BG42" s="204"/>
      <c r="BH42" s="204"/>
      <c r="BI42" s="204"/>
      <c r="BJ42" s="204"/>
      <c r="BK42" s="204"/>
      <c r="BL42" s="204"/>
      <c r="BM42" s="204"/>
      <c r="BN42" s="204"/>
      <c r="BO42" s="204"/>
      <c r="BP42" s="204"/>
      <c r="BQ42" s="204"/>
      <c r="BR42" s="204"/>
      <c r="BS42" s="204"/>
      <c r="BT42" s="204"/>
      <c r="BU42" s="204"/>
      <c r="BV42" s="103"/>
      <c r="BW42" s="103"/>
      <c r="BX42" s="103"/>
    </row>
    <row r="43" spans="1:76" ht="23.25" customHeight="1">
      <c r="A43" s="1374"/>
      <c r="B43" s="1445"/>
      <c r="C43" s="1427" t="s">
        <v>175</v>
      </c>
      <c r="D43" s="1427"/>
      <c r="E43" s="1023" t="s">
        <v>371</v>
      </c>
      <c r="F43" s="945"/>
      <c r="G43" s="265">
        <f>SUM(I43)</f>
        <v>0</v>
      </c>
      <c r="H43" s="82"/>
      <c r="I43" s="82"/>
      <c r="J43" s="82"/>
      <c r="K43" s="82"/>
      <c r="L43" s="82"/>
      <c r="M43" s="82"/>
      <c r="N43" s="82"/>
      <c r="O43" s="82"/>
      <c r="P43" s="82"/>
      <c r="Q43" s="82"/>
      <c r="R43" s="82"/>
      <c r="S43" s="82"/>
      <c r="T43" s="82"/>
      <c r="U43" s="82"/>
      <c r="V43" s="82"/>
      <c r="W43" s="82"/>
      <c r="X43" s="82"/>
      <c r="Y43" s="82"/>
      <c r="Z43" s="82"/>
      <c r="AA43" s="82"/>
      <c r="AB43" s="82"/>
      <c r="AC43" s="82"/>
      <c r="AD43" s="82"/>
      <c r="AE43" s="82"/>
      <c r="AF43" s="82"/>
      <c r="AG43" s="82"/>
      <c r="AH43" s="82"/>
      <c r="AI43" s="82"/>
      <c r="AJ43" s="82"/>
      <c r="AK43" s="82"/>
      <c r="AL43" s="82"/>
      <c r="AM43" s="82"/>
      <c r="AN43" s="82"/>
      <c r="AO43" s="204"/>
      <c r="AP43" s="204"/>
      <c r="AQ43" s="204"/>
      <c r="AR43" s="204"/>
      <c r="AS43" s="204"/>
      <c r="AT43" s="204"/>
      <c r="AU43" s="204"/>
      <c r="AV43" s="204"/>
      <c r="AW43" s="204"/>
      <c r="AX43" s="204"/>
      <c r="AY43" s="204"/>
      <c r="AZ43" s="204"/>
      <c r="BA43" s="204"/>
      <c r="BB43" s="204"/>
      <c r="BC43" s="204"/>
      <c r="BD43" s="204"/>
      <c r="BE43" s="204"/>
      <c r="BF43" s="204"/>
      <c r="BG43" s="204"/>
      <c r="BH43" s="204"/>
      <c r="BI43" s="204"/>
      <c r="BJ43" s="204"/>
      <c r="BK43" s="204"/>
      <c r="BL43" s="204"/>
      <c r="BM43" s="204"/>
      <c r="BN43" s="204"/>
      <c r="BO43" s="204"/>
      <c r="BP43" s="204"/>
      <c r="BQ43" s="204"/>
      <c r="BR43" s="204"/>
      <c r="BS43" s="204"/>
      <c r="BT43" s="204"/>
      <c r="BU43" s="204"/>
      <c r="BV43" s="103"/>
      <c r="BW43" s="103"/>
      <c r="BX43" s="103"/>
    </row>
    <row r="44" spans="1:76" ht="23.25" customHeight="1" thickBot="1">
      <c r="A44" s="1374"/>
      <c r="B44" s="1446"/>
      <c r="C44" s="1429" t="s">
        <v>173</v>
      </c>
      <c r="D44" s="1429"/>
      <c r="E44" s="1055" t="s">
        <v>372</v>
      </c>
      <c r="F44" s="946"/>
      <c r="G44" s="266">
        <f>SUM(I44)</f>
        <v>0</v>
      </c>
      <c r="H44" s="82"/>
      <c r="I44" s="82"/>
      <c r="J44" s="82"/>
      <c r="K44" s="82"/>
      <c r="L44" s="82"/>
      <c r="M44" s="82"/>
      <c r="N44" s="82"/>
      <c r="O44" s="82"/>
      <c r="P44" s="82"/>
      <c r="Q44" s="82"/>
      <c r="R44" s="82"/>
      <c r="S44" s="82"/>
      <c r="T44" s="82"/>
      <c r="U44" s="82"/>
      <c r="V44" s="82"/>
      <c r="W44" s="82"/>
      <c r="X44" s="82"/>
      <c r="Y44" s="82"/>
      <c r="Z44" s="82"/>
      <c r="AA44" s="82"/>
      <c r="AB44" s="82"/>
      <c r="AC44" s="82"/>
      <c r="AD44" s="82"/>
      <c r="AE44" s="82"/>
      <c r="AF44" s="82"/>
      <c r="AG44" s="82"/>
      <c r="AH44" s="82"/>
      <c r="AI44" s="82"/>
      <c r="AJ44" s="82"/>
      <c r="AK44" s="82"/>
      <c r="AL44" s="82"/>
      <c r="AM44" s="82"/>
      <c r="AN44" s="82"/>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103"/>
      <c r="BW44" s="103"/>
      <c r="BX44" s="103"/>
    </row>
    <row r="45" spans="1:76" ht="23.25" customHeight="1" thickBot="1">
      <c r="A45" s="958"/>
      <c r="B45" s="1430" t="s">
        <v>167</v>
      </c>
      <c r="C45" s="1431"/>
      <c r="D45" s="1431"/>
      <c r="E45" s="1432"/>
      <c r="F45" s="943"/>
      <c r="G45" s="267">
        <f>SUM(I45)</f>
        <v>0</v>
      </c>
      <c r="H45" s="82"/>
      <c r="I45" s="1069" t="str">
        <f>IF(作業４!F28="","",IF(作業４!F28=F45,"","←　作業４：貸借対照表「現金預金」と一致していません。確認してください。 "))</f>
        <v/>
      </c>
      <c r="J45" s="82"/>
      <c r="K45" s="82"/>
      <c r="L45" s="82"/>
      <c r="M45" s="82"/>
      <c r="N45" s="82"/>
      <c r="O45" s="82"/>
      <c r="P45" s="82"/>
      <c r="Q45" s="82"/>
      <c r="R45" s="82"/>
      <c r="S45" s="82"/>
      <c r="T45" s="82"/>
      <c r="U45" s="82"/>
      <c r="V45" s="82"/>
      <c r="W45" s="82"/>
      <c r="X45" s="82"/>
      <c r="Y45" s="82"/>
      <c r="Z45" s="82"/>
      <c r="AA45" s="82"/>
      <c r="AB45" s="82"/>
      <c r="AC45" s="82"/>
      <c r="AD45" s="82"/>
      <c r="AE45" s="82"/>
      <c r="AF45" s="82"/>
      <c r="AG45" s="82"/>
      <c r="AH45" s="82"/>
      <c r="AI45" s="82"/>
      <c r="AJ45" s="82"/>
      <c r="AK45" s="82"/>
      <c r="AL45" s="82"/>
      <c r="AM45" s="82"/>
      <c r="AN45" s="82"/>
      <c r="AO45" s="204"/>
      <c r="AP45" s="204"/>
      <c r="AQ45" s="204"/>
      <c r="AR45" s="204"/>
      <c r="AS45" s="204"/>
      <c r="AT45" s="204"/>
      <c r="AU45" s="204"/>
      <c r="AV45" s="204"/>
      <c r="AW45" s="204"/>
      <c r="AX45" s="204"/>
      <c r="AY45" s="204"/>
      <c r="AZ45" s="204"/>
      <c r="BA45" s="204"/>
      <c r="BB45" s="204"/>
      <c r="BC45" s="204"/>
      <c r="BD45" s="204"/>
      <c r="BE45" s="204"/>
      <c r="BF45" s="204"/>
      <c r="BG45" s="204"/>
      <c r="BH45" s="204"/>
      <c r="BI45" s="204"/>
      <c r="BJ45" s="204"/>
      <c r="BK45" s="204"/>
      <c r="BL45" s="204"/>
      <c r="BM45" s="204"/>
      <c r="BN45" s="204"/>
      <c r="BO45" s="204"/>
      <c r="BP45" s="204"/>
      <c r="BQ45" s="204"/>
      <c r="BR45" s="204"/>
      <c r="BS45" s="204"/>
      <c r="BT45" s="204"/>
      <c r="BU45" s="204"/>
      <c r="BV45" s="103"/>
      <c r="BW45" s="103"/>
      <c r="BX45" s="103"/>
    </row>
    <row r="46" spans="1:76" ht="39.950000000000003" customHeight="1" thickBot="1">
      <c r="A46" s="1391" t="s">
        <v>664</v>
      </c>
      <c r="B46" s="1433" t="s">
        <v>166</v>
      </c>
      <c r="C46" s="1434"/>
      <c r="D46" s="1434"/>
      <c r="E46" s="1435"/>
      <c r="F46" s="947" t="str">
        <f>IF(AO46=TRUE,"",SUM(F15,F19,F23:F25,F26:F28,F30:F33,F35:F37,F39:F40,F42:F45))</f>
        <v/>
      </c>
      <c r="G46" s="298">
        <f>IF(BY46=TRUE,"",SUM(G15,G19,G23:G25,G26:G28,G30:G33,G35:G37,G39:G40,G42:G45))</f>
        <v>0</v>
      </c>
      <c r="H46" s="82"/>
      <c r="I46" s="1070" t="str">
        <f>IF(F46="","",IF(AND(F42="",F43="",F44="",F45=""),"",IF('作業3-1'!F55=F46,"","←←「作業3-1」の収入の部合計と相違しています。確認してください。")))</f>
        <v/>
      </c>
      <c r="J46" s="306"/>
      <c r="K46" s="307"/>
      <c r="L46" s="82"/>
      <c r="M46" s="82"/>
      <c r="N46" s="82"/>
      <c r="O46" s="82"/>
      <c r="P46" s="82"/>
      <c r="Q46" s="82"/>
      <c r="R46" s="82"/>
      <c r="S46" s="82"/>
      <c r="T46" s="82"/>
      <c r="U46" s="82"/>
      <c r="V46" s="82"/>
      <c r="W46" s="82"/>
      <c r="X46" s="82"/>
      <c r="Y46" s="82"/>
      <c r="Z46" s="82"/>
      <c r="AA46" s="82"/>
      <c r="AB46" s="82"/>
      <c r="AC46" s="82"/>
      <c r="AD46" s="82"/>
      <c r="AE46" s="82"/>
      <c r="AF46" s="82"/>
      <c r="AG46" s="82"/>
      <c r="AH46" s="82"/>
      <c r="AI46" s="82"/>
      <c r="AJ46" s="82"/>
      <c r="AK46" s="82"/>
      <c r="AL46" s="82"/>
      <c r="AM46" s="82"/>
      <c r="AN46" s="82"/>
      <c r="AO46" s="195" t="b">
        <f>AND(F15="",F19="",F23="",F25="",F26="",F28="",F30="",F33="",F35="",F37="",F39="",F40="",F42="",F45="")</f>
        <v>1</v>
      </c>
      <c r="AP46" s="195" t="b">
        <f>AND(G15="",G19="",G23="",G25="",G26="",G28="",G30="",G33="",G35="",G37="",G39="",G40="",G42="",G45="")</f>
        <v>0</v>
      </c>
      <c r="AQ46" s="195" t="b">
        <f>AND(H15="",H19="",H23="",H25="",H26="",H28="",H30="",H33="",H35="",H37="",H39="",H40="",H42="",H45="")</f>
        <v>1</v>
      </c>
      <c r="AR46" s="204"/>
      <c r="AS46" s="204"/>
      <c r="AT46" s="204"/>
      <c r="AU46" s="204"/>
      <c r="AV46" s="204"/>
      <c r="AW46" s="204"/>
      <c r="AX46" s="204"/>
      <c r="AY46" s="204"/>
      <c r="AZ46" s="204"/>
      <c r="BA46" s="204"/>
      <c r="BB46" s="204"/>
      <c r="BC46" s="204"/>
      <c r="BD46" s="204"/>
      <c r="BE46" s="204"/>
      <c r="BF46" s="204"/>
      <c r="BG46" s="204"/>
      <c r="BH46" s="204"/>
      <c r="BI46" s="204"/>
      <c r="BJ46" s="204"/>
      <c r="BK46" s="204"/>
      <c r="BL46" s="204"/>
      <c r="BM46" s="204"/>
      <c r="BN46" s="204"/>
      <c r="BO46" s="204"/>
      <c r="BP46" s="204"/>
      <c r="BQ46" s="204"/>
      <c r="BR46" s="204"/>
      <c r="BS46" s="204"/>
      <c r="BT46" s="204"/>
      <c r="BU46" s="204"/>
      <c r="BV46" s="103"/>
      <c r="BW46" s="103"/>
      <c r="BX46" s="103"/>
    </row>
    <row r="47" spans="1:76" ht="33" customHeight="1">
      <c r="A47" s="1391"/>
      <c r="B47" s="80"/>
      <c r="C47" s="80"/>
      <c r="D47" s="80"/>
      <c r="E47" s="80"/>
      <c r="F47" s="82"/>
      <c r="G47" s="82"/>
      <c r="H47" s="82"/>
      <c r="I47" s="82"/>
      <c r="K47" s="82"/>
      <c r="L47" s="82"/>
      <c r="M47" s="82"/>
      <c r="N47" s="82"/>
      <c r="O47" s="82"/>
      <c r="P47" s="82"/>
      <c r="Q47" s="82"/>
      <c r="R47" s="82"/>
      <c r="S47" s="82"/>
      <c r="T47" s="82"/>
      <c r="U47" s="82"/>
      <c r="V47" s="82"/>
      <c r="W47" s="82"/>
      <c r="X47" s="82"/>
      <c r="Y47" s="82"/>
      <c r="Z47" s="82"/>
      <c r="AA47" s="82"/>
      <c r="AB47" s="82"/>
      <c r="AC47" s="82"/>
      <c r="AD47" s="82"/>
      <c r="AE47" s="82"/>
      <c r="AF47" s="82"/>
      <c r="AG47" s="82"/>
      <c r="AH47" s="82"/>
      <c r="AI47" s="82"/>
      <c r="AJ47" s="82"/>
      <c r="AK47" s="82"/>
      <c r="AL47" s="82"/>
      <c r="AM47" s="82"/>
      <c r="AN47" s="82"/>
      <c r="AO47" s="204"/>
      <c r="AP47" s="204"/>
      <c r="AQ47" s="204"/>
      <c r="AR47" s="204"/>
      <c r="AS47" s="204"/>
      <c r="AT47" s="204"/>
      <c r="AU47" s="204"/>
      <c r="AV47" s="204"/>
      <c r="AW47" s="204"/>
      <c r="AX47" s="204"/>
      <c r="AY47" s="204"/>
      <c r="AZ47" s="204"/>
      <c r="BA47" s="204"/>
      <c r="BB47" s="204"/>
      <c r="BC47" s="204"/>
      <c r="BD47" s="204"/>
      <c r="BE47" s="204"/>
      <c r="BF47" s="204"/>
      <c r="BG47" s="204"/>
      <c r="BH47" s="204"/>
      <c r="BI47" s="204"/>
      <c r="BJ47" s="204"/>
      <c r="BK47" s="204"/>
      <c r="BL47" s="204"/>
      <c r="BM47" s="204"/>
      <c r="BN47" s="204"/>
      <c r="BO47" s="204"/>
      <c r="BP47" s="204"/>
      <c r="BQ47" s="204"/>
      <c r="BR47" s="204"/>
      <c r="BS47" s="204"/>
      <c r="BT47" s="204"/>
      <c r="BU47" s="204"/>
      <c r="BV47" s="103"/>
      <c r="BW47" s="103"/>
      <c r="BX47" s="103"/>
    </row>
    <row r="48" spans="1:76" ht="6.75" customHeight="1">
      <c r="A48" s="1391"/>
      <c r="B48" s="80"/>
      <c r="C48" s="80"/>
      <c r="D48" s="80"/>
      <c r="E48" s="80"/>
      <c r="F48" s="82"/>
      <c r="G48" s="82"/>
      <c r="H48" s="82"/>
      <c r="I48" s="82"/>
      <c r="J48" s="82"/>
      <c r="K48" s="82"/>
      <c r="L48" s="82"/>
      <c r="M48" s="82"/>
      <c r="N48" s="82"/>
      <c r="O48" s="82"/>
      <c r="P48" s="82"/>
      <c r="Q48" s="82"/>
      <c r="R48" s="82"/>
      <c r="S48" s="82"/>
      <c r="T48" s="82"/>
      <c r="U48" s="82"/>
      <c r="V48" s="82"/>
      <c r="W48" s="82"/>
      <c r="X48" s="82"/>
      <c r="Y48" s="82"/>
      <c r="Z48" s="82"/>
      <c r="AA48" s="82"/>
      <c r="AB48" s="82"/>
      <c r="AC48" s="82"/>
      <c r="AD48" s="82"/>
      <c r="AE48" s="82"/>
      <c r="AF48" s="82"/>
      <c r="AG48" s="82"/>
      <c r="AH48" s="82"/>
      <c r="AI48" s="82"/>
      <c r="AJ48" s="82"/>
      <c r="AK48" s="82"/>
      <c r="AL48" s="82"/>
      <c r="AM48" s="82"/>
      <c r="AN48" s="82"/>
      <c r="AO48" s="205"/>
      <c r="AP48" s="205"/>
      <c r="AQ48" s="205"/>
      <c r="AR48" s="205"/>
      <c r="AS48" s="205"/>
      <c r="AT48" s="205"/>
      <c r="AU48" s="205"/>
      <c r="AV48" s="205"/>
      <c r="AW48" s="205"/>
      <c r="AX48" s="205"/>
      <c r="AY48" s="205"/>
      <c r="AZ48" s="205"/>
      <c r="BA48" s="205"/>
      <c r="BB48" s="205"/>
      <c r="BC48" s="205"/>
      <c r="BD48" s="205"/>
      <c r="BE48" s="205"/>
      <c r="BF48" s="205"/>
      <c r="BG48" s="205"/>
      <c r="BH48" s="205"/>
      <c r="BI48" s="205"/>
      <c r="BJ48" s="205"/>
      <c r="BK48" s="205"/>
      <c r="BL48" s="205"/>
      <c r="BM48" s="205"/>
      <c r="BN48" s="205"/>
      <c r="BO48" s="205"/>
      <c r="BP48" s="205"/>
      <c r="BQ48" s="205"/>
      <c r="BR48" s="205"/>
      <c r="BS48" s="205"/>
      <c r="BT48" s="205"/>
      <c r="BU48" s="205"/>
      <c r="BV48" s="103"/>
      <c r="BW48" s="103"/>
      <c r="BX48" s="103"/>
    </row>
    <row r="49" spans="1:97">
      <c r="A49" s="959"/>
      <c r="B49" s="80"/>
      <c r="C49" s="80"/>
      <c r="D49" s="80"/>
      <c r="E49" s="80"/>
      <c r="F49" s="82"/>
      <c r="G49" s="82"/>
      <c r="H49" s="82"/>
      <c r="I49" s="82"/>
      <c r="J49" s="82"/>
      <c r="K49" s="82"/>
      <c r="L49" s="82"/>
      <c r="M49" s="82"/>
      <c r="N49" s="82"/>
      <c r="O49" s="82"/>
      <c r="P49" s="82"/>
      <c r="Q49" s="82"/>
      <c r="R49" s="82"/>
      <c r="S49" s="82"/>
      <c r="T49" s="82"/>
      <c r="U49" s="82"/>
      <c r="V49" s="82"/>
      <c r="W49" s="82"/>
      <c r="X49" s="82"/>
      <c r="Y49" s="82"/>
      <c r="Z49" s="82"/>
      <c r="AA49" s="82"/>
      <c r="AB49" s="82"/>
      <c r="AC49" s="82"/>
      <c r="AD49" s="82"/>
      <c r="AE49" s="82"/>
      <c r="AF49" s="82"/>
      <c r="AG49" s="82"/>
      <c r="AH49" s="82"/>
      <c r="AI49" s="82"/>
      <c r="AJ49" s="82"/>
      <c r="AK49" s="82"/>
      <c r="AL49" s="82"/>
      <c r="AM49" s="82"/>
      <c r="AN49" s="82"/>
      <c r="AO49" s="199"/>
      <c r="AP49" s="199"/>
      <c r="AQ49" s="199"/>
      <c r="AR49" s="199"/>
      <c r="AS49" s="199"/>
      <c r="AT49" s="199"/>
      <c r="AU49" s="199"/>
      <c r="AV49" s="199"/>
      <c r="AW49" s="199"/>
      <c r="AX49" s="199"/>
      <c r="AY49" s="199"/>
      <c r="AZ49" s="199"/>
      <c r="BA49" s="199"/>
      <c r="BB49" s="199"/>
      <c r="BC49" s="199"/>
      <c r="BD49" s="199"/>
      <c r="BE49" s="199"/>
      <c r="BF49" s="199"/>
      <c r="BG49" s="199"/>
      <c r="BH49" s="199"/>
      <c r="BI49" s="199"/>
      <c r="BJ49" s="199"/>
      <c r="BK49" s="199"/>
      <c r="BL49" s="199"/>
      <c r="BM49" s="199"/>
      <c r="BN49" s="199"/>
      <c r="BO49" s="199"/>
      <c r="BP49" s="199"/>
      <c r="BQ49" s="199"/>
      <c r="BR49" s="199"/>
      <c r="BS49" s="199"/>
      <c r="BT49" s="199"/>
      <c r="BU49" s="199"/>
      <c r="BV49" s="82"/>
      <c r="BW49" s="82"/>
      <c r="BX49" s="82"/>
      <c r="BY49" s="131"/>
      <c r="BZ49" s="131"/>
      <c r="CA49" s="131"/>
      <c r="CB49" s="131"/>
      <c r="CC49" s="131"/>
      <c r="CD49" s="131"/>
      <c r="CE49" s="131"/>
      <c r="CF49" s="131"/>
      <c r="CG49" s="131"/>
      <c r="CH49" s="131"/>
      <c r="CI49" s="131"/>
      <c r="CJ49" s="131"/>
      <c r="CK49" s="131"/>
      <c r="CL49" s="131"/>
      <c r="CM49" s="131"/>
      <c r="CN49" s="131"/>
      <c r="CO49" s="131"/>
      <c r="CP49" s="131"/>
      <c r="CQ49" s="131"/>
      <c r="CR49" s="131"/>
      <c r="CS49" s="131"/>
    </row>
    <row r="50" spans="1:97">
      <c r="A50" s="955"/>
      <c r="B50" s="189"/>
      <c r="C50" s="83"/>
      <c r="D50" s="83"/>
      <c r="E50" s="83"/>
      <c r="F50" s="203"/>
      <c r="G50" s="224"/>
      <c r="H50" s="224"/>
      <c r="I50" s="203"/>
      <c r="J50" s="225"/>
      <c r="K50" s="225"/>
      <c r="L50" s="225"/>
      <c r="M50" s="203"/>
      <c r="N50" s="203"/>
      <c r="O50" s="203"/>
      <c r="P50" s="203"/>
      <c r="Q50" s="203"/>
      <c r="R50" s="82"/>
      <c r="S50" s="82"/>
      <c r="T50" s="82"/>
      <c r="U50" s="82"/>
      <c r="V50" s="82"/>
      <c r="W50" s="203"/>
      <c r="X50" s="203"/>
      <c r="Y50" s="203"/>
      <c r="Z50" s="203"/>
      <c r="AA50" s="82"/>
      <c r="AB50" s="82"/>
      <c r="AC50" s="82"/>
      <c r="AD50" s="82"/>
      <c r="AE50" s="203"/>
      <c r="AF50" s="203"/>
      <c r="AG50" s="203"/>
      <c r="AH50" s="203"/>
      <c r="AI50" s="203"/>
      <c r="AJ50" s="203"/>
      <c r="AK50" s="203"/>
      <c r="AL50" s="203"/>
      <c r="AM50" s="203"/>
      <c r="AN50" s="82"/>
      <c r="AO50" s="82"/>
      <c r="AP50" s="82"/>
      <c r="AQ50" s="82"/>
      <c r="AR50" s="203"/>
      <c r="AS50" s="203"/>
      <c r="AT50" s="203"/>
      <c r="AU50" s="225"/>
      <c r="AV50" s="82"/>
      <c r="AW50" s="82"/>
      <c r="AX50" s="82"/>
      <c r="AY50" s="82"/>
      <c r="AZ50" s="82"/>
      <c r="BA50" s="82"/>
      <c r="BB50" s="82"/>
      <c r="BC50" s="82"/>
      <c r="BD50" s="82"/>
      <c r="BE50" s="82"/>
      <c r="BF50" s="82"/>
      <c r="BG50" s="82"/>
      <c r="BH50" s="82"/>
      <c r="BI50" s="82"/>
      <c r="BJ50" s="82"/>
      <c r="BK50" s="82"/>
      <c r="BL50" s="82"/>
      <c r="BM50" s="82"/>
      <c r="BN50" s="82"/>
      <c r="BO50" s="82"/>
      <c r="BP50" s="82"/>
      <c r="BQ50" s="82"/>
      <c r="BR50" s="82"/>
      <c r="BS50" s="82"/>
      <c r="BT50" s="82"/>
      <c r="BU50" s="82"/>
      <c r="BV50" s="82"/>
      <c r="BW50" s="82"/>
      <c r="BX50" s="82"/>
      <c r="BY50" s="131"/>
      <c r="BZ50" s="131"/>
      <c r="CA50" s="131"/>
      <c r="CB50" s="131"/>
      <c r="CC50" s="131"/>
      <c r="CD50" s="131"/>
      <c r="CE50" s="131"/>
      <c r="CF50" s="131"/>
      <c r="CG50" s="131"/>
      <c r="CH50" s="131"/>
      <c r="CI50" s="131"/>
      <c r="CJ50" s="131"/>
      <c r="CK50" s="131"/>
      <c r="CL50" s="131"/>
      <c r="CM50" s="131"/>
      <c r="CN50" s="131"/>
      <c r="CO50" s="131"/>
      <c r="CP50" s="131"/>
      <c r="CQ50" s="131"/>
      <c r="CR50" s="131"/>
      <c r="CS50" s="131"/>
    </row>
    <row r="51" spans="1:97">
      <c r="A51" s="956"/>
      <c r="B51" s="209"/>
      <c r="C51" s="208"/>
      <c r="D51" s="208"/>
      <c r="E51" s="208"/>
      <c r="F51" s="103"/>
      <c r="G51" s="103"/>
      <c r="H51" s="103"/>
      <c r="I51" s="103"/>
      <c r="J51" s="103"/>
      <c r="K51" s="103"/>
      <c r="L51" s="103"/>
      <c r="M51" s="103"/>
      <c r="N51" s="103"/>
      <c r="O51" s="103"/>
      <c r="P51" s="103"/>
      <c r="Q51" s="103"/>
      <c r="R51" s="103"/>
      <c r="S51" s="103"/>
      <c r="T51" s="103"/>
      <c r="U51" s="103"/>
      <c r="V51" s="103"/>
      <c r="W51" s="103"/>
      <c r="X51" s="103"/>
      <c r="Y51" s="103"/>
      <c r="Z51" s="103"/>
      <c r="AA51" s="103"/>
      <c r="AB51" s="103"/>
      <c r="AC51" s="103"/>
      <c r="AD51" s="103"/>
      <c r="AE51" s="103"/>
      <c r="AF51" s="103"/>
      <c r="AG51" s="103"/>
      <c r="AH51" s="103"/>
      <c r="AI51" s="103"/>
      <c r="AJ51" s="103"/>
      <c r="AK51" s="103"/>
      <c r="AL51" s="103"/>
      <c r="AM51" s="103"/>
      <c r="AN51" s="82"/>
      <c r="AO51" s="82"/>
      <c r="AP51" s="82"/>
      <c r="AQ51" s="82"/>
      <c r="AR51" s="82"/>
      <c r="AS51" s="82"/>
      <c r="AT51" s="82"/>
      <c r="AU51" s="82"/>
      <c r="AV51" s="82"/>
      <c r="AW51" s="82"/>
      <c r="AX51" s="82"/>
      <c r="AY51" s="82"/>
      <c r="AZ51" s="82"/>
      <c r="BA51" s="82"/>
      <c r="BB51" s="82"/>
      <c r="BC51" s="82"/>
      <c r="BD51" s="82"/>
      <c r="BE51" s="82"/>
      <c r="BF51" s="82"/>
      <c r="BG51" s="82"/>
      <c r="BH51" s="82"/>
      <c r="BI51" s="82"/>
      <c r="BJ51" s="82"/>
      <c r="BK51" s="82"/>
      <c r="BL51" s="82"/>
      <c r="BM51" s="82"/>
      <c r="BN51" s="82"/>
      <c r="BO51" s="82"/>
      <c r="BP51" s="82"/>
      <c r="BQ51" s="82"/>
      <c r="BR51" s="82"/>
      <c r="BS51" s="82"/>
      <c r="BT51" s="82"/>
      <c r="BU51" s="82"/>
      <c r="BV51" s="82"/>
      <c r="BW51" s="82"/>
      <c r="BX51" s="82"/>
      <c r="BY51" s="131"/>
      <c r="BZ51" s="131"/>
      <c r="CA51" s="131"/>
      <c r="CB51" s="131"/>
      <c r="CC51" s="131"/>
      <c r="CD51" s="131"/>
      <c r="CE51" s="131"/>
      <c r="CF51" s="131"/>
      <c r="CG51" s="131"/>
      <c r="CH51" s="131"/>
      <c r="CI51" s="131"/>
      <c r="CJ51" s="131"/>
      <c r="CK51" s="131"/>
      <c r="CL51" s="131"/>
      <c r="CM51" s="131"/>
      <c r="CN51" s="131"/>
      <c r="CO51" s="131"/>
      <c r="CP51" s="131"/>
      <c r="CQ51" s="131"/>
      <c r="CR51" s="131"/>
      <c r="CS51" s="131"/>
    </row>
    <row r="52" spans="1:97" ht="41.25" customHeight="1">
      <c r="A52" s="956"/>
      <c r="B52" s="209"/>
      <c r="C52" s="208"/>
      <c r="D52" s="208"/>
      <c r="E52" s="208"/>
      <c r="F52" s="975"/>
      <c r="G52" s="975"/>
      <c r="H52" s="975"/>
      <c r="I52" s="975"/>
      <c r="J52" s="975"/>
      <c r="K52" s="975"/>
      <c r="L52" s="103"/>
      <c r="M52" s="103"/>
      <c r="N52" s="103"/>
      <c r="O52" s="103"/>
      <c r="P52" s="103"/>
      <c r="Q52" s="103"/>
      <c r="R52" s="103"/>
      <c r="S52" s="103"/>
      <c r="T52" s="103"/>
      <c r="U52" s="103"/>
      <c r="V52" s="103"/>
      <c r="W52" s="103"/>
      <c r="X52" s="103"/>
      <c r="Y52" s="103"/>
      <c r="Z52" s="103"/>
      <c r="AA52" s="103"/>
      <c r="AB52" s="103"/>
      <c r="AC52" s="103"/>
      <c r="AD52" s="103"/>
      <c r="AE52" s="103"/>
      <c r="AF52" s="103"/>
      <c r="AG52" s="103"/>
      <c r="AH52" s="103"/>
      <c r="AI52" s="103"/>
      <c r="AJ52" s="103"/>
      <c r="AK52" s="103"/>
      <c r="AL52" s="103"/>
      <c r="AM52" s="103"/>
      <c r="AN52" s="82"/>
      <c r="AO52" s="82"/>
      <c r="AP52" s="82"/>
      <c r="AQ52" s="82"/>
      <c r="AR52" s="82"/>
      <c r="AS52" s="82"/>
      <c r="AT52" s="82"/>
      <c r="AU52" s="82"/>
      <c r="AV52" s="82"/>
      <c r="AW52" s="82"/>
      <c r="AX52" s="82"/>
      <c r="AY52" s="82"/>
      <c r="AZ52" s="82"/>
      <c r="BA52" s="82"/>
      <c r="BB52" s="82"/>
      <c r="BC52" s="82"/>
      <c r="BD52" s="82"/>
      <c r="BE52" s="82"/>
      <c r="BF52" s="82"/>
      <c r="BG52" s="82"/>
      <c r="BH52" s="82"/>
      <c r="BI52" s="82"/>
      <c r="BJ52" s="82"/>
      <c r="BK52" s="82"/>
      <c r="BL52" s="82"/>
      <c r="BM52" s="82"/>
      <c r="BN52" s="82"/>
      <c r="BO52" s="82"/>
      <c r="BP52" s="82"/>
      <c r="BQ52" s="82"/>
      <c r="BR52" s="82"/>
      <c r="BS52" s="82"/>
      <c r="BT52" s="82"/>
      <c r="BU52" s="82"/>
      <c r="BV52" s="82"/>
      <c r="BW52" s="82"/>
      <c r="BX52" s="82"/>
      <c r="BY52" s="131"/>
      <c r="BZ52" s="131"/>
      <c r="CA52" s="131"/>
      <c r="CB52" s="131"/>
      <c r="CC52" s="131"/>
      <c r="CD52" s="131"/>
      <c r="CE52" s="131"/>
      <c r="CF52" s="131"/>
      <c r="CG52" s="131"/>
      <c r="CH52" s="131"/>
      <c r="CI52" s="131"/>
      <c r="CJ52" s="131"/>
      <c r="CK52" s="131"/>
      <c r="CL52" s="131"/>
      <c r="CM52" s="131"/>
      <c r="CN52" s="131"/>
      <c r="CO52" s="131"/>
      <c r="CP52" s="131"/>
      <c r="CQ52" s="131"/>
      <c r="CR52" s="131"/>
      <c r="CS52" s="131"/>
    </row>
    <row r="53" spans="1:97">
      <c r="A53" s="956"/>
      <c r="B53" s="209"/>
      <c r="C53" s="208"/>
      <c r="D53" s="208"/>
      <c r="E53" s="208"/>
      <c r="F53" s="103"/>
      <c r="G53" s="103"/>
      <c r="H53" s="103"/>
      <c r="I53" s="103"/>
      <c r="J53" s="103"/>
      <c r="K53" s="103"/>
      <c r="L53" s="103"/>
      <c r="M53" s="103"/>
      <c r="N53" s="103"/>
      <c r="O53" s="103"/>
      <c r="P53" s="103"/>
      <c r="Q53" s="103"/>
      <c r="R53" s="103"/>
      <c r="S53" s="103"/>
      <c r="T53" s="103"/>
      <c r="U53" s="103"/>
      <c r="V53" s="103"/>
      <c r="W53" s="103"/>
      <c r="X53" s="103"/>
      <c r="Y53" s="103"/>
      <c r="Z53" s="103"/>
      <c r="AA53" s="103"/>
      <c r="AB53" s="103"/>
      <c r="AC53" s="103"/>
      <c r="AD53" s="103"/>
      <c r="AE53" s="103"/>
      <c r="AF53" s="103"/>
      <c r="AG53" s="103"/>
      <c r="AH53" s="103"/>
      <c r="AI53" s="103"/>
      <c r="AJ53" s="103"/>
      <c r="AK53" s="103"/>
      <c r="AL53" s="103"/>
      <c r="AM53" s="103"/>
      <c r="AN53" s="82"/>
      <c r="AO53" s="82"/>
      <c r="AP53" s="82"/>
      <c r="AQ53" s="82"/>
      <c r="AR53" s="82"/>
      <c r="AS53" s="82"/>
      <c r="AT53" s="82"/>
      <c r="AU53" s="82"/>
      <c r="AV53" s="82"/>
      <c r="AW53" s="82"/>
      <c r="AX53" s="82"/>
      <c r="AY53" s="82"/>
      <c r="AZ53" s="82"/>
      <c r="BA53" s="82"/>
      <c r="BB53" s="82"/>
      <c r="BC53" s="82"/>
      <c r="BD53" s="82"/>
      <c r="BE53" s="82"/>
      <c r="BF53" s="82"/>
      <c r="BG53" s="82"/>
      <c r="BH53" s="82"/>
      <c r="BI53" s="82"/>
      <c r="BJ53" s="82"/>
      <c r="BK53" s="82"/>
      <c r="BL53" s="82"/>
      <c r="BM53" s="82"/>
      <c r="BN53" s="82"/>
      <c r="BO53" s="82"/>
      <c r="BP53" s="82"/>
      <c r="BQ53" s="82"/>
      <c r="BR53" s="82"/>
      <c r="BS53" s="82"/>
      <c r="BT53" s="82"/>
      <c r="BU53" s="82"/>
      <c r="BV53" s="82"/>
      <c r="BW53" s="82"/>
      <c r="BX53" s="82"/>
      <c r="BY53" s="131"/>
      <c r="CL53" s="131"/>
      <c r="CM53" s="131"/>
      <c r="CN53" s="131"/>
      <c r="CO53" s="131"/>
      <c r="CP53" s="131"/>
      <c r="CQ53" s="131"/>
      <c r="CR53" s="131"/>
      <c r="CS53" s="131"/>
    </row>
    <row r="54" spans="1:97">
      <c r="A54" s="956"/>
      <c r="B54" s="209"/>
      <c r="C54" s="208"/>
      <c r="D54" s="208"/>
      <c r="E54" s="208"/>
      <c r="F54" s="103"/>
      <c r="G54" s="103"/>
      <c r="H54" s="103"/>
      <c r="I54" s="103"/>
      <c r="J54" s="103"/>
      <c r="K54" s="103"/>
      <c r="L54" s="103"/>
      <c r="M54" s="103"/>
      <c r="N54" s="103"/>
      <c r="O54" s="103"/>
      <c r="P54" s="103"/>
      <c r="Q54" s="103"/>
      <c r="R54" s="103"/>
      <c r="S54" s="103"/>
      <c r="T54" s="103"/>
      <c r="U54" s="103"/>
      <c r="V54" s="103"/>
      <c r="W54" s="103"/>
      <c r="X54" s="103"/>
      <c r="Y54" s="103"/>
      <c r="Z54" s="103"/>
      <c r="AA54" s="103"/>
      <c r="AB54" s="103"/>
      <c r="AC54" s="103"/>
      <c r="AD54" s="103"/>
      <c r="AE54" s="103"/>
      <c r="AF54" s="103"/>
      <c r="AG54" s="103"/>
      <c r="AH54" s="103"/>
      <c r="AI54" s="103"/>
      <c r="AJ54" s="103"/>
      <c r="AK54" s="103"/>
      <c r="AL54" s="103"/>
      <c r="AM54" s="103"/>
      <c r="AN54" s="82"/>
      <c r="AO54" s="82"/>
      <c r="AP54" s="82"/>
      <c r="AQ54" s="82"/>
      <c r="AR54" s="82"/>
      <c r="AS54" s="82"/>
      <c r="AT54" s="82"/>
      <c r="AU54" s="82"/>
      <c r="AV54" s="82"/>
      <c r="AW54" s="82"/>
      <c r="AX54" s="82"/>
      <c r="AY54" s="82"/>
      <c r="AZ54" s="82"/>
      <c r="BA54" s="82"/>
      <c r="BB54" s="82"/>
      <c r="BC54" s="82"/>
      <c r="BD54" s="82"/>
      <c r="BE54" s="82"/>
      <c r="BF54" s="82"/>
      <c r="BG54" s="82"/>
      <c r="BH54" s="82"/>
      <c r="BI54" s="82"/>
      <c r="BJ54" s="82"/>
      <c r="BK54" s="82"/>
      <c r="BL54" s="82"/>
      <c r="BM54" s="82"/>
      <c r="BN54" s="82"/>
      <c r="BO54" s="82"/>
      <c r="BP54" s="82"/>
      <c r="BQ54" s="82"/>
      <c r="BR54" s="82"/>
      <c r="BS54" s="82"/>
      <c r="BT54" s="82"/>
      <c r="BU54" s="82"/>
      <c r="BV54" s="82"/>
      <c r="BW54" s="82"/>
      <c r="BX54" s="82"/>
      <c r="BY54" s="131"/>
      <c r="BZ54" s="131"/>
      <c r="CA54" s="131"/>
      <c r="CB54" s="131"/>
      <c r="CC54" s="131"/>
      <c r="CD54" s="131"/>
      <c r="CE54" s="131"/>
      <c r="CF54" s="131"/>
      <c r="CG54" s="131"/>
      <c r="CH54" s="131"/>
      <c r="CI54" s="131"/>
      <c r="CJ54" s="131"/>
      <c r="CK54" s="131"/>
      <c r="CL54" s="131"/>
      <c r="CM54" s="131"/>
      <c r="CN54" s="131"/>
      <c r="CO54" s="131"/>
      <c r="CP54" s="131"/>
      <c r="CQ54" s="131"/>
      <c r="CR54" s="131"/>
      <c r="CS54" s="131"/>
    </row>
    <row r="55" spans="1:97">
      <c r="A55" s="956"/>
      <c r="B55" s="209"/>
      <c r="C55" s="208"/>
      <c r="D55" s="208"/>
      <c r="E55" s="208"/>
      <c r="F55" s="103"/>
      <c r="G55" s="103"/>
      <c r="H55" s="103"/>
      <c r="I55" s="103"/>
      <c r="J55" s="103"/>
      <c r="K55" s="103"/>
      <c r="L55" s="103"/>
      <c r="M55" s="103"/>
      <c r="N55" s="103"/>
      <c r="O55" s="103"/>
      <c r="P55" s="103"/>
      <c r="Q55" s="103"/>
      <c r="R55" s="103"/>
      <c r="S55" s="103"/>
      <c r="T55" s="103"/>
      <c r="U55" s="103"/>
      <c r="V55" s="103"/>
      <c r="W55" s="103"/>
      <c r="X55" s="103"/>
      <c r="Y55" s="103"/>
      <c r="Z55" s="103"/>
      <c r="AA55" s="103"/>
      <c r="AB55" s="103"/>
      <c r="AC55" s="103"/>
      <c r="AD55" s="103"/>
      <c r="AE55" s="103"/>
      <c r="AF55" s="103"/>
      <c r="AG55" s="103"/>
      <c r="AH55" s="103"/>
      <c r="AI55" s="103"/>
      <c r="AJ55" s="103"/>
      <c r="AK55" s="103"/>
      <c r="AL55" s="103"/>
      <c r="AM55" s="103"/>
      <c r="AN55" s="82"/>
      <c r="AO55" s="82"/>
      <c r="AP55" s="82"/>
      <c r="AQ55" s="82"/>
      <c r="AR55" s="82"/>
      <c r="AS55" s="82"/>
      <c r="AT55" s="82"/>
      <c r="AU55" s="82"/>
      <c r="AV55" s="82"/>
      <c r="AW55" s="82"/>
      <c r="AX55" s="82"/>
      <c r="AY55" s="82"/>
      <c r="AZ55" s="82"/>
      <c r="BA55" s="82"/>
      <c r="BB55" s="82"/>
      <c r="BC55" s="82"/>
      <c r="BD55" s="82"/>
      <c r="BE55" s="82"/>
      <c r="BF55" s="82"/>
      <c r="BG55" s="82"/>
      <c r="BH55" s="82"/>
      <c r="BI55" s="82"/>
      <c r="BJ55" s="82"/>
      <c r="BK55" s="82"/>
      <c r="BL55" s="82"/>
      <c r="BM55" s="82"/>
      <c r="BN55" s="82"/>
      <c r="BO55" s="82"/>
      <c r="BP55" s="82"/>
      <c r="BQ55" s="82"/>
      <c r="BR55" s="82"/>
      <c r="BS55" s="82"/>
      <c r="BT55" s="82"/>
      <c r="BU55" s="82"/>
      <c r="BV55" s="82"/>
      <c r="BW55" s="82"/>
      <c r="BX55" s="82"/>
      <c r="BY55" s="131"/>
      <c r="BZ55" s="131"/>
      <c r="CA55" s="131"/>
      <c r="CB55" s="131"/>
      <c r="CC55" s="131"/>
      <c r="CD55" s="131"/>
      <c r="CE55" s="131"/>
      <c r="CF55" s="131"/>
      <c r="CG55" s="131"/>
      <c r="CH55" s="131"/>
      <c r="CI55" s="131"/>
      <c r="CJ55" s="131"/>
      <c r="CK55" s="131"/>
      <c r="CL55" s="131"/>
      <c r="CM55" s="131"/>
      <c r="CN55" s="131"/>
      <c r="CO55" s="131"/>
      <c r="CP55" s="131"/>
      <c r="CQ55" s="131"/>
      <c r="CR55" s="131"/>
      <c r="CS55" s="131"/>
    </row>
    <row r="56" spans="1:97">
      <c r="A56" s="956"/>
      <c r="B56" s="209"/>
      <c r="C56" s="208"/>
      <c r="D56" s="208"/>
      <c r="E56" s="208"/>
      <c r="F56" s="103"/>
      <c r="G56" s="103"/>
      <c r="H56" s="103"/>
      <c r="I56" s="103"/>
      <c r="J56" s="103"/>
      <c r="K56" s="103"/>
      <c r="L56" s="103"/>
      <c r="M56" s="103"/>
      <c r="N56" s="103"/>
      <c r="O56" s="103"/>
      <c r="P56" s="103"/>
      <c r="Q56" s="103"/>
      <c r="R56" s="103"/>
      <c r="S56" s="103"/>
      <c r="T56" s="103"/>
      <c r="U56" s="103"/>
      <c r="V56" s="103"/>
      <c r="W56" s="103"/>
      <c r="X56" s="103"/>
      <c r="Y56" s="103"/>
      <c r="Z56" s="103"/>
      <c r="AA56" s="103"/>
      <c r="AB56" s="103"/>
      <c r="AC56" s="103"/>
      <c r="AD56" s="103"/>
      <c r="AE56" s="103"/>
      <c r="AF56" s="103"/>
      <c r="AG56" s="103"/>
      <c r="AH56" s="103"/>
      <c r="AI56" s="103"/>
      <c r="AJ56" s="103"/>
      <c r="AK56" s="103"/>
      <c r="AL56" s="103"/>
      <c r="AM56" s="103"/>
      <c r="AN56" s="82"/>
      <c r="AO56" s="82"/>
      <c r="AP56" s="82"/>
      <c r="AQ56" s="82"/>
      <c r="AR56" s="82"/>
      <c r="AS56" s="82"/>
      <c r="AT56" s="82"/>
      <c r="AU56" s="82"/>
      <c r="AV56" s="82"/>
      <c r="AW56" s="82"/>
      <c r="AX56" s="82"/>
      <c r="AY56" s="82"/>
      <c r="AZ56" s="82"/>
      <c r="BA56" s="82"/>
      <c r="BB56" s="82"/>
      <c r="BC56" s="82"/>
      <c r="BD56" s="82"/>
      <c r="BE56" s="82"/>
      <c r="BF56" s="82"/>
      <c r="BG56" s="82"/>
      <c r="BH56" s="82"/>
      <c r="BI56" s="82"/>
      <c r="BJ56" s="82"/>
      <c r="BK56" s="82"/>
      <c r="BL56" s="82"/>
      <c r="BM56" s="82"/>
      <c r="BN56" s="82"/>
      <c r="BO56" s="82"/>
      <c r="BP56" s="82"/>
      <c r="BQ56" s="82"/>
      <c r="BR56" s="82"/>
      <c r="BS56" s="82"/>
      <c r="BT56" s="82"/>
      <c r="BU56" s="82"/>
      <c r="BV56" s="82"/>
      <c r="BW56" s="82"/>
      <c r="BX56" s="82"/>
      <c r="BY56" s="131"/>
      <c r="BZ56" s="131"/>
      <c r="CA56" s="131"/>
      <c r="CB56" s="131"/>
      <c r="CC56" s="131"/>
      <c r="CD56" s="131"/>
      <c r="CE56" s="131"/>
      <c r="CF56" s="131"/>
      <c r="CG56" s="131"/>
      <c r="CH56" s="131"/>
      <c r="CI56" s="131"/>
      <c r="CJ56" s="131"/>
      <c r="CK56" s="131"/>
      <c r="CL56" s="131"/>
      <c r="CM56" s="131"/>
      <c r="CN56" s="131"/>
      <c r="CO56" s="131"/>
      <c r="CP56" s="131"/>
      <c r="CQ56" s="131"/>
      <c r="CR56" s="131"/>
      <c r="CS56" s="131"/>
    </row>
    <row r="57" spans="1:97">
      <c r="A57" s="956"/>
      <c r="B57" s="209"/>
      <c r="C57" s="208"/>
      <c r="D57" s="208"/>
      <c r="E57" s="208"/>
      <c r="F57" s="103"/>
      <c r="G57" s="103"/>
      <c r="H57" s="103"/>
      <c r="I57" s="103"/>
      <c r="J57" s="103"/>
      <c r="K57" s="103"/>
      <c r="L57" s="103"/>
      <c r="M57" s="103"/>
      <c r="N57" s="103"/>
      <c r="O57" s="103"/>
      <c r="P57" s="103"/>
      <c r="Q57" s="103"/>
      <c r="R57" s="103"/>
      <c r="S57" s="103"/>
      <c r="T57" s="103"/>
      <c r="U57" s="103"/>
      <c r="V57" s="103"/>
      <c r="W57" s="103"/>
      <c r="X57" s="103"/>
      <c r="Y57" s="103"/>
      <c r="Z57" s="103"/>
      <c r="AA57" s="103"/>
      <c r="AB57" s="103"/>
      <c r="AC57" s="103"/>
      <c r="AD57" s="103"/>
      <c r="AE57" s="103"/>
      <c r="AF57" s="103"/>
      <c r="AG57" s="103"/>
      <c r="AH57" s="103"/>
      <c r="AI57" s="103"/>
      <c r="AJ57" s="103"/>
      <c r="AK57" s="103"/>
      <c r="AL57" s="103"/>
      <c r="AM57" s="103"/>
      <c r="AN57" s="82"/>
      <c r="AO57" s="82"/>
      <c r="AP57" s="82"/>
      <c r="AQ57" s="82"/>
      <c r="AR57" s="82"/>
      <c r="AS57" s="82"/>
      <c r="AT57" s="82"/>
      <c r="AU57" s="82"/>
      <c r="AV57" s="82"/>
      <c r="AW57" s="82"/>
      <c r="AX57" s="82"/>
      <c r="AY57" s="82"/>
      <c r="AZ57" s="82"/>
      <c r="BA57" s="82"/>
      <c r="BB57" s="82"/>
      <c r="BC57" s="82"/>
      <c r="BD57" s="82"/>
      <c r="BE57" s="82"/>
      <c r="BF57" s="82"/>
      <c r="BG57" s="82"/>
      <c r="BH57" s="82"/>
      <c r="BI57" s="82"/>
      <c r="BJ57" s="82"/>
      <c r="BK57" s="82"/>
      <c r="BL57" s="82"/>
      <c r="BM57" s="82"/>
      <c r="BN57" s="82"/>
      <c r="BO57" s="82"/>
      <c r="BP57" s="82"/>
      <c r="BQ57" s="82"/>
      <c r="BR57" s="82"/>
      <c r="BS57" s="82"/>
      <c r="BT57" s="82"/>
      <c r="BU57" s="82"/>
      <c r="BV57" s="82"/>
      <c r="BW57" s="82"/>
      <c r="BX57" s="82"/>
      <c r="BY57" s="131"/>
      <c r="BZ57" s="131"/>
      <c r="CA57" s="131"/>
      <c r="CB57" s="131"/>
      <c r="CC57" s="131"/>
      <c r="CD57" s="131"/>
      <c r="CE57" s="131"/>
      <c r="CF57" s="131"/>
      <c r="CG57" s="131"/>
      <c r="CH57" s="131"/>
      <c r="CI57" s="131"/>
      <c r="CJ57" s="131"/>
      <c r="CK57" s="131"/>
      <c r="CL57" s="131"/>
      <c r="CM57" s="131"/>
      <c r="CN57" s="131"/>
      <c r="CO57" s="131"/>
      <c r="CP57" s="131"/>
      <c r="CQ57" s="131"/>
      <c r="CR57" s="131"/>
      <c r="CS57" s="131"/>
    </row>
    <row r="58" spans="1:97">
      <c r="A58" s="956"/>
      <c r="B58" s="209"/>
      <c r="C58" s="208"/>
      <c r="D58" s="208"/>
      <c r="E58" s="208"/>
      <c r="F58" s="103"/>
      <c r="G58" s="103"/>
      <c r="H58" s="103"/>
      <c r="I58" s="103"/>
      <c r="J58" s="103"/>
      <c r="K58" s="103"/>
      <c r="L58" s="103"/>
      <c r="M58" s="103"/>
      <c r="N58" s="103"/>
      <c r="O58" s="103"/>
      <c r="P58" s="103"/>
      <c r="Q58" s="103"/>
      <c r="R58" s="103"/>
      <c r="S58" s="103"/>
      <c r="T58" s="103"/>
      <c r="U58" s="103"/>
      <c r="V58" s="103"/>
      <c r="W58" s="103"/>
      <c r="X58" s="103"/>
      <c r="Y58" s="103"/>
      <c r="Z58" s="103"/>
      <c r="AA58" s="103"/>
      <c r="AB58" s="103"/>
      <c r="AC58" s="103"/>
      <c r="AD58" s="103"/>
      <c r="AE58" s="103"/>
      <c r="AF58" s="103"/>
      <c r="AG58" s="103"/>
      <c r="AH58" s="103"/>
      <c r="AI58" s="103"/>
      <c r="AJ58" s="103"/>
      <c r="AK58" s="103"/>
      <c r="AL58" s="103"/>
      <c r="AM58" s="103"/>
      <c r="AN58" s="82"/>
      <c r="AO58" s="82"/>
      <c r="AP58" s="82"/>
      <c r="AQ58" s="82"/>
      <c r="AR58" s="82"/>
      <c r="AS58" s="82"/>
      <c r="AT58" s="82"/>
      <c r="AU58" s="82"/>
      <c r="AV58" s="82"/>
      <c r="AW58" s="82"/>
      <c r="AX58" s="82"/>
      <c r="AY58" s="82"/>
      <c r="AZ58" s="82"/>
      <c r="BA58" s="82"/>
      <c r="BB58" s="82"/>
      <c r="BC58" s="82"/>
      <c r="BD58" s="82"/>
      <c r="BE58" s="82"/>
      <c r="BF58" s="82"/>
      <c r="BG58" s="82"/>
      <c r="BH58" s="82"/>
      <c r="BI58" s="82"/>
      <c r="BJ58" s="82"/>
      <c r="BK58" s="82"/>
      <c r="BL58" s="82"/>
      <c r="BM58" s="82"/>
      <c r="BN58" s="82"/>
      <c r="BO58" s="82"/>
      <c r="BP58" s="82"/>
      <c r="BQ58" s="82"/>
      <c r="BR58" s="82"/>
      <c r="BS58" s="82"/>
      <c r="BT58" s="82"/>
      <c r="BU58" s="82"/>
      <c r="BV58" s="82"/>
      <c r="BW58" s="82"/>
      <c r="BX58" s="82"/>
      <c r="BY58" s="131"/>
      <c r="BZ58" s="131"/>
      <c r="CA58" s="131"/>
      <c r="CB58" s="131"/>
      <c r="CC58" s="131"/>
      <c r="CD58" s="131"/>
      <c r="CE58" s="131"/>
      <c r="CF58" s="131"/>
      <c r="CG58" s="131"/>
      <c r="CH58" s="131"/>
      <c r="CI58" s="131"/>
      <c r="CJ58" s="131"/>
      <c r="CK58" s="131"/>
      <c r="CL58" s="131"/>
      <c r="CM58" s="131"/>
      <c r="CN58" s="131"/>
      <c r="CO58" s="131"/>
      <c r="CP58" s="131"/>
      <c r="CQ58" s="131"/>
      <c r="CR58" s="131"/>
      <c r="CS58" s="131"/>
    </row>
    <row r="59" spans="1:97">
      <c r="A59" s="956"/>
      <c r="B59" s="209"/>
      <c r="C59" s="208"/>
      <c r="D59" s="208"/>
      <c r="E59" s="208"/>
      <c r="F59" s="103"/>
      <c r="G59" s="103"/>
      <c r="H59" s="103"/>
      <c r="I59" s="103"/>
      <c r="J59" s="103"/>
      <c r="K59" s="103"/>
      <c r="L59" s="103"/>
      <c r="M59" s="103"/>
      <c r="N59" s="103"/>
      <c r="O59" s="103"/>
      <c r="P59" s="103"/>
      <c r="Q59" s="103"/>
      <c r="R59" s="103"/>
      <c r="S59" s="103"/>
      <c r="T59" s="103"/>
      <c r="U59" s="103"/>
      <c r="V59" s="103"/>
      <c r="W59" s="103"/>
      <c r="X59" s="103"/>
      <c r="Y59" s="103"/>
      <c r="Z59" s="103"/>
      <c r="AA59" s="103"/>
      <c r="AB59" s="103"/>
      <c r="AC59" s="103"/>
      <c r="AD59" s="103"/>
      <c r="AE59" s="103"/>
      <c r="AF59" s="103"/>
      <c r="AG59" s="103"/>
      <c r="AH59" s="103"/>
      <c r="AI59" s="103"/>
      <c r="AJ59" s="103"/>
      <c r="AK59" s="103"/>
      <c r="AL59" s="103"/>
      <c r="AM59" s="103"/>
      <c r="AN59" s="82"/>
      <c r="AO59" s="82"/>
      <c r="AP59" s="82"/>
      <c r="AQ59" s="82"/>
      <c r="AR59" s="82"/>
      <c r="AS59" s="82"/>
      <c r="AT59" s="82"/>
      <c r="AU59" s="82"/>
      <c r="AV59" s="82"/>
      <c r="AW59" s="82"/>
      <c r="AX59" s="82"/>
      <c r="AY59" s="82"/>
      <c r="AZ59" s="82"/>
      <c r="BA59" s="82"/>
      <c r="BB59" s="82"/>
      <c r="BC59" s="82"/>
      <c r="BD59" s="82"/>
      <c r="BE59" s="82"/>
      <c r="BF59" s="82"/>
      <c r="BG59" s="82"/>
      <c r="BH59" s="82"/>
      <c r="BI59" s="82"/>
      <c r="BJ59" s="82"/>
      <c r="BK59" s="82"/>
      <c r="BL59" s="82"/>
      <c r="BM59" s="82"/>
      <c r="BN59" s="82"/>
      <c r="BO59" s="82"/>
      <c r="BP59" s="82"/>
      <c r="BQ59" s="82"/>
      <c r="BR59" s="82"/>
      <c r="BS59" s="82"/>
      <c r="BT59" s="82"/>
      <c r="BU59" s="82"/>
      <c r="BV59" s="82"/>
      <c r="BW59" s="82"/>
      <c r="BX59" s="82"/>
      <c r="BY59" s="131"/>
      <c r="BZ59" s="131"/>
      <c r="CA59" s="131"/>
      <c r="CB59" s="131"/>
      <c r="CC59" s="131"/>
      <c r="CD59" s="131"/>
      <c r="CE59" s="131"/>
      <c r="CF59" s="131"/>
      <c r="CG59" s="131"/>
      <c r="CH59" s="131"/>
      <c r="CI59" s="131"/>
      <c r="CJ59" s="131"/>
      <c r="CK59" s="131"/>
      <c r="CL59" s="131"/>
      <c r="CM59" s="131"/>
      <c r="CN59" s="131"/>
      <c r="CO59" s="131"/>
      <c r="CP59" s="131"/>
      <c r="CQ59" s="131"/>
      <c r="CR59" s="131"/>
      <c r="CS59" s="131"/>
    </row>
    <row r="60" spans="1:97">
      <c r="A60" s="956"/>
      <c r="B60" s="209"/>
      <c r="C60" s="208"/>
      <c r="D60" s="208"/>
      <c r="E60" s="208"/>
      <c r="F60" s="103"/>
      <c r="G60" s="103"/>
      <c r="H60" s="103"/>
      <c r="I60" s="103"/>
      <c r="J60" s="103"/>
      <c r="K60" s="103"/>
      <c r="L60" s="103"/>
      <c r="M60" s="103"/>
      <c r="N60" s="103"/>
      <c r="O60" s="103"/>
      <c r="P60" s="103"/>
      <c r="Q60" s="103"/>
      <c r="R60" s="103"/>
      <c r="S60" s="103"/>
      <c r="T60" s="103"/>
      <c r="U60" s="103"/>
      <c r="V60" s="103"/>
      <c r="W60" s="103"/>
      <c r="X60" s="103"/>
      <c r="Y60" s="103"/>
      <c r="Z60" s="103"/>
      <c r="AA60" s="103"/>
      <c r="AB60" s="103"/>
      <c r="AC60" s="103"/>
      <c r="AD60" s="103"/>
      <c r="AE60" s="103"/>
      <c r="AF60" s="103"/>
      <c r="AG60" s="103"/>
      <c r="AH60" s="103"/>
      <c r="AI60" s="103"/>
      <c r="AJ60" s="103"/>
      <c r="AK60" s="103"/>
      <c r="AL60" s="103"/>
      <c r="AM60" s="103"/>
      <c r="AN60" s="82"/>
      <c r="AO60" s="82"/>
      <c r="AP60" s="82"/>
      <c r="AQ60" s="82"/>
      <c r="AR60" s="82"/>
      <c r="AS60" s="82"/>
      <c r="AT60" s="82"/>
      <c r="AU60" s="82"/>
      <c r="AV60" s="82"/>
      <c r="AW60" s="82"/>
      <c r="AX60" s="82"/>
      <c r="AY60" s="82"/>
      <c r="AZ60" s="82"/>
      <c r="BA60" s="82"/>
      <c r="BB60" s="82"/>
      <c r="BC60" s="82"/>
      <c r="BD60" s="82"/>
      <c r="BE60" s="82"/>
      <c r="BF60" s="82"/>
      <c r="BG60" s="82"/>
      <c r="BH60" s="82"/>
      <c r="BI60" s="82"/>
      <c r="BJ60" s="82"/>
      <c r="BK60" s="82"/>
      <c r="BL60" s="82"/>
      <c r="BM60" s="82"/>
      <c r="BN60" s="82"/>
      <c r="BO60" s="82"/>
      <c r="BP60" s="82"/>
      <c r="BQ60" s="82"/>
      <c r="BR60" s="82"/>
      <c r="BS60" s="82"/>
      <c r="BT60" s="82"/>
      <c r="BU60" s="82"/>
      <c r="BV60" s="82"/>
      <c r="BW60" s="82"/>
      <c r="BX60" s="82"/>
      <c r="BY60" s="131"/>
      <c r="BZ60" s="131"/>
      <c r="CA60" s="131"/>
      <c r="CB60" s="131"/>
      <c r="CC60" s="131"/>
      <c r="CD60" s="131"/>
      <c r="CE60" s="131"/>
      <c r="CF60" s="131"/>
      <c r="CG60" s="131"/>
      <c r="CH60" s="131"/>
      <c r="CI60" s="131"/>
      <c r="CJ60" s="131"/>
      <c r="CK60" s="131"/>
      <c r="CL60" s="131"/>
      <c r="CM60" s="131"/>
      <c r="CN60" s="131"/>
      <c r="CO60" s="131"/>
      <c r="CP60" s="131"/>
      <c r="CQ60" s="131"/>
      <c r="CR60" s="131"/>
      <c r="CS60" s="131"/>
    </row>
    <row r="61" spans="1:97">
      <c r="A61" s="956"/>
      <c r="B61" s="209"/>
      <c r="C61" s="208"/>
      <c r="D61" s="208"/>
      <c r="E61" s="208"/>
      <c r="F61" s="103"/>
      <c r="G61" s="103"/>
      <c r="H61" s="103"/>
      <c r="I61" s="103"/>
      <c r="J61" s="103"/>
      <c r="K61" s="103"/>
      <c r="L61" s="103"/>
      <c r="M61" s="103"/>
      <c r="N61" s="103"/>
      <c r="O61" s="103"/>
      <c r="P61" s="103"/>
      <c r="Q61" s="103"/>
      <c r="R61" s="103"/>
      <c r="S61" s="103"/>
      <c r="T61" s="103"/>
      <c r="U61" s="103"/>
      <c r="V61" s="103"/>
      <c r="W61" s="103"/>
      <c r="X61" s="103"/>
      <c r="Y61" s="103"/>
      <c r="Z61" s="103"/>
      <c r="AA61" s="103"/>
      <c r="AB61" s="103"/>
      <c r="AC61" s="103"/>
      <c r="AD61" s="103"/>
      <c r="AE61" s="103"/>
      <c r="AF61" s="103"/>
      <c r="AG61" s="103"/>
      <c r="AH61" s="103"/>
      <c r="AI61" s="103"/>
      <c r="AJ61" s="103"/>
      <c r="AK61" s="103"/>
      <c r="AL61" s="103"/>
      <c r="AM61" s="103"/>
      <c r="AN61" s="82"/>
      <c r="AO61" s="82"/>
      <c r="AP61" s="82"/>
      <c r="AQ61" s="82"/>
      <c r="AR61" s="82"/>
      <c r="AS61" s="82"/>
      <c r="AT61" s="82"/>
      <c r="AU61" s="82"/>
      <c r="AV61" s="82"/>
      <c r="AW61" s="82"/>
      <c r="AX61" s="82"/>
      <c r="AY61" s="82"/>
      <c r="AZ61" s="82"/>
      <c r="BA61" s="82"/>
      <c r="BB61" s="82"/>
      <c r="BC61" s="82"/>
      <c r="BD61" s="82"/>
      <c r="BE61" s="82"/>
      <c r="BF61" s="82"/>
      <c r="BG61" s="82"/>
      <c r="BH61" s="82"/>
      <c r="BI61" s="82"/>
      <c r="BJ61" s="82"/>
      <c r="BK61" s="82"/>
      <c r="BL61" s="82"/>
      <c r="BM61" s="82"/>
      <c r="BN61" s="82"/>
      <c r="BO61" s="82"/>
      <c r="BP61" s="82"/>
      <c r="BQ61" s="82"/>
      <c r="BR61" s="82"/>
      <c r="BS61" s="82"/>
      <c r="BT61" s="82"/>
      <c r="BU61" s="82"/>
      <c r="BV61" s="82"/>
      <c r="BW61" s="82"/>
      <c r="BX61" s="82"/>
      <c r="BY61" s="131"/>
    </row>
    <row r="62" spans="1:97">
      <c r="A62" s="956"/>
      <c r="B62" s="209"/>
      <c r="C62" s="208"/>
      <c r="D62" s="208"/>
      <c r="E62" s="208"/>
      <c r="F62" s="103"/>
      <c r="G62" s="103"/>
      <c r="H62" s="103"/>
      <c r="I62" s="103"/>
      <c r="J62" s="103"/>
      <c r="K62" s="103"/>
      <c r="L62" s="103"/>
      <c r="M62" s="103"/>
      <c r="N62" s="103"/>
      <c r="O62" s="103"/>
      <c r="P62" s="103"/>
      <c r="Q62" s="103"/>
      <c r="R62" s="103"/>
      <c r="S62" s="103"/>
      <c r="T62" s="103"/>
      <c r="U62" s="103"/>
      <c r="V62" s="103"/>
      <c r="W62" s="103"/>
      <c r="X62" s="103"/>
      <c r="Y62" s="103"/>
      <c r="Z62" s="103"/>
      <c r="AA62" s="103"/>
      <c r="AB62" s="103"/>
      <c r="AC62" s="103"/>
      <c r="AD62" s="103"/>
      <c r="AE62" s="103"/>
      <c r="AF62" s="103"/>
      <c r="AG62" s="103"/>
      <c r="AH62" s="103"/>
      <c r="AI62" s="103"/>
      <c r="AJ62" s="103"/>
      <c r="AK62" s="103"/>
      <c r="AL62" s="103"/>
      <c r="AM62" s="103"/>
      <c r="AN62" s="82"/>
      <c r="AO62" s="82"/>
      <c r="AP62" s="82"/>
      <c r="AQ62" s="82"/>
      <c r="AR62" s="82"/>
      <c r="AS62" s="82"/>
      <c r="AT62" s="82"/>
      <c r="AU62" s="82"/>
      <c r="AV62" s="82"/>
      <c r="AW62" s="82"/>
      <c r="AX62" s="82"/>
      <c r="AY62" s="82"/>
      <c r="AZ62" s="82"/>
      <c r="BA62" s="82"/>
      <c r="BB62" s="82"/>
      <c r="BC62" s="82"/>
      <c r="BD62" s="82"/>
      <c r="BE62" s="82"/>
      <c r="BF62" s="82"/>
      <c r="BG62" s="82"/>
      <c r="BH62" s="82"/>
      <c r="BI62" s="82"/>
      <c r="BJ62" s="82"/>
      <c r="BK62" s="82"/>
      <c r="BL62" s="82"/>
      <c r="BM62" s="82"/>
      <c r="BN62" s="82"/>
      <c r="BO62" s="82"/>
      <c r="BP62" s="82"/>
      <c r="BQ62" s="82"/>
      <c r="BR62" s="82"/>
      <c r="BS62" s="82"/>
      <c r="BT62" s="82"/>
      <c r="BU62" s="82"/>
      <c r="BV62" s="82"/>
      <c r="BW62" s="82"/>
      <c r="BX62" s="82"/>
      <c r="BY62" s="131"/>
    </row>
    <row r="63" spans="1:97">
      <c r="A63" s="956"/>
      <c r="B63" s="209"/>
      <c r="C63" s="208"/>
      <c r="D63" s="208"/>
      <c r="E63" s="208"/>
      <c r="F63" s="103"/>
      <c r="G63" s="103"/>
      <c r="H63" s="103"/>
      <c r="I63" s="103"/>
      <c r="J63" s="103"/>
      <c r="K63" s="103"/>
      <c r="L63" s="103"/>
      <c r="M63" s="103"/>
      <c r="N63" s="103"/>
      <c r="O63" s="103"/>
      <c r="P63" s="103"/>
      <c r="Q63" s="103"/>
      <c r="R63" s="103"/>
      <c r="S63" s="103"/>
      <c r="T63" s="103"/>
      <c r="U63" s="103"/>
      <c r="V63" s="103"/>
      <c r="W63" s="103"/>
      <c r="X63" s="103"/>
      <c r="Y63" s="103"/>
      <c r="Z63" s="103"/>
      <c r="AA63" s="103"/>
      <c r="AB63" s="103"/>
      <c r="AC63" s="103"/>
      <c r="AD63" s="103"/>
      <c r="AE63" s="103"/>
      <c r="AF63" s="103"/>
      <c r="AG63" s="103"/>
      <c r="AH63" s="103"/>
      <c r="AI63" s="103"/>
      <c r="AJ63" s="103"/>
      <c r="AK63" s="103"/>
      <c r="AL63" s="103"/>
      <c r="AM63" s="103"/>
      <c r="AN63" s="82"/>
      <c r="AO63" s="82"/>
      <c r="AP63" s="82"/>
      <c r="AQ63" s="82"/>
      <c r="AR63" s="82"/>
      <c r="AS63" s="82"/>
      <c r="AT63" s="82"/>
      <c r="AU63" s="82"/>
      <c r="AV63" s="82"/>
      <c r="AW63" s="82"/>
      <c r="AX63" s="82"/>
      <c r="AY63" s="82"/>
      <c r="AZ63" s="82"/>
      <c r="BA63" s="82"/>
      <c r="BB63" s="82"/>
      <c r="BC63" s="82"/>
      <c r="BD63" s="82"/>
      <c r="BE63" s="82"/>
      <c r="BF63" s="82"/>
      <c r="BG63" s="82"/>
      <c r="BH63" s="82"/>
      <c r="BI63" s="82"/>
      <c r="BJ63" s="82"/>
      <c r="BK63" s="82"/>
      <c r="BL63" s="82"/>
      <c r="BM63" s="82"/>
      <c r="BN63" s="82"/>
      <c r="BO63" s="82"/>
      <c r="BP63" s="82"/>
      <c r="BQ63" s="82"/>
      <c r="BR63" s="82"/>
      <c r="BS63" s="82"/>
      <c r="BT63" s="82"/>
      <c r="BU63" s="82"/>
      <c r="BV63" s="82"/>
      <c r="BW63" s="82"/>
      <c r="BX63" s="82"/>
      <c r="BY63" s="131"/>
    </row>
    <row r="64" spans="1:97">
      <c r="A64" s="956"/>
      <c r="B64" s="209"/>
      <c r="C64" s="208"/>
      <c r="D64" s="208"/>
      <c r="E64" s="208"/>
      <c r="F64" s="103"/>
      <c r="G64" s="103"/>
      <c r="H64" s="103"/>
      <c r="I64" s="103"/>
      <c r="J64" s="103"/>
      <c r="K64" s="103"/>
      <c r="L64" s="103"/>
      <c r="M64" s="103"/>
      <c r="N64" s="103"/>
      <c r="O64" s="103"/>
      <c r="P64" s="103"/>
      <c r="Q64" s="103"/>
      <c r="R64" s="103"/>
      <c r="S64" s="103"/>
      <c r="T64" s="103"/>
      <c r="U64" s="103"/>
      <c r="V64" s="103"/>
      <c r="W64" s="103"/>
      <c r="X64" s="103"/>
      <c r="Y64" s="103"/>
      <c r="Z64" s="103"/>
      <c r="AA64" s="103"/>
      <c r="AB64" s="103"/>
      <c r="AC64" s="103"/>
      <c r="AD64" s="103"/>
      <c r="AE64" s="103"/>
      <c r="AF64" s="103"/>
      <c r="AG64" s="103"/>
      <c r="AH64" s="103"/>
      <c r="AI64" s="103"/>
      <c r="AJ64" s="103"/>
      <c r="AK64" s="103"/>
      <c r="AL64" s="103"/>
      <c r="AM64" s="103"/>
      <c r="AN64" s="82"/>
      <c r="AO64" s="82"/>
      <c r="AP64" s="82"/>
      <c r="AQ64" s="82"/>
      <c r="AR64" s="82"/>
      <c r="AS64" s="82"/>
      <c r="AT64" s="82"/>
      <c r="AU64" s="82"/>
      <c r="AV64" s="82"/>
      <c r="AW64" s="82"/>
      <c r="AX64" s="82"/>
      <c r="AY64" s="82"/>
      <c r="AZ64" s="82"/>
      <c r="BA64" s="82"/>
      <c r="BB64" s="82"/>
      <c r="BC64" s="82"/>
      <c r="BD64" s="82"/>
      <c r="BE64" s="82"/>
      <c r="BF64" s="82"/>
      <c r="BG64" s="82"/>
      <c r="BH64" s="82"/>
      <c r="BI64" s="82"/>
      <c r="BJ64" s="82"/>
      <c r="BK64" s="82"/>
      <c r="BL64" s="82"/>
      <c r="BM64" s="82"/>
      <c r="BN64" s="82"/>
      <c r="BO64" s="82"/>
      <c r="BP64" s="82"/>
      <c r="BQ64" s="82"/>
      <c r="BR64" s="82"/>
      <c r="BS64" s="82"/>
      <c r="BT64" s="82"/>
      <c r="BU64" s="82"/>
      <c r="BV64" s="82"/>
      <c r="BW64" s="82"/>
      <c r="BX64" s="82"/>
      <c r="BY64" s="131"/>
    </row>
    <row r="65" spans="1:77">
      <c r="A65" s="956"/>
      <c r="B65" s="209"/>
      <c r="C65" s="208"/>
      <c r="D65" s="208"/>
      <c r="E65" s="208"/>
      <c r="F65" s="103"/>
      <c r="G65" s="103"/>
      <c r="H65" s="103"/>
      <c r="I65" s="103"/>
      <c r="J65" s="103"/>
      <c r="K65" s="103"/>
      <c r="L65" s="103"/>
      <c r="M65" s="103"/>
      <c r="N65" s="103"/>
      <c r="O65" s="103"/>
      <c r="P65" s="103"/>
      <c r="Q65" s="103"/>
      <c r="R65" s="103"/>
      <c r="S65" s="103"/>
      <c r="T65" s="103"/>
      <c r="U65" s="103"/>
      <c r="V65" s="103"/>
      <c r="W65" s="103"/>
      <c r="X65" s="103"/>
      <c r="Y65" s="103"/>
      <c r="Z65" s="103"/>
      <c r="AA65" s="103"/>
      <c r="AB65" s="103"/>
      <c r="AC65" s="103"/>
      <c r="AD65" s="103"/>
      <c r="AE65" s="103"/>
      <c r="AF65" s="103"/>
      <c r="AG65" s="103"/>
      <c r="AH65" s="103"/>
      <c r="AI65" s="103"/>
      <c r="AJ65" s="103"/>
      <c r="AK65" s="103"/>
      <c r="AL65" s="103"/>
      <c r="AM65" s="103"/>
      <c r="AN65" s="82"/>
      <c r="AO65" s="82"/>
      <c r="AP65" s="82"/>
      <c r="AQ65" s="82"/>
      <c r="AR65" s="82"/>
      <c r="AS65" s="82"/>
      <c r="AT65" s="82"/>
      <c r="AU65" s="82"/>
      <c r="AV65" s="82"/>
      <c r="AW65" s="82"/>
      <c r="AX65" s="82"/>
      <c r="AY65" s="82"/>
      <c r="AZ65" s="82"/>
      <c r="BA65" s="82"/>
      <c r="BB65" s="82"/>
      <c r="BC65" s="82"/>
      <c r="BD65" s="82"/>
      <c r="BE65" s="82"/>
      <c r="BF65" s="82"/>
      <c r="BG65" s="82"/>
      <c r="BH65" s="82"/>
      <c r="BI65" s="82"/>
      <c r="BJ65" s="82"/>
      <c r="BK65" s="82"/>
      <c r="BL65" s="82"/>
      <c r="BM65" s="82"/>
      <c r="BN65" s="82"/>
      <c r="BO65" s="82"/>
      <c r="BP65" s="82"/>
      <c r="BQ65" s="82"/>
      <c r="BR65" s="82"/>
      <c r="BS65" s="82"/>
      <c r="BT65" s="82"/>
      <c r="BU65" s="82"/>
      <c r="BV65" s="82"/>
      <c r="BW65" s="82"/>
      <c r="BX65" s="82"/>
      <c r="BY65" s="131"/>
    </row>
    <row r="66" spans="1:77">
      <c r="AN66" s="82"/>
      <c r="AO66" s="131"/>
      <c r="AP66" s="131"/>
      <c r="AQ66" s="131"/>
      <c r="AR66" s="131"/>
      <c r="AS66" s="131"/>
      <c r="AT66" s="131"/>
      <c r="AU66" s="131"/>
      <c r="AV66" s="131"/>
      <c r="AW66" s="131"/>
      <c r="AX66" s="131"/>
      <c r="AY66" s="131"/>
      <c r="AZ66" s="131"/>
      <c r="BA66" s="131"/>
      <c r="BB66" s="131"/>
      <c r="BC66" s="131"/>
      <c r="BD66" s="131"/>
      <c r="BE66" s="131"/>
      <c r="BF66" s="131"/>
      <c r="BG66" s="131"/>
      <c r="BH66" s="131"/>
      <c r="BI66" s="131"/>
      <c r="BJ66" s="131"/>
      <c r="BK66" s="131"/>
      <c r="BL66" s="131"/>
      <c r="BM66" s="131"/>
      <c r="BN66" s="131"/>
      <c r="BO66" s="131"/>
      <c r="BP66" s="131"/>
      <c r="BQ66" s="131"/>
      <c r="BR66" s="131"/>
      <c r="BS66" s="131"/>
      <c r="BT66" s="131"/>
      <c r="BU66" s="131"/>
      <c r="BV66" s="131"/>
      <c r="BW66" s="131"/>
      <c r="BX66" s="131"/>
      <c r="BY66" s="131"/>
    </row>
    <row r="67" spans="1:77">
      <c r="AO67" s="131"/>
      <c r="AP67" s="131"/>
      <c r="AQ67" s="131"/>
      <c r="AR67" s="131"/>
      <c r="AS67" s="131"/>
      <c r="AT67" s="131"/>
      <c r="AU67" s="131"/>
      <c r="AV67" s="131"/>
      <c r="AW67" s="131"/>
      <c r="AX67" s="131"/>
      <c r="AY67" s="131"/>
      <c r="AZ67" s="131"/>
      <c r="BA67" s="131"/>
      <c r="BB67" s="131"/>
      <c r="BC67" s="131"/>
      <c r="BD67" s="131"/>
      <c r="BE67" s="131"/>
      <c r="BF67" s="131"/>
      <c r="BG67" s="131"/>
      <c r="BH67" s="131"/>
      <c r="BI67" s="131"/>
      <c r="BJ67" s="131"/>
      <c r="BK67" s="131"/>
      <c r="BL67" s="131"/>
      <c r="BM67" s="131"/>
      <c r="BN67" s="131"/>
      <c r="BO67" s="131"/>
      <c r="BP67" s="131"/>
      <c r="BQ67" s="131"/>
      <c r="BR67" s="131"/>
      <c r="BS67" s="131"/>
      <c r="BT67" s="131"/>
      <c r="BU67" s="131"/>
      <c r="BV67" s="131"/>
      <c r="BW67" s="131"/>
      <c r="BX67" s="131"/>
      <c r="BY67" s="131"/>
    </row>
    <row r="68" spans="1:77">
      <c r="AO68" s="131"/>
      <c r="AP68" s="131"/>
      <c r="AQ68" s="131"/>
      <c r="AR68" s="131"/>
      <c r="AS68" s="131"/>
      <c r="AT68" s="131"/>
      <c r="AU68" s="131"/>
      <c r="AV68" s="131"/>
      <c r="AW68" s="131"/>
      <c r="AX68" s="131"/>
      <c r="AY68" s="131"/>
      <c r="AZ68" s="131"/>
      <c r="BA68" s="131"/>
      <c r="BB68" s="131"/>
      <c r="BC68" s="131"/>
      <c r="BD68" s="131"/>
      <c r="BE68" s="131"/>
      <c r="BF68" s="131"/>
      <c r="BG68" s="131"/>
      <c r="BH68" s="131"/>
      <c r="BI68" s="131"/>
      <c r="BJ68" s="131"/>
      <c r="BK68" s="131"/>
      <c r="BL68" s="131"/>
      <c r="BM68" s="131"/>
      <c r="BN68" s="131"/>
      <c r="BO68" s="131"/>
      <c r="BP68" s="131"/>
      <c r="BQ68" s="131"/>
      <c r="BR68" s="131"/>
      <c r="BS68" s="131"/>
      <c r="BT68" s="131"/>
      <c r="BU68" s="131"/>
      <c r="BV68" s="131"/>
      <c r="BW68" s="131"/>
      <c r="BX68" s="131"/>
      <c r="BY68" s="131"/>
    </row>
    <row r="69" spans="1:77">
      <c r="AO69" s="131"/>
      <c r="AP69" s="131"/>
      <c r="AQ69" s="131"/>
      <c r="AR69" s="131"/>
      <c r="AS69" s="131"/>
      <c r="AT69" s="131"/>
      <c r="AU69" s="131"/>
      <c r="AV69" s="131"/>
      <c r="AW69" s="131"/>
      <c r="AX69" s="131"/>
      <c r="AY69" s="131"/>
      <c r="AZ69" s="131"/>
      <c r="BA69" s="131"/>
      <c r="BB69" s="131"/>
      <c r="BC69" s="131"/>
      <c r="BD69" s="131"/>
      <c r="BE69" s="131"/>
      <c r="BF69" s="131"/>
      <c r="BG69" s="131"/>
      <c r="BH69" s="131"/>
      <c r="BI69" s="131"/>
      <c r="BJ69" s="131"/>
      <c r="BK69" s="131"/>
      <c r="BL69" s="131"/>
      <c r="BM69" s="131"/>
      <c r="BN69" s="131"/>
      <c r="BO69" s="131"/>
      <c r="BP69" s="131"/>
      <c r="BQ69" s="131"/>
      <c r="BR69" s="131"/>
      <c r="BS69" s="131"/>
      <c r="BT69" s="131"/>
      <c r="BU69" s="131"/>
      <c r="BV69" s="131"/>
      <c r="BW69" s="131"/>
      <c r="BX69" s="131"/>
      <c r="BY69" s="131"/>
    </row>
    <row r="70" spans="1:77">
      <c r="AO70" s="131"/>
      <c r="AP70" s="131"/>
      <c r="AQ70" s="131"/>
      <c r="AR70" s="131"/>
      <c r="AS70" s="131"/>
      <c r="AT70" s="131"/>
      <c r="AU70" s="131"/>
      <c r="AV70" s="131"/>
      <c r="AW70" s="131"/>
      <c r="AX70" s="131"/>
      <c r="AY70" s="131"/>
      <c r="AZ70" s="131"/>
      <c r="BA70" s="131"/>
      <c r="BB70" s="131"/>
      <c r="BC70" s="131"/>
      <c r="BD70" s="131"/>
      <c r="BE70" s="131"/>
      <c r="BF70" s="131"/>
      <c r="BG70" s="131"/>
      <c r="BH70" s="131"/>
      <c r="BI70" s="131"/>
      <c r="BJ70" s="131"/>
      <c r="BK70" s="131"/>
      <c r="BL70" s="131"/>
      <c r="BM70" s="131"/>
      <c r="BN70" s="131"/>
      <c r="BO70" s="131"/>
      <c r="BP70" s="131"/>
      <c r="BQ70" s="131"/>
      <c r="BR70" s="131"/>
      <c r="BS70" s="131"/>
      <c r="BT70" s="131"/>
      <c r="BU70" s="131"/>
      <c r="BV70" s="131"/>
      <c r="BW70" s="131"/>
      <c r="BX70" s="131"/>
      <c r="BY70" s="131"/>
    </row>
    <row r="71" spans="1:77">
      <c r="AO71" s="131"/>
      <c r="AP71" s="131"/>
      <c r="AQ71" s="131"/>
      <c r="AR71" s="131"/>
      <c r="AS71" s="131"/>
      <c r="AT71" s="131"/>
      <c r="AU71" s="131"/>
      <c r="AV71" s="131"/>
      <c r="AW71" s="131"/>
      <c r="AX71" s="131"/>
      <c r="AY71" s="131"/>
      <c r="AZ71" s="131"/>
      <c r="BA71" s="131"/>
      <c r="BB71" s="131"/>
      <c r="BC71" s="131"/>
      <c r="BD71" s="131"/>
      <c r="BE71" s="131"/>
      <c r="BF71" s="131"/>
      <c r="BG71" s="131"/>
      <c r="BH71" s="131"/>
      <c r="BI71" s="131"/>
      <c r="BJ71" s="131"/>
      <c r="BK71" s="131"/>
      <c r="BL71" s="131"/>
      <c r="BM71" s="131"/>
      <c r="BN71" s="131"/>
      <c r="BO71" s="131"/>
      <c r="BP71" s="131"/>
      <c r="BQ71" s="131"/>
      <c r="BR71" s="131"/>
      <c r="BS71" s="131"/>
      <c r="BT71" s="131"/>
      <c r="BU71" s="131"/>
      <c r="BV71" s="131"/>
      <c r="BW71" s="131"/>
      <c r="BX71" s="131"/>
      <c r="BY71" s="131"/>
    </row>
  </sheetData>
  <sheetProtection algorithmName="SHA-512" hashValue="TxFe2U9XhWuX1UhJzik6oGVcSL5dfiOzUjUexZ+AZHlqfbJt8+ttQqkPCdoenUcwm23Apz17pVmSDsU+gjm8JA==" saltValue="+39YSQsOuufHD+3aMTzCiA==" spinCount="100000" sheet="1" objects="1" scenarios="1"/>
  <dataConsolidate/>
  <mergeCells count="52">
    <mergeCell ref="A46:A48"/>
    <mergeCell ref="B45:E45"/>
    <mergeCell ref="B46:E46"/>
    <mergeCell ref="A38:A40"/>
    <mergeCell ref="B38:E38"/>
    <mergeCell ref="B39:E39"/>
    <mergeCell ref="B40:E40"/>
    <mergeCell ref="B41:E41"/>
    <mergeCell ref="A42:A44"/>
    <mergeCell ref="B42:B44"/>
    <mergeCell ref="C42:D42"/>
    <mergeCell ref="C43:D43"/>
    <mergeCell ref="C44:D44"/>
    <mergeCell ref="A34:A36"/>
    <mergeCell ref="B34:E34"/>
    <mergeCell ref="B35:B37"/>
    <mergeCell ref="C35:D35"/>
    <mergeCell ref="C36:D36"/>
    <mergeCell ref="C37:D37"/>
    <mergeCell ref="A30:A32"/>
    <mergeCell ref="B30:B33"/>
    <mergeCell ref="C30:D30"/>
    <mergeCell ref="C31:D31"/>
    <mergeCell ref="C32:D32"/>
    <mergeCell ref="C33:D33"/>
    <mergeCell ref="A26:A28"/>
    <mergeCell ref="B26:E26"/>
    <mergeCell ref="B27:E27"/>
    <mergeCell ref="B28:E28"/>
    <mergeCell ref="B29:E29"/>
    <mergeCell ref="A14:A15"/>
    <mergeCell ref="B14:E14"/>
    <mergeCell ref="B15:B25"/>
    <mergeCell ref="A23:A25"/>
    <mergeCell ref="C23:D23"/>
    <mergeCell ref="C24:D24"/>
    <mergeCell ref="C25:D25"/>
    <mergeCell ref="A16:A18"/>
    <mergeCell ref="C16:C18"/>
    <mergeCell ref="A19:A21"/>
    <mergeCell ref="C19:D19"/>
    <mergeCell ref="C20:C22"/>
    <mergeCell ref="B12:E13"/>
    <mergeCell ref="G12:G13"/>
    <mergeCell ref="P1:R1"/>
    <mergeCell ref="Y1:AA1"/>
    <mergeCell ref="C15:D15"/>
    <mergeCell ref="AH1:AJ1"/>
    <mergeCell ref="L2:O4"/>
    <mergeCell ref="P2:S4"/>
    <mergeCell ref="T2:W4"/>
    <mergeCell ref="B10:K10"/>
  </mergeCells>
  <phoneticPr fontId="7"/>
  <conditionalFormatting sqref="L14:AM44 L44:AM44 N44:AM44">
    <cfRule type="expression" dxfId="83" priority="48">
      <formula>L$13=""</formula>
    </cfRule>
  </conditionalFormatting>
  <conditionalFormatting sqref="L2:O4">
    <cfRule type="expression" dxfId="82" priority="8">
      <formula>J$13=""</formula>
    </cfRule>
  </conditionalFormatting>
  <conditionalFormatting sqref="P2:S4">
    <cfRule type="expression" dxfId="81" priority="7">
      <formula>N$13=""</formula>
    </cfRule>
  </conditionalFormatting>
  <conditionalFormatting sqref="T2:W4">
    <cfRule type="expression" dxfId="80" priority="6">
      <formula>R$13=""</formula>
    </cfRule>
  </conditionalFormatting>
  <conditionalFormatting sqref="K14:K38">
    <cfRule type="expression" dxfId="79" priority="5">
      <formula>$K$13=""</formula>
    </cfRule>
  </conditionalFormatting>
  <conditionalFormatting sqref="P1:R1 AH1:AJ1 Y1:AA1">
    <cfRule type="expression" dxfId="78" priority="1149">
      <formula>#REF!&gt;0</formula>
    </cfRule>
  </conditionalFormatting>
  <conditionalFormatting sqref="L44:M44">
    <cfRule type="expression" dxfId="77" priority="2">
      <formula>L$13=""</formula>
    </cfRule>
  </conditionalFormatting>
  <dataValidations count="15">
    <dataValidation type="whole" imeMode="halfAlpha" allowBlank="1" showInputMessage="1" showErrorMessage="1" errorTitle="数値入力エラー" error="０～９の数字またはマイナス以外は入力しないでください。" prompt="「人件費支出内訳表」から転記してください。" sqref="J20:AM20 J22:AM22" xr:uid="{D60D7BFD-4C30-401C-A1CF-AA0D66EE4327}">
      <formula1>-100000000000</formula1>
      <formula2>1000000000000</formula2>
    </dataValidation>
    <dataValidation type="whole" imeMode="halfAlpha" allowBlank="1" showInputMessage="1" showErrorMessage="1" errorTitle="数値入力エラー" error="０～９の数字またはマイナス以外は入力しないでください。" prompt="「人件費支出内訳表」から転記してください。" sqref="J18:AM18" xr:uid="{7EF09E08-DF3C-4A81-A119-C65B1E0C3A8B}">
      <formula1>-100000000000</formula1>
      <formula2>10000000000000</formula2>
    </dataValidation>
    <dataValidation type="whole" imeMode="halfAlpha" allowBlank="1" showInputMessage="1" showErrorMessage="1" prompt="「人件費支出内訳表」から転記してください。" sqref="J16:AM16" xr:uid="{E10FB63C-B76E-47BF-8EFD-9192D83183F5}">
      <formula1>-10000000000</formula1>
      <formula2>10000000000000</formula2>
    </dataValidation>
    <dataValidation type="whole" imeMode="halfAlpha" allowBlank="1" showInputMessage="1" showErrorMessage="1" errorTitle="数値入力エラー" error="０～９の数字またはマイナス以外は入力しないでください。" sqref="J23:AM28 J30:AM33 J35:AM37 F39:F40 F45" xr:uid="{15A3AE74-E879-4BCB-B7EB-38DBA9A06593}">
      <formula1>-100000000000</formula1>
      <formula2>1000000000000</formula2>
    </dataValidation>
    <dataValidation type="whole" imeMode="halfAlpha" operator="lessThanOrEqual" allowBlank="1" showInputMessage="1" showErrorMessage="1" errorTitle="【エラー】" error="調整勘定は必ずマイナス値となります（学校法人会計準拠）" sqref="F42:F44" xr:uid="{0F964427-891F-4505-8B34-0C298AAA14B6}">
      <formula1>0</formula1>
    </dataValidation>
    <dataValidation allowBlank="1" showInputMessage="1" showErrorMessage="1" errorTitle="【エラー】" error="「うち所定福利費」は_x000a_うち数としてください。" prompt="「人件費支出内訳表」から転記してください。" sqref="I21" xr:uid="{E0B71F7D-E962-44AB-B2BA-4D83EBC17404}"/>
    <dataValidation allowBlank="1" showInputMessage="1" showErrorMessage="1" prompt="「人件費支出内訳表」から転記してください。" sqref="I20 I22" xr:uid="{2A4461E2-0DAF-453F-AAB1-2383BBB5D06C}"/>
    <dataValidation type="whole" errorStyle="warning" operator="lessThanOrEqual" allowBlank="1" showInputMessage="1" showErrorMessage="1" errorTitle="【エラー】" error="「うち所定福利費」は_x000a_うち数としてください。" prompt="「人件費支出内訳表」から転記してください。" sqref="I17" xr:uid="{8995189D-56CA-4B36-9494-2190CFD63262}">
      <formula1>I16</formula1>
    </dataValidation>
    <dataValidation imeMode="halfAlpha" allowBlank="1" showInputMessage="1" showErrorMessage="1" prompt="「人件費支出内訳表」から転記してください。" sqref="I18" xr:uid="{DB818CAF-C778-4244-8085-366666CF58FB}"/>
    <dataValidation type="whole" errorStyle="warning" imeMode="halfAlpha" operator="lessThanOrEqual" allowBlank="1" showInputMessage="1" showErrorMessage="1" errorTitle="【エラー】" error="「うち所定福利費」は_x000a_うち数としてください。" prompt="「人件費支出内訳表」から転記してください。" sqref="J21:X21 J17:X17" xr:uid="{CAB180A7-546A-495C-8DC7-583161DFF072}">
      <formula1>J16</formula1>
    </dataValidation>
    <dataValidation type="whole" errorStyle="warning" imeMode="halfAlpha" operator="lessThanOrEqual" allowBlank="1" errorTitle="【エラー】" error="_x000a_" sqref="Y17:AM17" xr:uid="{9975F2DE-74BF-470D-8F68-0CFE36CE0A5C}">
      <formula1>Y16</formula1>
    </dataValidation>
    <dataValidation type="whole" errorStyle="warning" imeMode="halfAlpha" operator="lessThanOrEqual" allowBlank="1" error="_x000a_" sqref="Y21:AM21" xr:uid="{948AFEB7-412E-4984-A820-5980F9565926}">
      <formula1>Y20</formula1>
    </dataValidation>
    <dataValidation type="whole" imeMode="halfAlpha" operator="equal" allowBlank="1" showInputMessage="1" showErrorMessage="1" errorTitle="【右の合計と数値が相違しています】" error="右の学校・本部の合計値を入力してください。_x000a_決算書と同じ数字をいれてもこのエラーメッセージが出る場合は、右側の欄の数値を再確認してください。" sqref="F18" xr:uid="{2E8940B3-BA12-481C-8981-CA0CB7526431}">
      <formula1>G18</formula1>
    </dataValidation>
    <dataValidation imeMode="halfAlpha" allowBlank="1" showInputMessage="1" showErrorMessage="1" sqref="G39:G40 G16:H18 G20:H28 G30:H33 G35:H37 G42:G45" xr:uid="{BEA804D3-6FB5-47D3-84AA-F8BD21D174E1}"/>
    <dataValidation type="whole" imeMode="halfAlpha" operator="equal" allowBlank="1" showInputMessage="1" showErrorMessage="1" errorTitle="【右の合計と数値が相違しています】" error="右の学校・法人部門の合計値を入力してください。_x000a_決算書と同じ数字をいれてもこのエラーメッセージが出る場合は、右側の欄の数値を再確認してください。" sqref="F16 F17 F30:F33 F35:F37 F20:F28" xr:uid="{F5F9D0E3-715A-4CD0-A4CC-783660CED961}">
      <formula1>G16</formula1>
    </dataValidation>
  </dataValidations>
  <printOptions horizontalCentered="1" verticalCentered="1"/>
  <pageMargins left="0.31496062992125984" right="0.31496062992125984" top="0.74803149606299213" bottom="0.35433070866141736" header="0.70866141732283472" footer="0.31496062992125984"/>
  <pageSetup paperSize="9" scale="76" fitToWidth="5" orientation="portrait" verticalDpi="0" r:id="rId1"/>
  <headerFooter>
    <oddHeader>&amp;L&amp;"BIZ UDPゴシック,標準"&amp;26学校法人等基礎調査&amp;18　（作業32　資金収支計算書　支出の部　入力控）&amp;R&amp;D</oddHeader>
  </headerFooter>
  <drawing r:id="rId2"/>
  <extLst>
    <ext xmlns:x14="http://schemas.microsoft.com/office/spreadsheetml/2009/9/main" uri="{78C0D931-6437-407d-A8EE-F0AAD7539E65}">
      <x14:conditionalFormattings>
        <x14:conditionalFormatting xmlns:xm="http://schemas.microsoft.com/office/excel/2006/main">
          <x14:cfRule type="expression" priority="111" id="{6B29F6E2-0CD0-47EB-A909-858D09A7B1EE}">
            <xm:f>作業２!$G$103=1</xm:f>
            <x14:dxf>
              <fill>
                <patternFill>
                  <bgColor theme="0" tint="-0.34998626667073579"/>
                </patternFill>
              </fill>
            </x14:dxf>
          </x14:cfRule>
          <xm:sqref>G20:H28 G30:H33 G35:H37</xm:sqref>
        </x14:conditionalFormatting>
        <x14:conditionalFormatting xmlns:xm="http://schemas.microsoft.com/office/excel/2006/main">
          <x14:cfRule type="expression" priority="108" id="{53260EEA-BED0-478A-85C8-388503426038}">
            <xm:f>作業２!$G$103=1</xm:f>
            <x14:dxf>
              <fill>
                <patternFill>
                  <bgColor theme="0" tint="-0.34998626667073579"/>
                </patternFill>
              </fill>
            </x14:dxf>
          </x14:cfRule>
          <xm:sqref>J15:J37</xm:sqref>
        </x14:conditionalFormatting>
        <x14:conditionalFormatting xmlns:xm="http://schemas.microsoft.com/office/excel/2006/main">
          <x14:cfRule type="expression" priority="107" id="{14E1A065-B4D8-4AE0-A9F5-2890F0BA346B}">
            <xm:f>作業２!$H$103=1</xm:f>
            <x14:dxf>
              <fill>
                <patternFill>
                  <bgColor theme="0" tint="-0.34998626667073579"/>
                </patternFill>
              </fill>
            </x14:dxf>
          </x14:cfRule>
          <xm:sqref>K14:K38</xm:sqref>
        </x14:conditionalFormatting>
        <x14:conditionalFormatting xmlns:xm="http://schemas.microsoft.com/office/excel/2006/main">
          <x14:cfRule type="expression" priority="97" id="{9F3035F9-231A-4E38-B027-25FC24B7FD11}">
            <xm:f>作業２!$H$103=1</xm:f>
            <x14:dxf>
              <fill>
                <patternFill>
                  <bgColor theme="0" tint="-0.34998626667073579"/>
                </patternFill>
              </fill>
            </x14:dxf>
          </x14:cfRule>
          <xm:sqref>J38</xm:sqref>
        </x14:conditionalFormatting>
        <x14:conditionalFormatting xmlns:xm="http://schemas.microsoft.com/office/excel/2006/main">
          <x14:cfRule type="expression" priority="90" id="{CE8809A3-4715-43A1-940D-3406B9810B51}">
            <xm:f>作業２!$G$106=8</xm:f>
            <x14:dxf>
              <fill>
                <patternFill>
                  <bgColor theme="0" tint="-0.499984740745262"/>
                </patternFill>
              </fill>
            </x14:dxf>
          </x14:cfRule>
          <xm:sqref>J12:J13 G20:H28 G30:H33 G35:H37</xm:sqref>
        </x14:conditionalFormatting>
        <x14:conditionalFormatting xmlns:xm="http://schemas.microsoft.com/office/excel/2006/main">
          <x14:cfRule type="expression" priority="89" id="{CD178256-543A-4D09-9395-DA502CCC28AC}">
            <xm:f>作業２!$G$106=8</xm:f>
            <x14:dxf>
              <fill>
                <patternFill>
                  <bgColor theme="0" tint="-0.499984740745262"/>
                </patternFill>
              </fill>
            </x14:dxf>
          </x14:cfRule>
          <xm:sqref>J15:J38</xm:sqref>
        </x14:conditionalFormatting>
        <x14:conditionalFormatting xmlns:xm="http://schemas.microsoft.com/office/excel/2006/main">
          <x14:cfRule type="expression" priority="88" id="{CCEDBE08-D7E4-4254-9ABB-DFE1845434C3}">
            <xm:f>作業２!$H$106=8</xm:f>
            <x14:dxf>
              <fill>
                <patternFill>
                  <bgColor theme="0" tint="-0.499984740745262"/>
                </patternFill>
              </fill>
            </x14:dxf>
          </x14:cfRule>
          <xm:sqref>K12:K38</xm:sqref>
        </x14:conditionalFormatting>
        <x14:conditionalFormatting xmlns:xm="http://schemas.microsoft.com/office/excel/2006/main">
          <x14:cfRule type="expression" priority="87" id="{41CEBF73-CAEC-4708-BE5C-9ACEE664454A}">
            <xm:f>作業２!I$106=8</xm:f>
            <x14:dxf>
              <fill>
                <patternFill>
                  <bgColor theme="0" tint="-0.499984740745262"/>
                </patternFill>
              </fill>
            </x14:dxf>
          </x14:cfRule>
          <xm:sqref>L12:AM13</xm:sqref>
        </x14:conditionalFormatting>
        <x14:conditionalFormatting xmlns:xm="http://schemas.microsoft.com/office/excel/2006/main">
          <x14:cfRule type="expression" priority="43" id="{A0FCD66A-A185-4DE3-BD56-E6CDA94C26A8}">
            <xm:f>作業２!I$103=1</xm:f>
            <x14:dxf>
              <fill>
                <patternFill>
                  <bgColor theme="0" tint="-0.499984740745262"/>
                </patternFill>
              </fill>
            </x14:dxf>
          </x14:cfRule>
          <x14:cfRule type="expression" priority="86" id="{2D17578E-D890-4DF4-B65D-9B0019EAF157}">
            <xm:f>作業２!I$106=8</xm:f>
            <x14:dxf>
              <fill>
                <patternFill>
                  <bgColor theme="0" tint="-0.499984740745262"/>
                </patternFill>
              </fill>
            </x14:dxf>
          </x14:cfRule>
          <xm:sqref>L14:AM38</xm:sqref>
        </x14:conditionalFormatting>
        <x14:conditionalFormatting xmlns:xm="http://schemas.microsoft.com/office/excel/2006/main">
          <x14:cfRule type="expression" priority="62" id="{98AEFAB4-B6E8-42F7-BAAF-F8D2CECDABC6}">
            <xm:f>作業２!$G$103=1</xm:f>
            <x14:dxf>
              <fill>
                <patternFill>
                  <bgColor theme="0" tint="-0.34998626667073579"/>
                </patternFill>
              </fill>
            </x14:dxf>
          </x14:cfRule>
          <xm:sqref>G16:H18</xm:sqref>
        </x14:conditionalFormatting>
        <x14:conditionalFormatting xmlns:xm="http://schemas.microsoft.com/office/excel/2006/main">
          <x14:cfRule type="expression" priority="61" id="{E15718E8-B589-48E7-AC9B-26BD28A5D17F}">
            <xm:f>作業２!$G$106=8</xm:f>
            <x14:dxf>
              <fill>
                <patternFill>
                  <bgColor theme="0" tint="-0.499984740745262"/>
                </patternFill>
              </fill>
            </x14:dxf>
          </x14:cfRule>
          <xm:sqref>G16:H18</xm:sqref>
        </x14:conditionalFormatting>
        <x14:conditionalFormatting xmlns:xm="http://schemas.microsoft.com/office/excel/2006/main">
          <x14:cfRule type="expression" priority="60" id="{6BC38EA8-6D1B-42EA-8086-84D3C3C13CD8}">
            <xm:f>作業２!$G$103=1</xm:f>
            <x14:dxf>
              <fill>
                <patternFill>
                  <bgColor theme="0" tint="-0.34998626667073579"/>
                </patternFill>
              </fill>
            </x14:dxf>
          </x14:cfRule>
          <xm:sqref>G15:H15</xm:sqref>
        </x14:conditionalFormatting>
        <x14:conditionalFormatting xmlns:xm="http://schemas.microsoft.com/office/excel/2006/main">
          <x14:cfRule type="expression" priority="59" id="{AADD95E6-1A6A-45A1-9DA7-3842C9373AE8}">
            <xm:f>作業２!$G$106=8</xm:f>
            <x14:dxf>
              <fill>
                <patternFill>
                  <bgColor theme="0" tint="-0.499984740745262"/>
                </patternFill>
              </fill>
            </x14:dxf>
          </x14:cfRule>
          <xm:sqref>G15:H15</xm:sqref>
        </x14:conditionalFormatting>
        <x14:conditionalFormatting xmlns:xm="http://schemas.microsoft.com/office/excel/2006/main">
          <x14:cfRule type="expression" priority="58" id="{CC52567E-013A-4A2F-84CF-CACA19D48016}">
            <xm:f>作業２!$G$103=1</xm:f>
            <x14:dxf>
              <fill>
                <patternFill>
                  <bgColor theme="0" tint="-0.34998626667073579"/>
                </patternFill>
              </fill>
            </x14:dxf>
          </x14:cfRule>
          <xm:sqref>G19:H19</xm:sqref>
        </x14:conditionalFormatting>
        <x14:conditionalFormatting xmlns:xm="http://schemas.microsoft.com/office/excel/2006/main">
          <x14:cfRule type="expression" priority="57" id="{E8AC07D3-2225-4C6D-8151-4ABF189E9908}">
            <xm:f>作業２!$G$106=8</xm:f>
            <x14:dxf>
              <fill>
                <patternFill>
                  <bgColor theme="0" tint="-0.499984740745262"/>
                </patternFill>
              </fill>
            </x14:dxf>
          </x14:cfRule>
          <xm:sqref>G19:H19</xm:sqref>
        </x14:conditionalFormatting>
        <x14:conditionalFormatting xmlns:xm="http://schemas.microsoft.com/office/excel/2006/main">
          <x14:cfRule type="expression" priority="56" id="{8DE8FDF7-B360-4DC0-925B-E08C7D737355}">
            <xm:f>作業２!$G$103=1</xm:f>
            <x14:dxf>
              <fill>
                <patternFill>
                  <bgColor theme="0" tint="-0.34998626667073579"/>
                </patternFill>
              </fill>
            </x14:dxf>
          </x14:cfRule>
          <xm:sqref>G29:H29</xm:sqref>
        </x14:conditionalFormatting>
        <x14:conditionalFormatting xmlns:xm="http://schemas.microsoft.com/office/excel/2006/main">
          <x14:cfRule type="expression" priority="55" id="{47884F83-8CC9-4F17-9320-6CCC6A074613}">
            <xm:f>作業２!$G$106=8</xm:f>
            <x14:dxf>
              <fill>
                <patternFill>
                  <bgColor theme="0" tint="-0.499984740745262"/>
                </patternFill>
              </fill>
            </x14:dxf>
          </x14:cfRule>
          <xm:sqref>G29:H29</xm:sqref>
        </x14:conditionalFormatting>
        <x14:conditionalFormatting xmlns:xm="http://schemas.microsoft.com/office/excel/2006/main">
          <x14:cfRule type="expression" priority="54" id="{1D72F0BC-45EE-401E-8B6C-52D60AFE80CA}">
            <xm:f>作業２!$G$103=1</xm:f>
            <x14:dxf>
              <fill>
                <patternFill>
                  <bgColor theme="0" tint="-0.34998626667073579"/>
                </patternFill>
              </fill>
            </x14:dxf>
          </x14:cfRule>
          <xm:sqref>G34:H34</xm:sqref>
        </x14:conditionalFormatting>
        <x14:conditionalFormatting xmlns:xm="http://schemas.microsoft.com/office/excel/2006/main">
          <x14:cfRule type="expression" priority="53" id="{B084BD3D-DA9C-4B43-B77B-620EDC61CE1A}">
            <xm:f>作業２!$G$106=8</xm:f>
            <x14:dxf>
              <fill>
                <patternFill>
                  <bgColor theme="0" tint="-0.499984740745262"/>
                </patternFill>
              </fill>
            </x14:dxf>
          </x14:cfRule>
          <xm:sqref>G34:H34</xm:sqref>
        </x14:conditionalFormatting>
        <x14:conditionalFormatting xmlns:xm="http://schemas.microsoft.com/office/excel/2006/main">
          <x14:cfRule type="expression" priority="51" id="{A09AB8A4-DA0C-4F7B-84BC-80DEC8C6B28F}">
            <xm:f>作業２!$G$106=8</xm:f>
            <x14:dxf>
              <fill>
                <patternFill>
                  <bgColor theme="0" tint="-0.499984740745262"/>
                </patternFill>
              </fill>
            </x14:dxf>
          </x14:cfRule>
          <xm:sqref>G38:H38</xm:sqref>
        </x14:conditionalFormatting>
        <x14:conditionalFormatting xmlns:xm="http://schemas.microsoft.com/office/excel/2006/main">
          <x14:cfRule type="expression" priority="50" id="{2A5A6FF6-7575-4B98-9ABD-D3CE80162A2E}">
            <xm:f>作業２!$G$103=1</xm:f>
            <x14:dxf>
              <fill>
                <patternFill>
                  <bgColor theme="0" tint="-0.34998626667073579"/>
                </patternFill>
              </fill>
            </x14:dxf>
          </x14:cfRule>
          <xm:sqref>G41:H41</xm:sqref>
        </x14:conditionalFormatting>
        <x14:conditionalFormatting xmlns:xm="http://schemas.microsoft.com/office/excel/2006/main">
          <x14:cfRule type="expression" priority="49" id="{1DCE73A5-3FA4-46A4-A12D-A700F2118555}">
            <xm:f>作業２!$G$106=8</xm:f>
            <x14:dxf>
              <fill>
                <patternFill>
                  <bgColor theme="0" tint="-0.499984740745262"/>
                </patternFill>
              </fill>
            </x14:dxf>
          </x14:cfRule>
          <xm:sqref>G41:H41</xm:sqref>
        </x14:conditionalFormatting>
        <x14:conditionalFormatting xmlns:xm="http://schemas.microsoft.com/office/excel/2006/main">
          <x14:cfRule type="expression" priority="52" id="{58F7391D-1F0E-4F9E-B2FC-6C3FC6F44F52}">
            <xm:f>作業２!$H$103=1</xm:f>
            <x14:dxf>
              <fill>
                <patternFill>
                  <bgColor theme="0" tint="-0.34998626667073579"/>
                </patternFill>
              </fill>
            </x14:dxf>
          </x14:cfRule>
          <xm:sqref>G38:H38</xm:sqref>
        </x14:conditionalFormatting>
        <x14:conditionalFormatting xmlns:xm="http://schemas.microsoft.com/office/excel/2006/main">
          <x14:cfRule type="expression" priority="47" id="{9A355775-FA37-4311-B475-129141B70EBB}">
            <xm:f>作業２!$I$106=8</xm:f>
            <x14:dxf>
              <fill>
                <patternFill>
                  <bgColor theme="0" tint="-0.499984740745262"/>
                </patternFill>
              </fill>
            </x14:dxf>
          </x14:cfRule>
          <xm:sqref>L7</xm:sqref>
        </x14:conditionalFormatting>
        <x14:conditionalFormatting xmlns:xm="http://schemas.microsoft.com/office/excel/2006/main">
          <x14:cfRule type="expression" priority="46" id="{688A724D-888E-4E85-AB9C-03CD4680C954}">
            <xm:f>作業２!$I$106=8</xm:f>
            <x14:dxf>
              <fill>
                <patternFill>
                  <bgColor theme="0" tint="-0.499984740745262"/>
                </patternFill>
              </fill>
            </x14:dxf>
          </x14:cfRule>
          <xm:sqref>M7:AM7</xm:sqref>
        </x14:conditionalFormatting>
        <x14:conditionalFormatting xmlns:xm="http://schemas.microsoft.com/office/excel/2006/main">
          <x14:cfRule type="expression" priority="45" id="{6007A7FA-C605-4188-A13E-2A1136CE58FF}">
            <xm:f>作業２!$I$106=8</xm:f>
            <x14:dxf>
              <fill>
                <patternFill>
                  <bgColor theme="0" tint="-0.499984740745262"/>
                </patternFill>
              </fill>
            </x14:dxf>
          </x14:cfRule>
          <xm:sqref>I7</xm:sqref>
        </x14:conditionalFormatting>
        <x14:conditionalFormatting xmlns:xm="http://schemas.microsoft.com/office/excel/2006/main">
          <x14:cfRule type="expression" priority="44" id="{91272E79-DE77-49DC-9357-F3A849EBCDE3}">
            <xm:f>作業２!$I$106=8</xm:f>
            <x14:dxf>
              <fill>
                <patternFill>
                  <bgColor theme="0" tint="-0.499984740745262"/>
                </patternFill>
              </fill>
            </x14:dxf>
          </x14:cfRule>
          <xm:sqref>F7:H7</xm:sqref>
        </x14:conditionalFormatting>
        <x14:conditionalFormatting xmlns:xm="http://schemas.microsoft.com/office/excel/2006/main">
          <x14:cfRule type="expression" priority="40" id="{B6B74798-D6A7-495A-94EB-12E1EAD23ADC}">
            <xm:f>作業２!$G$103=1</xm:f>
            <x14:dxf>
              <fill>
                <patternFill>
                  <bgColor theme="0" tint="-0.34998626667073579"/>
                </patternFill>
              </fill>
            </x14:dxf>
          </x14:cfRule>
          <xm:sqref>J14</xm:sqref>
        </x14:conditionalFormatting>
        <x14:conditionalFormatting xmlns:xm="http://schemas.microsoft.com/office/excel/2006/main">
          <x14:cfRule type="expression" priority="39" id="{BE15E6AE-5E68-4D7C-AF2C-8F9FEE1433E3}">
            <xm:f>作業２!$G$106=8</xm:f>
            <x14:dxf>
              <fill>
                <patternFill>
                  <bgColor theme="0" tint="-0.499984740745262"/>
                </patternFill>
              </fill>
            </x14:dxf>
          </x14:cfRule>
          <xm:sqref>J14</xm:sqref>
        </x14:conditionalFormatting>
        <x14:conditionalFormatting xmlns:xm="http://schemas.microsoft.com/office/excel/2006/main">
          <x14:cfRule type="expression" priority="38" id="{36AABDBC-8006-4521-8ABA-845033EB154A}">
            <xm:f>作業２!$G$103=1</xm:f>
            <x14:dxf>
              <fill>
                <patternFill>
                  <bgColor theme="0" tint="-0.34998626667073579"/>
                </patternFill>
              </fill>
            </x14:dxf>
          </x14:cfRule>
          <xm:sqref>G14:H14</xm:sqref>
        </x14:conditionalFormatting>
        <x14:conditionalFormatting xmlns:xm="http://schemas.microsoft.com/office/excel/2006/main">
          <x14:cfRule type="expression" priority="37" id="{8CB41BF6-03EC-4239-A7BB-49CC5B9571B0}">
            <xm:f>作業２!$G$106=8</xm:f>
            <x14:dxf>
              <fill>
                <patternFill>
                  <bgColor theme="0" tint="-0.499984740745262"/>
                </patternFill>
              </fill>
            </x14:dxf>
          </x14:cfRule>
          <xm:sqref>G14:H14</xm:sqref>
        </x14:conditionalFormatting>
        <x14:conditionalFormatting xmlns:xm="http://schemas.microsoft.com/office/excel/2006/main">
          <x14:cfRule type="expression" priority="34" id="{C58A4221-5A4D-472B-A491-761247DCF416}">
            <xm:f>作業２!$I$106=8</xm:f>
            <x14:dxf>
              <fill>
                <patternFill>
                  <bgColor theme="0" tint="-0.499984740745262"/>
                </patternFill>
              </fill>
            </x14:dxf>
          </x14:cfRule>
          <xm:sqref>K7</xm:sqref>
        </x14:conditionalFormatting>
        <x14:conditionalFormatting xmlns:xm="http://schemas.microsoft.com/office/excel/2006/main">
          <x14:cfRule type="expression" priority="33" id="{A4FCC38C-268C-49D7-87CC-42DC4234C2B3}">
            <xm:f>作業２!$I$106=8</xm:f>
            <x14:dxf>
              <fill>
                <patternFill>
                  <bgColor theme="0" tint="-0.499984740745262"/>
                </patternFill>
              </fill>
            </x14:dxf>
          </x14:cfRule>
          <xm:sqref>J7</xm:sqref>
        </x14:conditionalFormatting>
        <x14:conditionalFormatting xmlns:xm="http://schemas.microsoft.com/office/excel/2006/main">
          <x14:cfRule type="expression" priority="29" id="{514ECB26-4FEC-4B5B-8CB0-F96843AEF292}">
            <xm:f>(LEFT(作業２!H$10,1)="Z")</xm:f>
            <x14:dxf>
              <fill>
                <patternFill>
                  <bgColor theme="1" tint="0.34998626667073579"/>
                </patternFill>
              </fill>
            </x14:dxf>
          </x14:cfRule>
          <xm:sqref>K12:AM38</xm:sqref>
        </x14:conditionalFormatting>
        <x14:conditionalFormatting xmlns:xm="http://schemas.microsoft.com/office/excel/2006/main">
          <x14:cfRule type="expression" priority="14" id="{5987669C-B6C6-4AD5-BECA-04985C15DC70}">
            <xm:f>作業２!$H$106=8</xm:f>
            <x14:dxf>
              <fill>
                <patternFill>
                  <bgColor theme="0" tint="-0.499984740745262"/>
                </patternFill>
              </fill>
            </x14:dxf>
          </x14:cfRule>
          <xm:sqref>L13:N13</xm:sqref>
        </x14:conditionalFormatting>
        <x14:conditionalFormatting xmlns:xm="http://schemas.microsoft.com/office/excel/2006/main">
          <x14:cfRule type="expression" priority="13" id="{6BEB7E11-D323-4EC6-AD35-F437C9BB941A}">
            <xm:f>作業２!$H$106=8</xm:f>
            <x14:dxf>
              <fill>
                <patternFill>
                  <bgColor theme="0" tint="-0.499984740745262"/>
                </patternFill>
              </fill>
            </x14:dxf>
          </x14:cfRule>
          <xm:sqref>O13:Q13</xm:sqref>
        </x14:conditionalFormatting>
        <x14:conditionalFormatting xmlns:xm="http://schemas.microsoft.com/office/excel/2006/main">
          <x14:cfRule type="expression" priority="12" id="{5C1E450B-3044-4394-ADA8-522D053034DF}">
            <xm:f>作業２!$H$106=8</xm:f>
            <x14:dxf>
              <fill>
                <patternFill>
                  <bgColor theme="0" tint="-0.499984740745262"/>
                </patternFill>
              </fill>
            </x14:dxf>
          </x14:cfRule>
          <xm:sqref>R13:AM13</xm:sqref>
        </x14:conditionalFormatting>
        <x14:conditionalFormatting xmlns:xm="http://schemas.microsoft.com/office/excel/2006/main">
          <x14:cfRule type="expression" priority="1" id="{B18D157C-8A35-4F53-9E99-361DE7F99078}">
            <xm:f>(LEFT(作業２!$J$10,1)="Z")</xm:f>
            <x14:dxf>
              <fill>
                <patternFill>
                  <bgColor theme="1" tint="0.34998626667073579"/>
                </patternFill>
              </fill>
            </x14:dxf>
          </x14:cfRule>
          <xm:sqref>M44</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044400-A279-42AD-9D68-E9D5FB9E7528}">
  <sheetPr>
    <tabColor rgb="FFFF0000"/>
    <pageSetUpPr fitToPage="1"/>
  </sheetPr>
  <dimension ref="A1:CS73"/>
  <sheetViews>
    <sheetView topLeftCell="B1" workbookViewId="0">
      <selection activeCell="F14" sqref="F14"/>
    </sheetView>
  </sheetViews>
  <sheetFormatPr defaultColWidth="9" defaultRowHeight="13.5"/>
  <cols>
    <col min="1" max="1" width="50.625" style="957" hidden="1" customWidth="1"/>
    <col min="2" max="2" width="3.625" style="211" customWidth="1"/>
    <col min="3" max="3" width="3.625" style="210" customWidth="1"/>
    <col min="4" max="4" width="1.625" style="210" customWidth="1"/>
    <col min="5" max="5" width="30.75" style="210" customWidth="1"/>
    <col min="6" max="6" width="20.625" style="24" customWidth="1"/>
    <col min="7" max="7" width="25.625" style="24" hidden="1" customWidth="1"/>
    <col min="8" max="8" width="3.625" style="24" customWidth="1"/>
    <col min="9" max="24" width="20.625" style="24" customWidth="1"/>
    <col min="25" max="39" width="20.625" style="24" hidden="1" customWidth="1"/>
    <col min="40" max="40" width="10.25" style="131" customWidth="1"/>
    <col min="41" max="43" width="5.625" style="24" hidden="1" customWidth="1"/>
    <col min="44" max="47" width="5.625" style="25" hidden="1" customWidth="1"/>
    <col min="48" max="73" width="5.625" style="24" hidden="1" customWidth="1"/>
    <col min="74" max="16384" width="9" style="24"/>
  </cols>
  <sheetData>
    <row r="1" spans="1:97" ht="114" customHeight="1">
      <c r="A1" s="952"/>
      <c r="B1" s="107"/>
      <c r="C1" s="107"/>
      <c r="D1" s="107"/>
      <c r="E1" s="107"/>
      <c r="F1" s="101"/>
      <c r="G1" s="101"/>
      <c r="H1" s="101"/>
      <c r="I1" s="101"/>
      <c r="J1" s="101"/>
      <c r="K1" s="101"/>
      <c r="L1" s="101"/>
      <c r="M1" s="101"/>
      <c r="N1" s="101"/>
      <c r="O1" s="101"/>
      <c r="P1" s="1395" t="e">
        <f>IF(#REF!&gt;0,"「作業２」に戻って、「保育園」「その他事業」を削除してください。　　　　　　　　　　　　　　（決算値は「作業３（本シート）」の「学校法人部門」にまとめてください。","")</f>
        <v>#REF!</v>
      </c>
      <c r="Q1" s="1395"/>
      <c r="R1" s="1395"/>
      <c r="S1" s="101"/>
      <c r="T1" s="101"/>
      <c r="U1" s="101"/>
      <c r="V1" s="101"/>
      <c r="W1" s="101"/>
      <c r="X1" s="101"/>
      <c r="Y1" s="1395" t="e">
        <f>IF(#REF!&gt;0,"「作業２」に戻って、「保育園」「その他事業」を削除してください。　　　　　　　　　　　　　　（決算値は「作業３（本シート）」の「学校法人部門」にまとめてください。","")</f>
        <v>#REF!</v>
      </c>
      <c r="Z1" s="1395"/>
      <c r="AA1" s="1395"/>
      <c r="AB1" s="101"/>
      <c r="AC1" s="101"/>
      <c r="AD1" s="101"/>
      <c r="AE1" s="101"/>
      <c r="AF1" s="101"/>
      <c r="AG1" s="101"/>
      <c r="AH1" s="1395" t="e">
        <f>IF(#REF!&gt;0,"「作業２」に戻って、「保育園」「その他事業」を削除してください。　　　　　　　　　　　　　　（決算値は「作業３（本シート）」の「学校法人部門」にまとめてください。","")</f>
        <v>#REF!</v>
      </c>
      <c r="AI1" s="1395"/>
      <c r="AJ1" s="1395"/>
      <c r="AK1" s="101"/>
      <c r="AL1" s="101"/>
      <c r="AM1" s="101"/>
      <c r="AN1" s="82"/>
      <c r="AO1" s="101"/>
      <c r="AP1" s="101"/>
      <c r="AQ1" s="101"/>
      <c r="AR1" s="102"/>
      <c r="AS1" s="102"/>
      <c r="AT1" s="102"/>
      <c r="AU1" s="102"/>
      <c r="AV1" s="103"/>
      <c r="AW1" s="103"/>
      <c r="AX1" s="103"/>
      <c r="AY1" s="103"/>
      <c r="AZ1" s="103"/>
      <c r="BA1" s="103"/>
      <c r="BB1" s="103"/>
      <c r="BC1" s="103"/>
      <c r="BD1" s="103"/>
      <c r="BE1" s="103"/>
      <c r="BF1" s="103"/>
      <c r="BG1" s="103"/>
      <c r="BH1" s="103"/>
      <c r="BI1" s="103"/>
      <c r="BJ1" s="103"/>
      <c r="BK1" s="103"/>
      <c r="BL1" s="103"/>
      <c r="BM1" s="103"/>
      <c r="BN1" s="103"/>
      <c r="BO1" s="103"/>
      <c r="BP1" s="103"/>
      <c r="BQ1" s="103"/>
      <c r="BR1" s="103"/>
      <c r="BS1" s="103"/>
      <c r="BT1" s="103"/>
      <c r="BU1" s="103"/>
      <c r="BV1" s="103"/>
      <c r="BW1" s="103"/>
      <c r="BX1" s="103"/>
    </row>
    <row r="2" spans="1:97" ht="13.5" customHeight="1">
      <c r="A2" s="952"/>
      <c r="B2" s="107"/>
      <c r="C2" s="107"/>
      <c r="D2" s="107"/>
      <c r="E2" s="107"/>
      <c r="F2" s="101"/>
      <c r="G2" s="101"/>
      <c r="H2" s="101"/>
      <c r="I2" s="101"/>
      <c r="J2" s="101"/>
      <c r="K2" s="101"/>
      <c r="L2" s="1394" t="str">
        <f>IF(J$13="","","灰色セルは入力不要です！")</f>
        <v/>
      </c>
      <c r="M2" s="1394"/>
      <c r="N2" s="1394"/>
      <c r="O2" s="1394"/>
      <c r="P2" s="1394" t="str">
        <f>IF(N$13="","","灰色セルは入力不要です！")</f>
        <v/>
      </c>
      <c r="Q2" s="1394"/>
      <c r="R2" s="1394"/>
      <c r="S2" s="1394"/>
      <c r="T2" s="1394" t="str">
        <f>IF(R$13="","","灰色セルは入力不要です！")</f>
        <v/>
      </c>
      <c r="U2" s="1394"/>
      <c r="V2" s="1394"/>
      <c r="W2" s="1394"/>
      <c r="X2" s="101"/>
      <c r="Y2" s="101"/>
      <c r="Z2" s="101"/>
      <c r="AA2" s="101"/>
      <c r="AB2" s="101"/>
      <c r="AC2" s="101"/>
      <c r="AD2" s="101"/>
      <c r="AE2" s="101"/>
      <c r="AF2" s="101"/>
      <c r="AG2" s="101"/>
      <c r="AH2" s="101"/>
      <c r="AI2" s="101"/>
      <c r="AJ2" s="101"/>
      <c r="AK2" s="101"/>
      <c r="AL2" s="101"/>
      <c r="AM2" s="101"/>
      <c r="AN2" s="82"/>
      <c r="AO2" s="101"/>
      <c r="AP2" s="101"/>
      <c r="AQ2" s="101"/>
      <c r="AR2" s="102"/>
      <c r="AS2" s="102"/>
      <c r="AT2" s="102"/>
      <c r="AU2" s="102"/>
      <c r="AV2" s="103"/>
      <c r="AW2" s="103"/>
      <c r="AX2" s="103"/>
      <c r="AY2" s="103"/>
      <c r="AZ2" s="103"/>
      <c r="BA2" s="103"/>
      <c r="BB2" s="103"/>
      <c r="BC2" s="103"/>
      <c r="BD2" s="103"/>
      <c r="BE2" s="103"/>
      <c r="BF2" s="103"/>
      <c r="BG2" s="103"/>
      <c r="BH2" s="103"/>
      <c r="BI2" s="103"/>
      <c r="BJ2" s="103"/>
      <c r="BK2" s="103"/>
      <c r="BL2" s="103"/>
      <c r="BM2" s="103"/>
      <c r="BN2" s="103"/>
      <c r="BO2" s="103"/>
      <c r="BP2" s="103"/>
      <c r="BQ2" s="103"/>
      <c r="BR2" s="103"/>
      <c r="BS2" s="103"/>
      <c r="BT2" s="103"/>
      <c r="BU2" s="103"/>
      <c r="BV2" s="103"/>
      <c r="BW2" s="103"/>
      <c r="BX2" s="103"/>
    </row>
    <row r="3" spans="1:97" ht="5.0999999999999996" customHeight="1">
      <c r="A3" s="952"/>
      <c r="B3" s="107"/>
      <c r="C3" s="107"/>
      <c r="D3" s="107"/>
      <c r="E3" s="107"/>
      <c r="F3" s="101"/>
      <c r="G3" s="101"/>
      <c r="H3" s="101"/>
      <c r="I3" s="101"/>
      <c r="J3" s="101"/>
      <c r="K3" s="101"/>
      <c r="L3" s="1394"/>
      <c r="M3" s="1394"/>
      <c r="N3" s="1394"/>
      <c r="O3" s="1394"/>
      <c r="P3" s="1394"/>
      <c r="Q3" s="1394"/>
      <c r="R3" s="1394"/>
      <c r="S3" s="1394"/>
      <c r="T3" s="1394"/>
      <c r="U3" s="1394"/>
      <c r="V3" s="1394"/>
      <c r="W3" s="1394"/>
      <c r="X3" s="82"/>
      <c r="Y3" s="101"/>
      <c r="Z3" s="101"/>
      <c r="AA3" s="101"/>
      <c r="AB3" s="101"/>
      <c r="AC3" s="101"/>
      <c r="AD3" s="101"/>
      <c r="AE3" s="101"/>
      <c r="AF3" s="101"/>
      <c r="AG3" s="101"/>
      <c r="AH3" s="101"/>
      <c r="AI3" s="101"/>
      <c r="AJ3" s="101"/>
      <c r="AK3" s="101"/>
      <c r="AL3" s="101"/>
      <c r="AM3" s="101"/>
      <c r="AN3" s="82"/>
      <c r="AO3" s="101"/>
      <c r="AP3" s="101"/>
      <c r="AQ3" s="101"/>
      <c r="AR3" s="102"/>
      <c r="AS3" s="102"/>
      <c r="AT3" s="102"/>
      <c r="AU3" s="102"/>
      <c r="AV3" s="103"/>
      <c r="AW3" s="103"/>
      <c r="AX3" s="103"/>
      <c r="AY3" s="103"/>
      <c r="AZ3" s="103"/>
      <c r="BA3" s="103"/>
      <c r="BB3" s="103"/>
      <c r="BC3" s="103"/>
      <c r="BD3" s="103"/>
      <c r="BE3" s="103"/>
      <c r="BF3" s="103"/>
      <c r="BG3" s="103"/>
      <c r="BH3" s="103"/>
      <c r="BI3" s="103"/>
      <c r="BJ3" s="103"/>
      <c r="BK3" s="103"/>
      <c r="BL3" s="103"/>
      <c r="BM3" s="103"/>
      <c r="BN3" s="103"/>
      <c r="BO3" s="103"/>
      <c r="BP3" s="103"/>
      <c r="BQ3" s="103"/>
      <c r="BR3" s="103"/>
      <c r="BS3" s="103"/>
      <c r="BT3" s="103"/>
      <c r="BU3" s="103"/>
      <c r="BV3" s="103"/>
      <c r="BW3" s="103"/>
      <c r="BX3" s="103"/>
    </row>
    <row r="4" spans="1:97" ht="5.0999999999999996" customHeight="1">
      <c r="A4" s="952"/>
      <c r="B4" s="107"/>
      <c r="C4" s="107"/>
      <c r="D4" s="107"/>
      <c r="E4" s="107"/>
      <c r="F4" s="101"/>
      <c r="G4" s="101"/>
      <c r="H4" s="101"/>
      <c r="I4" s="101"/>
      <c r="J4" s="101"/>
      <c r="K4" s="101"/>
      <c r="L4" s="1394"/>
      <c r="M4" s="1394"/>
      <c r="N4" s="1394"/>
      <c r="O4" s="1394"/>
      <c r="P4" s="1394"/>
      <c r="Q4" s="1394"/>
      <c r="R4" s="1394"/>
      <c r="S4" s="1394"/>
      <c r="T4" s="1394"/>
      <c r="U4" s="1394"/>
      <c r="V4" s="1394"/>
      <c r="W4" s="1394"/>
      <c r="X4" s="101"/>
      <c r="Y4" s="101"/>
      <c r="Z4" s="101"/>
      <c r="AA4" s="101"/>
      <c r="AB4" s="101"/>
      <c r="AC4" s="101"/>
      <c r="AD4" s="101"/>
      <c r="AE4" s="101"/>
      <c r="AF4" s="101"/>
      <c r="AG4" s="101"/>
      <c r="AH4" s="101"/>
      <c r="AI4" s="101"/>
      <c r="AJ4" s="101"/>
      <c r="AK4" s="101"/>
      <c r="AL4" s="101"/>
      <c r="AM4" s="101"/>
      <c r="AN4" s="82"/>
      <c r="AO4" s="101"/>
      <c r="AP4" s="101"/>
      <c r="AQ4" s="101"/>
      <c r="AR4" s="102"/>
      <c r="AS4" s="102"/>
      <c r="AT4" s="102"/>
      <c r="AU4" s="102"/>
      <c r="AV4" s="103"/>
      <c r="AW4" s="103"/>
      <c r="AX4" s="103"/>
      <c r="AY4" s="103"/>
      <c r="AZ4" s="103"/>
      <c r="BA4" s="103"/>
      <c r="BB4" s="103"/>
      <c r="BC4" s="103"/>
      <c r="BD4" s="103"/>
      <c r="BE4" s="103"/>
      <c r="BF4" s="103"/>
      <c r="BG4" s="103"/>
      <c r="BH4" s="103"/>
      <c r="BI4" s="103"/>
      <c r="BJ4" s="103"/>
      <c r="BK4" s="103"/>
      <c r="BL4" s="103"/>
      <c r="BM4" s="103"/>
      <c r="BN4" s="103"/>
      <c r="BO4" s="103"/>
      <c r="BP4" s="103"/>
      <c r="BQ4" s="103"/>
      <c r="BR4" s="103"/>
      <c r="BS4" s="103"/>
      <c r="BT4" s="103"/>
      <c r="BU4" s="103"/>
      <c r="BV4" s="103"/>
      <c r="BW4" s="103"/>
      <c r="BX4" s="103"/>
    </row>
    <row r="5" spans="1:97" ht="5.0999999999999996" customHeight="1">
      <c r="A5" s="952"/>
      <c r="B5" s="107"/>
      <c r="C5" s="107"/>
      <c r="D5" s="107"/>
      <c r="E5" s="107"/>
      <c r="F5" s="101"/>
      <c r="G5" s="101"/>
      <c r="H5" s="101"/>
      <c r="I5" s="101"/>
      <c r="J5" s="101"/>
      <c r="K5" s="101"/>
      <c r="L5" s="101"/>
      <c r="M5" s="240" t="s">
        <v>8</v>
      </c>
      <c r="N5" s="101"/>
      <c r="O5" s="101"/>
      <c r="P5" s="101"/>
      <c r="Q5" s="101"/>
      <c r="R5" s="101"/>
      <c r="S5" s="101"/>
      <c r="T5" s="101"/>
      <c r="U5" s="101"/>
      <c r="V5" s="101"/>
      <c r="W5" s="101"/>
      <c r="X5" s="101"/>
      <c r="Y5" s="101"/>
      <c r="Z5" s="101"/>
      <c r="AA5" s="101"/>
      <c r="AB5" s="101"/>
      <c r="AC5" s="101"/>
      <c r="AD5" s="101"/>
      <c r="AE5" s="101"/>
      <c r="AF5" s="101"/>
      <c r="AG5" s="101"/>
      <c r="AH5" s="101"/>
      <c r="AI5" s="101"/>
      <c r="AJ5" s="101"/>
      <c r="AK5" s="101"/>
      <c r="AL5" s="101"/>
      <c r="AM5" s="101"/>
      <c r="AN5" s="82"/>
      <c r="AO5" s="101"/>
      <c r="AP5" s="101"/>
      <c r="AQ5" s="101"/>
      <c r="AR5" s="102"/>
      <c r="AS5" s="102"/>
      <c r="AT5" s="102"/>
      <c r="AU5" s="102"/>
      <c r="AV5" s="103"/>
      <c r="AW5" s="103"/>
      <c r="AX5" s="103"/>
      <c r="AY5" s="103"/>
      <c r="AZ5" s="103"/>
      <c r="BA5" s="103"/>
      <c r="BB5" s="103"/>
      <c r="BC5" s="103"/>
      <c r="BD5" s="103"/>
      <c r="BE5" s="103"/>
      <c r="BF5" s="103"/>
      <c r="BG5" s="103"/>
      <c r="BH5" s="103"/>
      <c r="BI5" s="103"/>
      <c r="BJ5" s="103"/>
      <c r="BK5" s="103"/>
      <c r="BL5" s="103"/>
      <c r="BM5" s="103"/>
      <c r="BN5" s="103"/>
      <c r="BO5" s="103"/>
      <c r="BP5" s="103"/>
      <c r="BQ5" s="103"/>
      <c r="BR5" s="103"/>
      <c r="BS5" s="103"/>
      <c r="BT5" s="103"/>
      <c r="BU5" s="103"/>
      <c r="BV5" s="103"/>
      <c r="BW5" s="103"/>
      <c r="BX5" s="103"/>
    </row>
    <row r="6" spans="1:97" ht="5.0999999999999996" customHeight="1">
      <c r="A6" s="952"/>
      <c r="B6" s="107"/>
      <c r="C6" s="107"/>
      <c r="D6" s="107"/>
      <c r="E6" s="107"/>
      <c r="F6" s="101"/>
      <c r="G6" s="101"/>
      <c r="H6" s="101"/>
      <c r="I6" s="101"/>
      <c r="J6" s="101"/>
      <c r="K6" s="101"/>
      <c r="AN6" s="82"/>
      <c r="AO6" s="101"/>
      <c r="AP6" s="101"/>
      <c r="AQ6" s="101"/>
      <c r="AR6" s="102"/>
      <c r="AS6" s="102"/>
      <c r="AT6" s="102"/>
      <c r="AU6" s="102"/>
      <c r="AV6" s="103"/>
      <c r="AW6" s="103"/>
      <c r="AX6" s="103"/>
      <c r="AY6" s="103"/>
      <c r="AZ6" s="103"/>
      <c r="BA6" s="103"/>
      <c r="BB6" s="103"/>
      <c r="BC6" s="103"/>
      <c r="BD6" s="103"/>
      <c r="BE6" s="103"/>
      <c r="BF6" s="103"/>
      <c r="BG6" s="103"/>
      <c r="BH6" s="103"/>
      <c r="BI6" s="103"/>
      <c r="BJ6" s="103"/>
      <c r="BK6" s="103"/>
      <c r="BL6" s="103"/>
      <c r="BM6" s="103"/>
      <c r="BN6" s="103"/>
      <c r="BO6" s="103"/>
      <c r="BP6" s="103"/>
      <c r="BQ6" s="103"/>
      <c r="BR6" s="103"/>
      <c r="BS6" s="103"/>
      <c r="BT6" s="103"/>
      <c r="BU6" s="103"/>
      <c r="BV6" s="103"/>
      <c r="BW6" s="103"/>
      <c r="BX6" s="103"/>
    </row>
    <row r="7" spans="1:97" s="315" customFormat="1" ht="28.5" hidden="1" customHeight="1" thickBot="1">
      <c r="A7" s="953"/>
      <c r="B7" s="308"/>
      <c r="C7" s="308"/>
      <c r="D7" s="308"/>
      <c r="E7" s="308"/>
      <c r="F7" s="309" t="str">
        <f>IF(F12="","",F12)</f>
        <v>000</v>
      </c>
      <c r="G7" s="309" t="str">
        <f>IF(G12="","",G12)</f>
        <v>総計（横合計）</v>
      </c>
      <c r="H7" s="310" t="str">
        <f>IF(H12="","",H12)</f>
        <v/>
      </c>
      <c r="I7" s="309" t="str">
        <f>IF(I12="","",I12)</f>
        <v>Y00</v>
      </c>
      <c r="J7" s="309" t="str">
        <f t="shared" ref="J7:AM7" si="0">IF(J13="","",J13)</f>
        <v/>
      </c>
      <c r="K7" s="309" t="str">
        <f t="shared" si="0"/>
        <v/>
      </c>
      <c r="L7" s="309" t="str">
        <f t="shared" si="0"/>
        <v/>
      </c>
      <c r="M7" s="309" t="str">
        <f t="shared" si="0"/>
        <v/>
      </c>
      <c r="N7" s="309" t="str">
        <f t="shared" si="0"/>
        <v/>
      </c>
      <c r="O7" s="309" t="str">
        <f t="shared" si="0"/>
        <v/>
      </c>
      <c r="P7" s="309" t="str">
        <f t="shared" si="0"/>
        <v/>
      </c>
      <c r="Q7" s="309" t="str">
        <f t="shared" si="0"/>
        <v/>
      </c>
      <c r="R7" s="309" t="str">
        <f t="shared" si="0"/>
        <v/>
      </c>
      <c r="S7" s="309" t="str">
        <f t="shared" si="0"/>
        <v/>
      </c>
      <c r="T7" s="309" t="str">
        <f t="shared" si="0"/>
        <v/>
      </c>
      <c r="U7" s="309" t="str">
        <f t="shared" si="0"/>
        <v/>
      </c>
      <c r="V7" s="309" t="str">
        <f t="shared" si="0"/>
        <v/>
      </c>
      <c r="W7" s="309" t="str">
        <f t="shared" si="0"/>
        <v/>
      </c>
      <c r="X7" s="309" t="str">
        <f t="shared" si="0"/>
        <v/>
      </c>
      <c r="Y7" s="309" t="str">
        <f t="shared" si="0"/>
        <v/>
      </c>
      <c r="Z7" s="309" t="str">
        <f t="shared" si="0"/>
        <v/>
      </c>
      <c r="AA7" s="309" t="str">
        <f t="shared" si="0"/>
        <v/>
      </c>
      <c r="AB7" s="309" t="str">
        <f t="shared" si="0"/>
        <v/>
      </c>
      <c r="AC7" s="309" t="str">
        <f t="shared" si="0"/>
        <v/>
      </c>
      <c r="AD7" s="309" t="str">
        <f t="shared" si="0"/>
        <v/>
      </c>
      <c r="AE7" s="309" t="str">
        <f t="shared" si="0"/>
        <v/>
      </c>
      <c r="AF7" s="309" t="str">
        <f t="shared" si="0"/>
        <v/>
      </c>
      <c r="AG7" s="309" t="str">
        <f t="shared" si="0"/>
        <v/>
      </c>
      <c r="AH7" s="309" t="str">
        <f t="shared" si="0"/>
        <v/>
      </c>
      <c r="AI7" s="309" t="str">
        <f t="shared" si="0"/>
        <v/>
      </c>
      <c r="AJ7" s="309" t="str">
        <f t="shared" si="0"/>
        <v/>
      </c>
      <c r="AK7" s="309" t="str">
        <f t="shared" si="0"/>
        <v/>
      </c>
      <c r="AL7" s="309" t="str">
        <f t="shared" si="0"/>
        <v/>
      </c>
      <c r="AM7" s="309" t="str">
        <f t="shared" si="0"/>
        <v/>
      </c>
      <c r="AN7" s="311"/>
      <c r="AO7" s="312"/>
      <c r="AP7" s="312"/>
      <c r="AQ7" s="312"/>
      <c r="AR7" s="313"/>
      <c r="AS7" s="313"/>
      <c r="AT7" s="313"/>
      <c r="AU7" s="313"/>
      <c r="AV7" s="314"/>
      <c r="AW7" s="314"/>
      <c r="AX7" s="314"/>
      <c r="AY7" s="314"/>
      <c r="AZ7" s="314"/>
      <c r="BA7" s="314"/>
      <c r="BB7" s="314"/>
      <c r="BC7" s="314"/>
      <c r="BD7" s="314"/>
      <c r="BE7" s="314"/>
      <c r="BF7" s="314"/>
      <c r="BG7" s="314"/>
      <c r="BH7" s="314"/>
      <c r="BI7" s="314"/>
      <c r="BJ7" s="314"/>
      <c r="BK7" s="314"/>
      <c r="BL7" s="314"/>
      <c r="BM7" s="314"/>
      <c r="BN7" s="314"/>
      <c r="BO7" s="314"/>
      <c r="BP7" s="314"/>
      <c r="BQ7" s="314"/>
      <c r="BR7" s="314"/>
      <c r="BS7" s="314"/>
      <c r="BT7" s="314"/>
      <c r="BU7" s="314"/>
      <c r="BV7" s="314"/>
      <c r="BW7" s="314"/>
      <c r="BX7" s="314"/>
    </row>
    <row r="8" spans="1:97" ht="3" customHeight="1">
      <c r="A8" s="954"/>
      <c r="B8" s="107"/>
      <c r="C8" s="107"/>
      <c r="D8" s="107"/>
      <c r="E8" s="107"/>
      <c r="F8" s="101"/>
      <c r="G8" s="101"/>
      <c r="H8" s="101"/>
      <c r="I8" s="101"/>
      <c r="J8" s="101"/>
      <c r="K8" s="101"/>
      <c r="L8" s="101"/>
      <c r="M8" s="101"/>
      <c r="N8" s="101"/>
      <c r="O8" s="101"/>
      <c r="P8" s="101"/>
      <c r="Q8" s="101"/>
      <c r="R8" s="101"/>
      <c r="S8" s="101"/>
      <c r="T8" s="101"/>
      <c r="U8" s="101"/>
      <c r="V8" s="101"/>
      <c r="W8" s="101"/>
      <c r="X8" s="101"/>
      <c r="Y8" s="101"/>
      <c r="Z8" s="101"/>
      <c r="AA8" s="101"/>
      <c r="AB8" s="101"/>
      <c r="AC8" s="101"/>
      <c r="AD8" s="101"/>
      <c r="AE8" s="101"/>
      <c r="AF8" s="101"/>
      <c r="AG8" s="101"/>
      <c r="AH8" s="101"/>
      <c r="AI8" s="101"/>
      <c r="AJ8" s="101"/>
      <c r="AK8" s="101"/>
      <c r="AL8" s="101"/>
      <c r="AM8" s="101"/>
      <c r="AN8" s="82"/>
      <c r="AO8" s="101"/>
      <c r="AP8" s="101"/>
      <c r="AQ8" s="101"/>
      <c r="AR8" s="104"/>
      <c r="AS8" s="104"/>
      <c r="AT8" s="104"/>
      <c r="AU8" s="104"/>
      <c r="AV8" s="105"/>
      <c r="AW8" s="105"/>
      <c r="AX8" s="105"/>
      <c r="AY8" s="103"/>
      <c r="AZ8" s="103"/>
      <c r="BA8" s="103"/>
      <c r="BB8" s="103"/>
      <c r="BC8" s="103"/>
      <c r="BD8" s="103"/>
      <c r="BE8" s="103"/>
      <c r="BF8" s="103"/>
      <c r="BG8" s="103"/>
      <c r="BH8" s="103"/>
      <c r="BI8" s="103"/>
      <c r="BJ8" s="103"/>
      <c r="BK8" s="103"/>
      <c r="BL8" s="103"/>
      <c r="BM8" s="103"/>
      <c r="BN8" s="103"/>
      <c r="BO8" s="103"/>
      <c r="BP8" s="103"/>
      <c r="BQ8" s="103"/>
      <c r="BR8" s="103"/>
      <c r="BS8" s="103"/>
      <c r="BT8" s="103"/>
      <c r="BU8" s="103"/>
      <c r="BV8" s="103"/>
      <c r="BW8" s="103"/>
      <c r="BX8" s="103"/>
    </row>
    <row r="9" spans="1:97" ht="3" customHeight="1">
      <c r="A9" s="952"/>
      <c r="B9" s="106"/>
      <c r="C9" s="107"/>
      <c r="D9" s="107"/>
      <c r="E9" s="107"/>
      <c r="F9" s="107"/>
      <c r="G9" s="107"/>
      <c r="H9" s="107"/>
      <c r="I9" s="107"/>
      <c r="J9" s="107"/>
      <c r="K9" s="107"/>
      <c r="L9" s="107"/>
      <c r="M9" s="107"/>
      <c r="N9" s="107"/>
      <c r="O9" s="107"/>
      <c r="P9" s="107"/>
      <c r="Q9" s="107"/>
      <c r="R9" s="107"/>
      <c r="S9" s="107"/>
      <c r="T9" s="107"/>
      <c r="U9" s="107"/>
      <c r="V9" s="107"/>
      <c r="W9" s="107"/>
      <c r="X9" s="107"/>
      <c r="Y9" s="107"/>
      <c r="Z9" s="107"/>
      <c r="AA9" s="107"/>
      <c r="AB9" s="107"/>
      <c r="AC9" s="107"/>
      <c r="AD9" s="107"/>
      <c r="AE9" s="107"/>
      <c r="AF9" s="107"/>
      <c r="AG9" s="107"/>
      <c r="AH9" s="107"/>
      <c r="AI9" s="107"/>
      <c r="AJ9" s="107"/>
      <c r="AK9" s="107"/>
      <c r="AL9" s="107"/>
      <c r="AM9" s="107"/>
      <c r="AN9" s="82"/>
      <c r="AO9" s="101"/>
      <c r="AP9" s="101"/>
      <c r="AQ9" s="101"/>
      <c r="AR9" s="102"/>
      <c r="AS9" s="102"/>
      <c r="AT9" s="102"/>
      <c r="AU9" s="102"/>
      <c r="AV9" s="103"/>
      <c r="AW9" s="103"/>
      <c r="AX9" s="103"/>
      <c r="AY9" s="103"/>
      <c r="AZ9" s="103"/>
      <c r="BA9" s="103"/>
      <c r="BB9" s="103"/>
      <c r="BC9" s="103"/>
      <c r="BD9" s="103"/>
      <c r="BE9" s="103"/>
      <c r="BF9" s="103"/>
      <c r="BG9" s="103"/>
      <c r="BH9" s="103"/>
      <c r="BI9" s="103"/>
      <c r="BJ9" s="103"/>
      <c r="BK9" s="103"/>
      <c r="BL9" s="103"/>
      <c r="BM9" s="103"/>
      <c r="BN9" s="103"/>
      <c r="BO9" s="103"/>
      <c r="BP9" s="103"/>
      <c r="BQ9" s="103"/>
      <c r="BR9" s="103"/>
      <c r="BS9" s="103"/>
      <c r="BT9" s="103"/>
      <c r="BU9" s="103"/>
      <c r="BV9" s="103"/>
      <c r="BW9" s="103"/>
      <c r="BX9" s="103"/>
    </row>
    <row r="10" spans="1:97" ht="27.75">
      <c r="A10" s="952"/>
      <c r="B10" s="1396" t="s">
        <v>669</v>
      </c>
      <c r="C10" s="1396"/>
      <c r="D10" s="1396"/>
      <c r="E10" s="1396"/>
      <c r="F10" s="1396"/>
      <c r="G10" s="1396"/>
      <c r="H10" s="1396"/>
      <c r="I10" s="1396"/>
      <c r="J10" s="1396"/>
      <c r="K10" s="1396"/>
      <c r="L10" s="961"/>
      <c r="M10" s="961"/>
      <c r="N10" s="961"/>
      <c r="O10" s="961"/>
      <c r="P10" s="961"/>
      <c r="Q10" s="961"/>
      <c r="R10" s="961"/>
      <c r="S10" s="961"/>
      <c r="T10" s="961"/>
      <c r="U10" s="961"/>
      <c r="V10" s="961"/>
      <c r="W10" s="961"/>
      <c r="X10" s="961"/>
      <c r="Y10" s="961"/>
      <c r="Z10" s="961"/>
      <c r="AA10" s="961"/>
      <c r="AB10" s="961"/>
      <c r="AC10" s="961"/>
      <c r="AD10" s="961"/>
      <c r="AE10" s="961"/>
      <c r="AF10" s="961"/>
      <c r="AG10" s="961"/>
      <c r="AH10" s="961"/>
      <c r="AI10" s="961"/>
      <c r="AJ10" s="961"/>
      <c r="AK10" s="961"/>
      <c r="AL10" s="961"/>
      <c r="AM10" s="961"/>
      <c r="AN10" s="82"/>
      <c r="AO10" s="108"/>
      <c r="AP10" s="108"/>
      <c r="AQ10" s="108"/>
      <c r="AR10" s="102"/>
      <c r="AS10" s="102"/>
      <c r="AT10" s="102"/>
      <c r="AU10" s="102"/>
      <c r="AV10" s="103"/>
      <c r="AW10" s="103"/>
      <c r="AX10" s="103"/>
      <c r="AY10" s="103"/>
      <c r="AZ10" s="103"/>
      <c r="BA10" s="103"/>
      <c r="BB10" s="103"/>
      <c r="BC10" s="103"/>
      <c r="BD10" s="103"/>
      <c r="BE10" s="103"/>
      <c r="BF10" s="103"/>
      <c r="BG10" s="103"/>
      <c r="BH10" s="103"/>
      <c r="BI10" s="103"/>
      <c r="BJ10" s="103"/>
      <c r="BK10" s="103"/>
      <c r="BL10" s="103"/>
      <c r="BM10" s="103"/>
      <c r="BN10" s="103"/>
      <c r="BO10" s="103"/>
      <c r="BP10" s="103"/>
      <c r="BQ10" s="103"/>
      <c r="BR10" s="103"/>
      <c r="BS10" s="103"/>
      <c r="BT10" s="103"/>
      <c r="BU10" s="103"/>
      <c r="BV10" s="103"/>
      <c r="BW10" s="103"/>
      <c r="BX10" s="103"/>
    </row>
    <row r="11" spans="1:97" ht="15" thickBot="1">
      <c r="A11" s="952"/>
      <c r="B11" s="106"/>
      <c r="C11" s="107"/>
      <c r="D11" s="107"/>
      <c r="E11" s="107"/>
      <c r="F11" s="107"/>
      <c r="G11" s="107"/>
      <c r="H11" s="107"/>
      <c r="I11" s="107"/>
      <c r="J11" s="107"/>
      <c r="K11" s="109" t="str">
        <f ca="1">CONCATENATE("（",作業２!E82,作業２!E75,"年4月1日～",作業２!E86,作業２!E78,"年3月31日　単位：円）")</f>
        <v>（令和7年4月1日～令和8年3月31日　単位：円）</v>
      </c>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9"/>
      <c r="AL11" s="109"/>
      <c r="AM11" s="109"/>
      <c r="AN11" s="82"/>
      <c r="AO11" s="110"/>
      <c r="AP11" s="110"/>
      <c r="AQ11" s="110"/>
      <c r="AR11" s="102"/>
      <c r="AS11" s="102"/>
      <c r="AT11" s="102"/>
      <c r="AU11" s="102"/>
      <c r="AV11" s="103"/>
      <c r="AW11" s="103"/>
      <c r="AX11" s="103"/>
      <c r="AY11" s="103"/>
      <c r="AZ11" s="103"/>
      <c r="BA11" s="103"/>
      <c r="BB11" s="103"/>
      <c r="BC11" s="103"/>
      <c r="BD11" s="103"/>
      <c r="BE11" s="103"/>
      <c r="BF11" s="103"/>
      <c r="BG11" s="103"/>
      <c r="BH11" s="103"/>
      <c r="BI11" s="103"/>
      <c r="BJ11" s="103"/>
      <c r="BK11" s="103"/>
      <c r="BL11" s="103"/>
      <c r="BM11" s="103"/>
      <c r="BN11" s="103"/>
      <c r="BO11" s="103"/>
      <c r="BP11" s="103"/>
      <c r="BQ11" s="103"/>
      <c r="BR11" s="103"/>
      <c r="BS11" s="103"/>
      <c r="BT11" s="103"/>
      <c r="BU11" s="103"/>
      <c r="BV11" s="103"/>
      <c r="BW11" s="103"/>
      <c r="BX11" s="103"/>
    </row>
    <row r="12" spans="1:97" ht="15" thickTop="1">
      <c r="A12" s="958"/>
      <c r="B12" s="1375" t="s">
        <v>474</v>
      </c>
      <c r="C12" s="1376"/>
      <c r="D12" s="1376"/>
      <c r="E12" s="1451"/>
      <c r="F12" s="557" t="s">
        <v>32</v>
      </c>
      <c r="G12" s="1403" t="s">
        <v>373</v>
      </c>
      <c r="H12" s="301"/>
      <c r="I12" s="302" t="s">
        <v>466</v>
      </c>
      <c r="J12" s="299"/>
      <c r="K12" s="300"/>
      <c r="L12" s="385"/>
      <c r="M12" s="386"/>
      <c r="N12" s="386"/>
      <c r="O12" s="386"/>
      <c r="P12" s="386"/>
      <c r="Q12" s="386"/>
      <c r="R12" s="386"/>
      <c r="S12" s="386"/>
      <c r="T12" s="386"/>
      <c r="U12" s="386"/>
      <c r="V12" s="386"/>
      <c r="W12" s="386"/>
      <c r="X12" s="386"/>
      <c r="Y12" s="386"/>
      <c r="Z12" s="386"/>
      <c r="AA12" s="386"/>
      <c r="AB12" s="386"/>
      <c r="AC12" s="386"/>
      <c r="AD12" s="386"/>
      <c r="AE12" s="386"/>
      <c r="AF12" s="386"/>
      <c r="AG12" s="386"/>
      <c r="AH12" s="386"/>
      <c r="AI12" s="386"/>
      <c r="AJ12" s="386"/>
      <c r="AK12" s="386"/>
      <c r="AL12" s="386"/>
      <c r="AM12" s="300"/>
      <c r="AN12" s="82"/>
      <c r="AO12" s="193"/>
      <c r="AP12" s="193"/>
      <c r="AQ12" s="193"/>
      <c r="AR12" s="102"/>
      <c r="AS12" s="102"/>
      <c r="AT12" s="102"/>
      <c r="AU12" s="102"/>
      <c r="AV12" s="102"/>
      <c r="AW12" s="102"/>
      <c r="AX12" s="102"/>
      <c r="AY12" s="102"/>
      <c r="AZ12" s="102"/>
      <c r="BA12" s="102"/>
      <c r="BB12" s="102"/>
      <c r="BC12" s="102"/>
      <c r="BD12" s="102"/>
      <c r="BE12" s="102"/>
      <c r="BF12" s="102"/>
      <c r="BG12" s="102"/>
      <c r="BH12" s="102"/>
      <c r="BI12" s="102"/>
      <c r="BJ12" s="102"/>
      <c r="BK12" s="102"/>
      <c r="BL12" s="102"/>
      <c r="BM12" s="102"/>
      <c r="BN12" s="102"/>
      <c r="BO12" s="102"/>
      <c r="BP12" s="102"/>
      <c r="BQ12" s="102"/>
      <c r="BR12" s="102"/>
      <c r="BS12" s="102"/>
      <c r="BT12" s="102"/>
      <c r="BU12" s="102"/>
      <c r="BV12" s="103"/>
      <c r="BW12" s="103"/>
      <c r="BX12" s="103"/>
    </row>
    <row r="13" spans="1:97" ht="39.950000000000003" customHeight="1" thickBot="1">
      <c r="A13" s="958"/>
      <c r="B13" s="1377"/>
      <c r="C13" s="1378"/>
      <c r="D13" s="1378"/>
      <c r="E13" s="1452"/>
      <c r="F13" s="273" t="s">
        <v>31</v>
      </c>
      <c r="G13" s="1404"/>
      <c r="H13" s="219"/>
      <c r="I13" s="272" t="s">
        <v>660</v>
      </c>
      <c r="J13" s="971" t="str">
        <f>IF(作業２!G9="","",作業２!G9)</f>
        <v/>
      </c>
      <c r="K13" s="972" t="str">
        <f>IF(作業２!H34="Z","",IF(作業２!H9="","",作業２!H9))</f>
        <v/>
      </c>
      <c r="L13" s="973" t="str">
        <f>IF(作業２!I34="Z","",IF(作業２!I9="","",作業２!I9))</f>
        <v/>
      </c>
      <c r="M13" s="974" t="str">
        <f>IF(作業２!J34="Z","",IF(作業２!J9="","",作業２!J9))</f>
        <v/>
      </c>
      <c r="N13" s="974" t="str">
        <f>IF(作業２!K34="Z","",IF(作業２!K9="","",作業２!K9))</f>
        <v/>
      </c>
      <c r="O13" s="974" t="str">
        <f>IF(作業２!L34="Z","",IF(作業２!L9="","",作業２!L9))</f>
        <v/>
      </c>
      <c r="P13" s="974" t="str">
        <f>IF(作業２!M34="Z","",IF(作業２!M9="","",作業２!M9))</f>
        <v/>
      </c>
      <c r="Q13" s="974" t="str">
        <f>IF(作業２!N34="Z","",IF(作業２!N9="","",作業２!N9))</f>
        <v/>
      </c>
      <c r="R13" s="974" t="str">
        <f>IF(作業２!O34="Z","",IF(作業２!O9="","",作業２!O9))</f>
        <v/>
      </c>
      <c r="S13" s="974" t="str">
        <f>IF(作業２!P34="Z","",IF(作業２!P9="","",作業２!P9))</f>
        <v/>
      </c>
      <c r="T13" s="974" t="str">
        <f>IF(作業２!Q34="Z","",IF(作業２!Q9="","",作業２!Q9))</f>
        <v/>
      </c>
      <c r="U13" s="974" t="str">
        <f>IF(作業２!R34="Z","",IF(作業２!R9="","",作業２!R9))</f>
        <v/>
      </c>
      <c r="V13" s="974" t="str">
        <f>IF(作業２!S34="Z","",IF(作業２!S9="","",作業２!S9))</f>
        <v/>
      </c>
      <c r="W13" s="974" t="str">
        <f>IF(作業２!T34="Z","",IF(作業２!T9="","",作業２!T9))</f>
        <v/>
      </c>
      <c r="X13" s="974" t="str">
        <f>IF(作業２!U34="Z","",IF(作業２!U9="","",作業２!U9))</f>
        <v/>
      </c>
      <c r="Y13" s="974" t="str">
        <f>IF(作業２!V34="Z","",IF(作業２!V9="","",作業２!V9))</f>
        <v/>
      </c>
      <c r="Z13" s="974" t="str">
        <f>IF(作業２!W34="Z","",IF(作業２!W9="","",作業２!W9))</f>
        <v/>
      </c>
      <c r="AA13" s="974" t="str">
        <f>IF(作業２!X34="Z","",IF(作業２!X9="","",作業２!X9))</f>
        <v/>
      </c>
      <c r="AB13" s="974" t="str">
        <f>IF(作業２!Y34="Z","",IF(作業２!Y9="","",作業２!Y9))</f>
        <v/>
      </c>
      <c r="AC13" s="974" t="str">
        <f>IF(作業２!Z34="Z","",IF(作業２!Z9="","",作業２!Z9))</f>
        <v/>
      </c>
      <c r="AD13" s="974" t="str">
        <f>IF(作業２!AA34="Z","",IF(作業２!AA9="","",作業２!AA9))</f>
        <v/>
      </c>
      <c r="AE13" s="974" t="str">
        <f>IF(作業２!AB34="Z","",IF(作業２!AB9="","",作業２!AB9))</f>
        <v/>
      </c>
      <c r="AF13" s="974" t="str">
        <f>IF(作業２!AC34="Z","",IF(作業２!AC9="","",作業２!AC9))</f>
        <v/>
      </c>
      <c r="AG13" s="974" t="str">
        <f>IF(作業２!AD34="Z","",IF(作業２!AD9="","",作業２!AD9))</f>
        <v/>
      </c>
      <c r="AH13" s="974" t="str">
        <f>IF(作業２!AE34="Z","",IF(作業２!AE9="","",作業２!AE9))</f>
        <v/>
      </c>
      <c r="AI13" s="974" t="str">
        <f>IF(作業２!AF34="Z","",IF(作業２!AF9="","",作業２!AF9))</f>
        <v/>
      </c>
      <c r="AJ13" s="974" t="str">
        <f>IF(作業２!AG34="Z","",IF(作業２!AG9="","",作業２!AG9))</f>
        <v/>
      </c>
      <c r="AK13" s="974" t="str">
        <f>IF(作業２!AH34="Z","",IF(作業２!AH9="","",作業２!AH9))</f>
        <v/>
      </c>
      <c r="AL13" s="974" t="str">
        <f>IF(作業２!AI34="Z","",IF(作業２!AI9="","",作業２!AI9))</f>
        <v/>
      </c>
      <c r="AM13" s="972" t="str">
        <f>IF(作業２!AJ34="Z","",IF(作業２!AJ9="","",作業２!AJ9))</f>
        <v/>
      </c>
      <c r="AN13" s="82"/>
      <c r="AO13" s="194"/>
      <c r="AP13" s="194"/>
      <c r="AQ13" s="194"/>
      <c r="AR13" s="102"/>
      <c r="AS13" s="102"/>
      <c r="AT13" s="102"/>
      <c r="AU13" s="102"/>
      <c r="AV13" s="102"/>
      <c r="AW13" s="102"/>
      <c r="AX13" s="102"/>
      <c r="AY13" s="102"/>
      <c r="AZ13" s="102"/>
      <c r="BA13" s="102"/>
      <c r="BB13" s="102"/>
      <c r="BC13" s="102"/>
      <c r="BD13" s="102"/>
      <c r="BE13" s="102"/>
      <c r="BF13" s="102"/>
      <c r="BG13" s="102"/>
      <c r="BH13" s="102"/>
      <c r="BI13" s="102"/>
      <c r="BJ13" s="102"/>
      <c r="BK13" s="102"/>
      <c r="BL13" s="102"/>
      <c r="BM13" s="102"/>
      <c r="BN13" s="102"/>
      <c r="BO13" s="102"/>
      <c r="BP13" s="102"/>
      <c r="BQ13" s="102"/>
      <c r="BR13" s="102"/>
      <c r="BS13" s="102"/>
      <c r="BT13" s="102"/>
      <c r="BU13" s="102"/>
      <c r="BV13" s="103"/>
      <c r="BW13" s="103"/>
      <c r="BX13" s="103"/>
    </row>
    <row r="14" spans="1:97" ht="23.25" customHeight="1" thickTop="1">
      <c r="A14" s="1391" t="s">
        <v>666</v>
      </c>
      <c r="B14" s="1468" t="s">
        <v>374</v>
      </c>
      <c r="C14" s="1471" t="s">
        <v>375</v>
      </c>
      <c r="D14" s="1472"/>
      <c r="E14" s="1028" t="s">
        <v>400</v>
      </c>
      <c r="F14" s="738"/>
      <c r="G14" s="739">
        <f t="shared" ref="G14:G19" si="1">SUM(I14:AM14)</f>
        <v>0</v>
      </c>
      <c r="H14" s="740"/>
      <c r="I14" s="1082"/>
      <c r="J14" s="741"/>
      <c r="K14" s="742"/>
      <c r="L14" s="743"/>
      <c r="M14" s="744"/>
      <c r="N14" s="744"/>
      <c r="O14" s="744"/>
      <c r="P14" s="744"/>
      <c r="Q14" s="744"/>
      <c r="R14" s="744"/>
      <c r="S14" s="744"/>
      <c r="T14" s="744"/>
      <c r="U14" s="744"/>
      <c r="V14" s="744"/>
      <c r="W14" s="744"/>
      <c r="X14" s="744"/>
      <c r="Y14" s="303"/>
      <c r="Z14" s="303"/>
      <c r="AA14" s="303"/>
      <c r="AB14" s="303"/>
      <c r="AC14" s="303"/>
      <c r="AD14" s="303"/>
      <c r="AE14" s="303"/>
      <c r="AF14" s="303"/>
      <c r="AG14" s="303"/>
      <c r="AH14" s="303"/>
      <c r="AI14" s="303"/>
      <c r="AJ14" s="303"/>
      <c r="AK14" s="303"/>
      <c r="AL14" s="303"/>
      <c r="AM14" s="322"/>
      <c r="AN14" s="82"/>
      <c r="AO14" s="199"/>
      <c r="AP14" s="199"/>
      <c r="AQ14" s="199"/>
      <c r="AR14" s="199"/>
      <c r="AS14" s="199"/>
      <c r="AT14" s="199"/>
      <c r="AU14" s="199"/>
      <c r="AV14" s="199"/>
      <c r="AW14" s="199"/>
      <c r="AX14" s="199"/>
      <c r="AY14" s="199"/>
      <c r="AZ14" s="199"/>
      <c r="BA14" s="199"/>
      <c r="BB14" s="199"/>
      <c r="BC14" s="199"/>
      <c r="BD14" s="199"/>
      <c r="BE14" s="199"/>
      <c r="BF14" s="199"/>
      <c r="BG14" s="199"/>
      <c r="BH14" s="199"/>
      <c r="BI14" s="199"/>
      <c r="BJ14" s="199"/>
      <c r="BK14" s="199"/>
      <c r="BL14" s="199"/>
      <c r="BM14" s="199"/>
      <c r="BN14" s="199"/>
      <c r="BO14" s="199"/>
      <c r="BP14" s="199"/>
      <c r="BQ14" s="199"/>
      <c r="BR14" s="199"/>
      <c r="BS14" s="199"/>
      <c r="BT14" s="199"/>
      <c r="BU14" s="199"/>
      <c r="BV14" s="82"/>
      <c r="BW14" s="82"/>
      <c r="BX14" s="82"/>
      <c r="BY14" s="131"/>
      <c r="BZ14" s="131"/>
      <c r="CA14" s="131"/>
      <c r="CB14" s="131"/>
      <c r="CC14" s="131"/>
      <c r="CD14" s="131"/>
      <c r="CE14" s="131"/>
      <c r="CF14" s="131"/>
      <c r="CG14" s="131"/>
      <c r="CH14" s="131"/>
      <c r="CI14" s="131"/>
      <c r="CJ14" s="131"/>
      <c r="CK14" s="131"/>
      <c r="CL14" s="131"/>
      <c r="CM14" s="131"/>
      <c r="CN14" s="131"/>
      <c r="CO14" s="131"/>
      <c r="CP14" s="131"/>
      <c r="CQ14" s="131"/>
      <c r="CR14" s="131"/>
      <c r="CS14" s="131"/>
    </row>
    <row r="15" spans="1:97" ht="23.25" customHeight="1">
      <c r="A15" s="1391"/>
      <c r="B15" s="1469"/>
      <c r="C15" s="1473"/>
      <c r="D15" s="1474"/>
      <c r="E15" s="1029" t="s">
        <v>401</v>
      </c>
      <c r="F15" s="745"/>
      <c r="G15" s="746">
        <f t="shared" si="1"/>
        <v>0</v>
      </c>
      <c r="H15" s="747"/>
      <c r="I15" s="1083"/>
      <c r="J15" s="748"/>
      <c r="K15" s="749"/>
      <c r="L15" s="750"/>
      <c r="M15" s="751"/>
      <c r="N15" s="751"/>
      <c r="O15" s="751"/>
      <c r="P15" s="751"/>
      <c r="Q15" s="751"/>
      <c r="R15" s="751"/>
      <c r="S15" s="751"/>
      <c r="T15" s="751"/>
      <c r="U15" s="751"/>
      <c r="V15" s="751"/>
      <c r="W15" s="751"/>
      <c r="X15" s="751"/>
      <c r="Y15" s="278"/>
      <c r="Z15" s="278"/>
      <c r="AA15" s="278"/>
      <c r="AB15" s="278"/>
      <c r="AC15" s="278"/>
      <c r="AD15" s="278"/>
      <c r="AE15" s="278"/>
      <c r="AF15" s="278"/>
      <c r="AG15" s="278"/>
      <c r="AH15" s="278"/>
      <c r="AI15" s="278"/>
      <c r="AJ15" s="278"/>
      <c r="AK15" s="278"/>
      <c r="AL15" s="278"/>
      <c r="AM15" s="323"/>
      <c r="AN15" s="82"/>
      <c r="AO15" s="200"/>
      <c r="AP15" s="200"/>
      <c r="AQ15" s="200"/>
      <c r="AR15" s="200"/>
      <c r="AS15" s="200"/>
      <c r="AT15" s="200"/>
      <c r="AU15" s="200"/>
      <c r="AV15" s="200"/>
      <c r="AW15" s="200"/>
      <c r="AX15" s="200"/>
      <c r="AY15" s="200"/>
      <c r="AZ15" s="200"/>
      <c r="BA15" s="200"/>
      <c r="BB15" s="200"/>
      <c r="BC15" s="200"/>
      <c r="BD15" s="200"/>
      <c r="BE15" s="200"/>
      <c r="BF15" s="200"/>
      <c r="BG15" s="200"/>
      <c r="BH15" s="200"/>
      <c r="BI15" s="200"/>
      <c r="BJ15" s="200"/>
      <c r="BK15" s="200"/>
      <c r="BL15" s="200"/>
      <c r="BM15" s="200"/>
      <c r="BN15" s="200"/>
      <c r="BO15" s="200"/>
      <c r="BP15" s="200"/>
      <c r="BQ15" s="200"/>
      <c r="BR15" s="200"/>
      <c r="BS15" s="200"/>
      <c r="BT15" s="200"/>
      <c r="BU15" s="200"/>
      <c r="BV15" s="82"/>
      <c r="BW15" s="82"/>
      <c r="BX15" s="82"/>
      <c r="BY15" s="131"/>
      <c r="BZ15" s="131"/>
      <c r="CA15" s="131"/>
      <c r="CB15" s="131"/>
      <c r="CC15" s="131"/>
      <c r="CD15" s="131"/>
      <c r="CE15" s="131"/>
      <c r="CF15" s="131"/>
      <c r="CG15" s="131"/>
      <c r="CH15" s="131"/>
      <c r="CI15" s="131"/>
      <c r="CJ15" s="131"/>
      <c r="CK15" s="131"/>
      <c r="CL15" s="131"/>
      <c r="CM15" s="131"/>
      <c r="CN15" s="131"/>
      <c r="CO15" s="131"/>
      <c r="CP15" s="131"/>
      <c r="CQ15" s="131"/>
      <c r="CR15" s="131"/>
      <c r="CS15" s="131"/>
    </row>
    <row r="16" spans="1:97" ht="23.25" customHeight="1">
      <c r="A16" s="1391"/>
      <c r="B16" s="1469"/>
      <c r="C16" s="1473"/>
      <c r="D16" s="1474"/>
      <c r="E16" s="1029" t="s">
        <v>402</v>
      </c>
      <c r="F16" s="745"/>
      <c r="G16" s="746">
        <f t="shared" si="1"/>
        <v>0</v>
      </c>
      <c r="H16" s="747"/>
      <c r="I16" s="1083"/>
      <c r="J16" s="748"/>
      <c r="K16" s="749"/>
      <c r="L16" s="750"/>
      <c r="M16" s="751"/>
      <c r="N16" s="751"/>
      <c r="O16" s="751"/>
      <c r="P16" s="751"/>
      <c r="Q16" s="751"/>
      <c r="R16" s="751"/>
      <c r="S16" s="751"/>
      <c r="T16" s="751"/>
      <c r="U16" s="751"/>
      <c r="V16" s="751"/>
      <c r="W16" s="751"/>
      <c r="X16" s="751"/>
      <c r="Y16" s="278"/>
      <c r="Z16" s="278"/>
      <c r="AA16" s="278"/>
      <c r="AB16" s="278"/>
      <c r="AC16" s="278"/>
      <c r="AD16" s="278"/>
      <c r="AE16" s="278"/>
      <c r="AF16" s="278"/>
      <c r="AG16" s="278"/>
      <c r="AH16" s="278"/>
      <c r="AI16" s="278"/>
      <c r="AJ16" s="278"/>
      <c r="AK16" s="278"/>
      <c r="AL16" s="278"/>
      <c r="AM16" s="323"/>
      <c r="AN16" s="82"/>
      <c r="AO16" s="200"/>
      <c r="AP16" s="200"/>
      <c r="AQ16" s="200"/>
      <c r="AR16" s="200"/>
      <c r="AS16" s="200"/>
      <c r="AT16" s="200"/>
      <c r="AU16" s="200"/>
      <c r="AV16" s="200"/>
      <c r="AW16" s="200"/>
      <c r="AX16" s="200"/>
      <c r="AY16" s="200"/>
      <c r="AZ16" s="200"/>
      <c r="BA16" s="200"/>
      <c r="BB16" s="200"/>
      <c r="BC16" s="200"/>
      <c r="BD16" s="200"/>
      <c r="BE16" s="200"/>
      <c r="BF16" s="200"/>
      <c r="BG16" s="200"/>
      <c r="BH16" s="200"/>
      <c r="BI16" s="200"/>
      <c r="BJ16" s="200"/>
      <c r="BK16" s="200"/>
      <c r="BL16" s="200"/>
      <c r="BM16" s="200"/>
      <c r="BN16" s="200"/>
      <c r="BO16" s="200"/>
      <c r="BP16" s="200"/>
      <c r="BQ16" s="200"/>
      <c r="BR16" s="200"/>
      <c r="BS16" s="200"/>
      <c r="BT16" s="200"/>
      <c r="BU16" s="200"/>
      <c r="BV16" s="82"/>
      <c r="BW16" s="82"/>
      <c r="BX16" s="82"/>
      <c r="BY16" s="131"/>
      <c r="BZ16" s="131"/>
      <c r="CA16" s="131"/>
      <c r="CB16" s="131"/>
      <c r="CC16" s="131"/>
      <c r="CD16" s="131"/>
      <c r="CE16" s="131"/>
      <c r="CF16" s="131"/>
      <c r="CG16" s="131"/>
      <c r="CH16" s="131"/>
      <c r="CI16" s="131"/>
      <c r="CJ16" s="131"/>
      <c r="CK16" s="131"/>
      <c r="CL16" s="131"/>
      <c r="CM16" s="131"/>
      <c r="CN16" s="131"/>
      <c r="CO16" s="131"/>
      <c r="CP16" s="131"/>
      <c r="CQ16" s="131"/>
      <c r="CR16" s="131"/>
      <c r="CS16" s="131"/>
    </row>
    <row r="17" spans="1:97" ht="23.25" customHeight="1">
      <c r="A17" s="960"/>
      <c r="B17" s="1469"/>
      <c r="C17" s="1473"/>
      <c r="D17" s="1474"/>
      <c r="E17" s="1029" t="s">
        <v>403</v>
      </c>
      <c r="F17" s="745"/>
      <c r="G17" s="746">
        <f t="shared" si="1"/>
        <v>0</v>
      </c>
      <c r="H17" s="747"/>
      <c r="I17" s="1083"/>
      <c r="J17" s="748"/>
      <c r="K17" s="749"/>
      <c r="L17" s="750"/>
      <c r="M17" s="751"/>
      <c r="N17" s="751"/>
      <c r="O17" s="751"/>
      <c r="P17" s="751"/>
      <c r="Q17" s="751"/>
      <c r="R17" s="751"/>
      <c r="S17" s="751"/>
      <c r="T17" s="751"/>
      <c r="U17" s="751"/>
      <c r="V17" s="751"/>
      <c r="W17" s="751"/>
      <c r="X17" s="751"/>
      <c r="Y17" s="278"/>
      <c r="Z17" s="278"/>
      <c r="AA17" s="278"/>
      <c r="AB17" s="278"/>
      <c r="AC17" s="278"/>
      <c r="AD17" s="278"/>
      <c r="AE17" s="278"/>
      <c r="AF17" s="278"/>
      <c r="AG17" s="278"/>
      <c r="AH17" s="278"/>
      <c r="AI17" s="278"/>
      <c r="AJ17" s="278"/>
      <c r="AK17" s="278"/>
      <c r="AL17" s="278"/>
      <c r="AM17" s="323"/>
      <c r="AN17" s="82"/>
      <c r="AO17" s="200"/>
      <c r="AP17" s="200"/>
      <c r="AQ17" s="200"/>
      <c r="AR17" s="200"/>
      <c r="AS17" s="200"/>
      <c r="AT17" s="200"/>
      <c r="AU17" s="200"/>
      <c r="AV17" s="200"/>
      <c r="AW17" s="200"/>
      <c r="AX17" s="200"/>
      <c r="AY17" s="200"/>
      <c r="AZ17" s="200"/>
      <c r="BA17" s="200"/>
      <c r="BB17" s="200"/>
      <c r="BC17" s="200"/>
      <c r="BD17" s="200"/>
      <c r="BE17" s="200"/>
      <c r="BF17" s="200"/>
      <c r="BG17" s="200"/>
      <c r="BH17" s="200"/>
      <c r="BI17" s="200"/>
      <c r="BJ17" s="200"/>
      <c r="BK17" s="200"/>
      <c r="BL17" s="200"/>
      <c r="BM17" s="200"/>
      <c r="BN17" s="200"/>
      <c r="BO17" s="200"/>
      <c r="BP17" s="200"/>
      <c r="BQ17" s="200"/>
      <c r="BR17" s="200"/>
      <c r="BS17" s="200"/>
      <c r="BT17" s="200"/>
      <c r="BU17" s="200"/>
      <c r="BV17" s="82"/>
      <c r="BW17" s="82"/>
      <c r="BX17" s="82"/>
      <c r="BY17" s="131"/>
      <c r="BZ17" s="131"/>
      <c r="CA17" s="131"/>
      <c r="CB17" s="131"/>
      <c r="CC17" s="131"/>
      <c r="CD17" s="131"/>
      <c r="CE17" s="131"/>
      <c r="CF17" s="131"/>
      <c r="CG17" s="131"/>
      <c r="CH17" s="131"/>
      <c r="CI17" s="131"/>
      <c r="CJ17" s="131"/>
      <c r="CK17" s="131"/>
      <c r="CL17" s="131"/>
      <c r="CM17" s="131"/>
      <c r="CN17" s="131"/>
      <c r="CO17" s="131"/>
      <c r="CP17" s="131"/>
      <c r="CQ17" s="131"/>
      <c r="CR17" s="131"/>
      <c r="CS17" s="131"/>
    </row>
    <row r="18" spans="1:97" ht="23.25" customHeight="1">
      <c r="A18" s="1374" t="s">
        <v>480</v>
      </c>
      <c r="B18" s="1469"/>
      <c r="C18" s="1473"/>
      <c r="D18" s="1474"/>
      <c r="E18" s="1029" t="s">
        <v>404</v>
      </c>
      <c r="F18" s="745"/>
      <c r="G18" s="746">
        <f t="shared" si="1"/>
        <v>0</v>
      </c>
      <c r="H18" s="747"/>
      <c r="I18" s="1083"/>
      <c r="J18" s="748"/>
      <c r="K18" s="749"/>
      <c r="L18" s="750"/>
      <c r="M18" s="751"/>
      <c r="N18" s="751"/>
      <c r="O18" s="751"/>
      <c r="P18" s="751"/>
      <c r="Q18" s="751"/>
      <c r="R18" s="751"/>
      <c r="S18" s="751"/>
      <c r="T18" s="751"/>
      <c r="U18" s="751"/>
      <c r="V18" s="751"/>
      <c r="W18" s="751"/>
      <c r="X18" s="751"/>
      <c r="Y18" s="278"/>
      <c r="Z18" s="278"/>
      <c r="AA18" s="278"/>
      <c r="AB18" s="278"/>
      <c r="AC18" s="278"/>
      <c r="AD18" s="278"/>
      <c r="AE18" s="278"/>
      <c r="AF18" s="278"/>
      <c r="AG18" s="278"/>
      <c r="AH18" s="278"/>
      <c r="AI18" s="278"/>
      <c r="AJ18" s="278"/>
      <c r="AK18" s="278"/>
      <c r="AL18" s="278"/>
      <c r="AM18" s="323"/>
      <c r="AN18" s="82"/>
      <c r="AO18" s="200"/>
      <c r="AP18" s="200"/>
      <c r="AQ18" s="200"/>
      <c r="AR18" s="200"/>
      <c r="AS18" s="200"/>
      <c r="AT18" s="200"/>
      <c r="AU18" s="200"/>
      <c r="AV18" s="200"/>
      <c r="AW18" s="200"/>
      <c r="AX18" s="200"/>
      <c r="AY18" s="200"/>
      <c r="AZ18" s="200"/>
      <c r="BA18" s="200"/>
      <c r="BB18" s="200"/>
      <c r="BC18" s="200"/>
      <c r="BD18" s="200"/>
      <c r="BE18" s="200"/>
      <c r="BF18" s="200"/>
      <c r="BG18" s="200"/>
      <c r="BH18" s="200"/>
      <c r="BI18" s="200"/>
      <c r="BJ18" s="200"/>
      <c r="BK18" s="200"/>
      <c r="BL18" s="200"/>
      <c r="BM18" s="200"/>
      <c r="BN18" s="200"/>
      <c r="BO18" s="200"/>
      <c r="BP18" s="200"/>
      <c r="BQ18" s="200"/>
      <c r="BR18" s="200"/>
      <c r="BS18" s="200"/>
      <c r="BT18" s="200"/>
      <c r="BU18" s="200"/>
      <c r="BV18" s="82"/>
      <c r="BW18" s="82"/>
      <c r="BX18" s="82"/>
      <c r="BY18" s="131"/>
      <c r="BZ18" s="131"/>
      <c r="CA18" s="131"/>
      <c r="CB18" s="131"/>
      <c r="CC18" s="131"/>
      <c r="CD18" s="131"/>
      <c r="CE18" s="131"/>
      <c r="CF18" s="131"/>
      <c r="CG18" s="131"/>
      <c r="CH18" s="131"/>
      <c r="CI18" s="131"/>
      <c r="CJ18" s="131"/>
      <c r="CK18" s="131"/>
      <c r="CL18" s="131"/>
      <c r="CM18" s="131"/>
      <c r="CN18" s="131"/>
      <c r="CO18" s="131"/>
      <c r="CP18" s="131"/>
      <c r="CQ18" s="131"/>
      <c r="CR18" s="131"/>
      <c r="CS18" s="131"/>
    </row>
    <row r="19" spans="1:97" ht="23.25" customHeight="1">
      <c r="A19" s="1374"/>
      <c r="B19" s="1469"/>
      <c r="C19" s="1473"/>
      <c r="D19" s="1474"/>
      <c r="E19" s="1029" t="s">
        <v>405</v>
      </c>
      <c r="F19" s="745"/>
      <c r="G19" s="746">
        <f t="shared" si="1"/>
        <v>0</v>
      </c>
      <c r="H19" s="747"/>
      <c r="I19" s="1083"/>
      <c r="J19" s="748"/>
      <c r="K19" s="749"/>
      <c r="L19" s="750"/>
      <c r="M19" s="751"/>
      <c r="N19" s="751"/>
      <c r="O19" s="751"/>
      <c r="P19" s="751"/>
      <c r="Q19" s="751"/>
      <c r="R19" s="751"/>
      <c r="S19" s="751"/>
      <c r="T19" s="751"/>
      <c r="U19" s="751"/>
      <c r="V19" s="751"/>
      <c r="W19" s="751"/>
      <c r="X19" s="751"/>
      <c r="Y19" s="278"/>
      <c r="Z19" s="278"/>
      <c r="AA19" s="278"/>
      <c r="AB19" s="278"/>
      <c r="AC19" s="278"/>
      <c r="AD19" s="278"/>
      <c r="AE19" s="278"/>
      <c r="AF19" s="278"/>
      <c r="AG19" s="278"/>
      <c r="AH19" s="278"/>
      <c r="AI19" s="278"/>
      <c r="AJ19" s="278"/>
      <c r="AK19" s="278"/>
      <c r="AL19" s="278"/>
      <c r="AM19" s="323"/>
      <c r="AN19" s="82"/>
      <c r="AO19" s="200"/>
      <c r="AP19" s="200"/>
      <c r="AQ19" s="200"/>
      <c r="AR19" s="200"/>
      <c r="AS19" s="200"/>
      <c r="AT19" s="200"/>
      <c r="AU19" s="200"/>
      <c r="AV19" s="200"/>
      <c r="AW19" s="200"/>
      <c r="AX19" s="200"/>
      <c r="AY19" s="200"/>
      <c r="AZ19" s="200"/>
      <c r="BA19" s="200"/>
      <c r="BB19" s="200"/>
      <c r="BC19" s="200"/>
      <c r="BD19" s="200"/>
      <c r="BE19" s="200"/>
      <c r="BF19" s="200"/>
      <c r="BG19" s="200"/>
      <c r="BH19" s="200"/>
      <c r="BI19" s="200"/>
      <c r="BJ19" s="200"/>
      <c r="BK19" s="200"/>
      <c r="BL19" s="200"/>
      <c r="BM19" s="200"/>
      <c r="BN19" s="200"/>
      <c r="BO19" s="200"/>
      <c r="BP19" s="200"/>
      <c r="BQ19" s="200"/>
      <c r="BR19" s="200"/>
      <c r="BS19" s="200"/>
      <c r="BT19" s="200"/>
      <c r="BU19" s="200"/>
      <c r="BV19" s="82"/>
      <c r="BW19" s="82"/>
      <c r="BX19" s="82"/>
      <c r="BY19" s="131"/>
      <c r="BZ19" s="131"/>
      <c r="CA19" s="131"/>
      <c r="CB19" s="131"/>
      <c r="CC19" s="131"/>
      <c r="CD19" s="131"/>
      <c r="CE19" s="131"/>
      <c r="CF19" s="131"/>
      <c r="CG19" s="131"/>
      <c r="CH19" s="131"/>
      <c r="CI19" s="131"/>
      <c r="CJ19" s="131"/>
      <c r="CK19" s="131"/>
      <c r="CL19" s="131"/>
      <c r="CM19" s="131"/>
      <c r="CN19" s="131"/>
      <c r="CO19" s="131"/>
      <c r="CP19" s="131"/>
      <c r="CQ19" s="131"/>
      <c r="CR19" s="131"/>
      <c r="CS19" s="131"/>
    </row>
    <row r="20" spans="1:97" ht="23.25" customHeight="1" thickBot="1">
      <c r="A20" s="1374"/>
      <c r="B20" s="1469"/>
      <c r="C20" s="1473"/>
      <c r="D20" s="1474"/>
      <c r="E20" s="1030" t="s">
        <v>406</v>
      </c>
      <c r="F20" s="752" t="str">
        <f>IF(AO20=TRUE,"",SUM(F14:F19))</f>
        <v/>
      </c>
      <c r="G20" s="753">
        <f>IF(AP20=TRUE,"",SUM(G14:G19))</f>
        <v>0</v>
      </c>
      <c r="H20" s="754"/>
      <c r="I20" s="752" t="str">
        <f t="shared" ref="I20:AM20" si="2">IF(AQ20=TRUE,"",SUM(I14:I19))</f>
        <v/>
      </c>
      <c r="J20" s="755" t="str">
        <f t="shared" si="2"/>
        <v/>
      </c>
      <c r="K20" s="756" t="str">
        <f t="shared" si="2"/>
        <v/>
      </c>
      <c r="L20" s="755" t="str">
        <f t="shared" si="2"/>
        <v/>
      </c>
      <c r="M20" s="757" t="str">
        <f t="shared" si="2"/>
        <v/>
      </c>
      <c r="N20" s="757" t="str">
        <f t="shared" si="2"/>
        <v/>
      </c>
      <c r="O20" s="757" t="str">
        <f t="shared" si="2"/>
        <v/>
      </c>
      <c r="P20" s="757" t="str">
        <f t="shared" si="2"/>
        <v/>
      </c>
      <c r="Q20" s="757" t="str">
        <f t="shared" si="2"/>
        <v/>
      </c>
      <c r="R20" s="757" t="str">
        <f t="shared" si="2"/>
        <v/>
      </c>
      <c r="S20" s="757" t="str">
        <f t="shared" si="2"/>
        <v/>
      </c>
      <c r="T20" s="757" t="str">
        <f t="shared" si="2"/>
        <v/>
      </c>
      <c r="U20" s="757" t="str">
        <f t="shared" si="2"/>
        <v/>
      </c>
      <c r="V20" s="757" t="str">
        <f t="shared" si="2"/>
        <v/>
      </c>
      <c r="W20" s="757" t="str">
        <f t="shared" si="2"/>
        <v/>
      </c>
      <c r="X20" s="757" t="str">
        <f t="shared" si="2"/>
        <v/>
      </c>
      <c r="Y20" s="280" t="str">
        <f t="shared" si="2"/>
        <v/>
      </c>
      <c r="Z20" s="280" t="str">
        <f t="shared" si="2"/>
        <v/>
      </c>
      <c r="AA20" s="280" t="str">
        <f t="shared" si="2"/>
        <v/>
      </c>
      <c r="AB20" s="280" t="str">
        <f t="shared" si="2"/>
        <v/>
      </c>
      <c r="AC20" s="280" t="str">
        <f t="shared" si="2"/>
        <v/>
      </c>
      <c r="AD20" s="280" t="str">
        <f t="shared" si="2"/>
        <v/>
      </c>
      <c r="AE20" s="280" t="str">
        <f t="shared" si="2"/>
        <v/>
      </c>
      <c r="AF20" s="280" t="str">
        <f t="shared" si="2"/>
        <v/>
      </c>
      <c r="AG20" s="280" t="str">
        <f t="shared" si="2"/>
        <v/>
      </c>
      <c r="AH20" s="280" t="str">
        <f t="shared" si="2"/>
        <v/>
      </c>
      <c r="AI20" s="280" t="str">
        <f t="shared" si="2"/>
        <v/>
      </c>
      <c r="AJ20" s="280" t="str">
        <f t="shared" si="2"/>
        <v/>
      </c>
      <c r="AK20" s="280" t="str">
        <f t="shared" si="2"/>
        <v/>
      </c>
      <c r="AL20" s="280" t="str">
        <f t="shared" si="2"/>
        <v/>
      </c>
      <c r="AM20" s="279" t="str">
        <f t="shared" si="2"/>
        <v/>
      </c>
      <c r="AN20" s="82"/>
      <c r="AO20" s="198" t="b">
        <f>AND(F14="",F15="",F16="",F17="",F18="",F19="")</f>
        <v>1</v>
      </c>
      <c r="AP20" s="198" t="b">
        <f>AND(G14="",G15="",G16="",G17="",G18="",G19="")</f>
        <v>0</v>
      </c>
      <c r="AQ20" s="198" t="b">
        <f t="shared" ref="AQ20:BU20" si="3">AND(I14="",I15="",I16="",I17="",I18="",I19="")</f>
        <v>1</v>
      </c>
      <c r="AR20" s="198" t="b">
        <f t="shared" si="3"/>
        <v>1</v>
      </c>
      <c r="AS20" s="198" t="b">
        <f t="shared" si="3"/>
        <v>1</v>
      </c>
      <c r="AT20" s="198" t="b">
        <f t="shared" si="3"/>
        <v>1</v>
      </c>
      <c r="AU20" s="198" t="b">
        <f t="shared" si="3"/>
        <v>1</v>
      </c>
      <c r="AV20" s="198" t="b">
        <f t="shared" si="3"/>
        <v>1</v>
      </c>
      <c r="AW20" s="198" t="b">
        <f t="shared" si="3"/>
        <v>1</v>
      </c>
      <c r="AX20" s="198" t="b">
        <f t="shared" si="3"/>
        <v>1</v>
      </c>
      <c r="AY20" s="198" t="b">
        <f t="shared" si="3"/>
        <v>1</v>
      </c>
      <c r="AZ20" s="198" t="b">
        <f t="shared" si="3"/>
        <v>1</v>
      </c>
      <c r="BA20" s="198" t="b">
        <f t="shared" si="3"/>
        <v>1</v>
      </c>
      <c r="BB20" s="198" t="b">
        <f t="shared" si="3"/>
        <v>1</v>
      </c>
      <c r="BC20" s="198" t="b">
        <f t="shared" si="3"/>
        <v>1</v>
      </c>
      <c r="BD20" s="198" t="b">
        <f t="shared" si="3"/>
        <v>1</v>
      </c>
      <c r="BE20" s="198" t="b">
        <f t="shared" si="3"/>
        <v>1</v>
      </c>
      <c r="BF20" s="198" t="b">
        <f t="shared" si="3"/>
        <v>1</v>
      </c>
      <c r="BG20" s="198" t="b">
        <f t="shared" si="3"/>
        <v>1</v>
      </c>
      <c r="BH20" s="198" t="b">
        <f t="shared" si="3"/>
        <v>1</v>
      </c>
      <c r="BI20" s="198" t="b">
        <f t="shared" si="3"/>
        <v>1</v>
      </c>
      <c r="BJ20" s="198" t="b">
        <f t="shared" si="3"/>
        <v>1</v>
      </c>
      <c r="BK20" s="198" t="b">
        <f t="shared" si="3"/>
        <v>1</v>
      </c>
      <c r="BL20" s="198" t="b">
        <f t="shared" si="3"/>
        <v>1</v>
      </c>
      <c r="BM20" s="198" t="b">
        <f t="shared" si="3"/>
        <v>1</v>
      </c>
      <c r="BN20" s="198" t="b">
        <f t="shared" si="3"/>
        <v>1</v>
      </c>
      <c r="BO20" s="198" t="b">
        <f t="shared" si="3"/>
        <v>1</v>
      </c>
      <c r="BP20" s="198" t="b">
        <f t="shared" si="3"/>
        <v>1</v>
      </c>
      <c r="BQ20" s="198" t="b">
        <f t="shared" si="3"/>
        <v>1</v>
      </c>
      <c r="BR20" s="198" t="b">
        <f t="shared" si="3"/>
        <v>1</v>
      </c>
      <c r="BS20" s="198" t="b">
        <f t="shared" si="3"/>
        <v>1</v>
      </c>
      <c r="BT20" s="198" t="b">
        <f t="shared" si="3"/>
        <v>1</v>
      </c>
      <c r="BU20" s="198" t="b">
        <f t="shared" si="3"/>
        <v>1</v>
      </c>
      <c r="BV20" s="82"/>
      <c r="BW20" s="82"/>
      <c r="BX20" s="82"/>
      <c r="BY20" s="131"/>
      <c r="BZ20" s="131"/>
      <c r="CA20" s="131"/>
      <c r="CB20" s="131"/>
      <c r="CC20" s="131"/>
      <c r="CD20" s="131"/>
      <c r="CE20" s="131"/>
      <c r="CF20" s="131"/>
      <c r="CG20" s="131"/>
      <c r="CH20" s="131"/>
      <c r="CI20" s="131"/>
      <c r="CJ20" s="131"/>
      <c r="CK20" s="131"/>
      <c r="CL20" s="131"/>
      <c r="CM20" s="131"/>
      <c r="CN20" s="131"/>
      <c r="CO20" s="131"/>
      <c r="CP20" s="131"/>
      <c r="CQ20" s="131"/>
      <c r="CR20" s="131"/>
      <c r="CS20" s="131"/>
    </row>
    <row r="21" spans="1:97" ht="23.25" customHeight="1" thickTop="1">
      <c r="A21" s="1391" t="s">
        <v>664</v>
      </c>
      <c r="B21" s="1469"/>
      <c r="C21" s="1453" t="s">
        <v>376</v>
      </c>
      <c r="D21" s="1454"/>
      <c r="E21" s="1031" t="s">
        <v>377</v>
      </c>
      <c r="F21" s="758"/>
      <c r="G21" s="759">
        <f>SUM(I21:AM21)</f>
        <v>0</v>
      </c>
      <c r="H21" s="760"/>
      <c r="I21" s="1084"/>
      <c r="J21" s="761"/>
      <c r="K21" s="762"/>
      <c r="L21" s="763"/>
      <c r="M21" s="764"/>
      <c r="N21" s="764"/>
      <c r="O21" s="764"/>
      <c r="P21" s="764"/>
      <c r="Q21" s="764"/>
      <c r="R21" s="764"/>
      <c r="S21" s="764"/>
      <c r="T21" s="764"/>
      <c r="U21" s="764"/>
      <c r="V21" s="764"/>
      <c r="W21" s="764"/>
      <c r="X21" s="764"/>
      <c r="Y21" s="281"/>
      <c r="Z21" s="281"/>
      <c r="AA21" s="281"/>
      <c r="AB21" s="281"/>
      <c r="AC21" s="281"/>
      <c r="AD21" s="281"/>
      <c r="AE21" s="281"/>
      <c r="AF21" s="281"/>
      <c r="AG21" s="281"/>
      <c r="AH21" s="281"/>
      <c r="AI21" s="281"/>
      <c r="AJ21" s="281"/>
      <c r="AK21" s="281"/>
      <c r="AL21" s="281"/>
      <c r="AM21" s="324"/>
      <c r="AN21" s="82"/>
      <c r="AO21" s="200"/>
      <c r="AP21" s="200"/>
      <c r="AQ21" s="200"/>
      <c r="AR21" s="200"/>
      <c r="AS21" s="200"/>
      <c r="AT21" s="200"/>
      <c r="AU21" s="200"/>
      <c r="AV21" s="200"/>
      <c r="AW21" s="200"/>
      <c r="AX21" s="200"/>
      <c r="AY21" s="200"/>
      <c r="AZ21" s="200"/>
      <c r="BA21" s="200"/>
      <c r="BB21" s="200"/>
      <c r="BC21" s="200"/>
      <c r="BD21" s="200"/>
      <c r="BE21" s="200"/>
      <c r="BF21" s="200"/>
      <c r="BG21" s="200"/>
      <c r="BH21" s="200"/>
      <c r="BI21" s="200"/>
      <c r="BJ21" s="200"/>
      <c r="BK21" s="200"/>
      <c r="BL21" s="200"/>
      <c r="BM21" s="200"/>
      <c r="BN21" s="200"/>
      <c r="BO21" s="200"/>
      <c r="BP21" s="200"/>
      <c r="BQ21" s="200"/>
      <c r="BR21" s="200"/>
      <c r="BS21" s="200"/>
      <c r="BT21" s="200"/>
      <c r="BU21" s="200"/>
      <c r="BV21" s="82"/>
      <c r="BW21" s="82"/>
      <c r="BX21" s="82"/>
      <c r="BY21" s="131"/>
      <c r="BZ21" s="131"/>
      <c r="CA21" s="131"/>
      <c r="CB21" s="131"/>
      <c r="CC21" s="131"/>
      <c r="CD21" s="131"/>
      <c r="CE21" s="131"/>
      <c r="CF21" s="131"/>
      <c r="CG21" s="131"/>
      <c r="CH21" s="131"/>
      <c r="CI21" s="131"/>
      <c r="CJ21" s="131"/>
      <c r="CK21" s="131"/>
      <c r="CL21" s="131"/>
      <c r="CM21" s="131"/>
      <c r="CN21" s="131"/>
      <c r="CO21" s="131"/>
      <c r="CP21" s="131"/>
      <c r="CQ21" s="131"/>
      <c r="CR21" s="131"/>
      <c r="CS21" s="131"/>
    </row>
    <row r="22" spans="1:97" ht="23.25" customHeight="1">
      <c r="A22" s="1391"/>
      <c r="B22" s="1469"/>
      <c r="C22" s="1455"/>
      <c r="D22" s="1456"/>
      <c r="E22" s="1032" t="s">
        <v>378</v>
      </c>
      <c r="F22" s="745"/>
      <c r="G22" s="746">
        <f>SUM(I22:AM22)</f>
        <v>0</v>
      </c>
      <c r="H22" s="747"/>
      <c r="I22" s="1083"/>
      <c r="J22" s="748"/>
      <c r="K22" s="749"/>
      <c r="L22" s="750"/>
      <c r="M22" s="751"/>
      <c r="N22" s="751"/>
      <c r="O22" s="751"/>
      <c r="P22" s="751"/>
      <c r="Q22" s="751"/>
      <c r="R22" s="751"/>
      <c r="S22" s="751"/>
      <c r="T22" s="751"/>
      <c r="U22" s="751"/>
      <c r="V22" s="751"/>
      <c r="W22" s="751"/>
      <c r="X22" s="751"/>
      <c r="Y22" s="278"/>
      <c r="Z22" s="278"/>
      <c r="AA22" s="278"/>
      <c r="AB22" s="278"/>
      <c r="AC22" s="278"/>
      <c r="AD22" s="278"/>
      <c r="AE22" s="278"/>
      <c r="AF22" s="278"/>
      <c r="AG22" s="278"/>
      <c r="AH22" s="278"/>
      <c r="AI22" s="278"/>
      <c r="AJ22" s="278"/>
      <c r="AK22" s="278"/>
      <c r="AL22" s="278"/>
      <c r="AM22" s="323"/>
      <c r="AN22" s="82"/>
      <c r="AO22" s="200"/>
      <c r="AP22" s="200"/>
      <c r="AQ22" s="200"/>
      <c r="AR22" s="200"/>
      <c r="AS22" s="200"/>
      <c r="AT22" s="200"/>
      <c r="AU22" s="200"/>
      <c r="AV22" s="200"/>
      <c r="AW22" s="200"/>
      <c r="AX22" s="200"/>
      <c r="AY22" s="200"/>
      <c r="AZ22" s="200"/>
      <c r="BA22" s="200"/>
      <c r="BB22" s="200"/>
      <c r="BC22" s="200"/>
      <c r="BD22" s="200"/>
      <c r="BE22" s="200"/>
      <c r="BF22" s="200"/>
      <c r="BG22" s="200"/>
      <c r="BH22" s="200"/>
      <c r="BI22" s="200"/>
      <c r="BJ22" s="200"/>
      <c r="BK22" s="200"/>
      <c r="BL22" s="200"/>
      <c r="BM22" s="200"/>
      <c r="BN22" s="200"/>
      <c r="BO22" s="200"/>
      <c r="BP22" s="200"/>
      <c r="BQ22" s="200"/>
      <c r="BR22" s="200"/>
      <c r="BS22" s="200"/>
      <c r="BT22" s="200"/>
      <c r="BU22" s="200"/>
      <c r="BV22" s="82"/>
      <c r="BW22" s="82"/>
      <c r="BX22" s="82"/>
      <c r="BY22" s="131"/>
      <c r="BZ22" s="131"/>
      <c r="CA22" s="131"/>
      <c r="CB22" s="131"/>
      <c r="CC22" s="131"/>
      <c r="CD22" s="131"/>
      <c r="CE22" s="131"/>
      <c r="CF22" s="131"/>
      <c r="CG22" s="131"/>
      <c r="CH22" s="131"/>
      <c r="CI22" s="131"/>
      <c r="CJ22" s="131"/>
      <c r="CK22" s="131"/>
      <c r="CL22" s="131"/>
      <c r="CM22" s="131"/>
      <c r="CN22" s="131"/>
      <c r="CO22" s="131"/>
      <c r="CP22" s="131"/>
      <c r="CQ22" s="131"/>
      <c r="CR22" s="131"/>
      <c r="CS22" s="131"/>
    </row>
    <row r="23" spans="1:97" ht="23.25" customHeight="1">
      <c r="A23" s="1391"/>
      <c r="B23" s="1469"/>
      <c r="C23" s="1455"/>
      <c r="D23" s="1456"/>
      <c r="E23" s="1032" t="s">
        <v>379</v>
      </c>
      <c r="F23" s="765"/>
      <c r="G23" s="766">
        <f>SUM(I23:AM23)</f>
        <v>0</v>
      </c>
      <c r="H23" s="767"/>
      <c r="I23" s="1085"/>
      <c r="J23" s="768"/>
      <c r="K23" s="769"/>
      <c r="L23" s="770"/>
      <c r="M23" s="771"/>
      <c r="N23" s="771"/>
      <c r="O23" s="771"/>
      <c r="P23" s="771"/>
      <c r="Q23" s="771"/>
      <c r="R23" s="771"/>
      <c r="S23" s="771"/>
      <c r="T23" s="771"/>
      <c r="U23" s="771"/>
      <c r="V23" s="771"/>
      <c r="W23" s="771"/>
      <c r="X23" s="771"/>
      <c r="Y23" s="282"/>
      <c r="Z23" s="282"/>
      <c r="AA23" s="282"/>
      <c r="AB23" s="282"/>
      <c r="AC23" s="282"/>
      <c r="AD23" s="282"/>
      <c r="AE23" s="282"/>
      <c r="AF23" s="282"/>
      <c r="AG23" s="282"/>
      <c r="AH23" s="282"/>
      <c r="AI23" s="282"/>
      <c r="AJ23" s="282"/>
      <c r="AK23" s="282"/>
      <c r="AL23" s="282"/>
      <c r="AM23" s="325"/>
      <c r="AN23" s="82"/>
      <c r="AO23" s="200"/>
      <c r="AP23" s="200"/>
      <c r="AQ23" s="200"/>
      <c r="AR23" s="200"/>
      <c r="AS23" s="200"/>
      <c r="AT23" s="200"/>
      <c r="AU23" s="200"/>
      <c r="AV23" s="200"/>
      <c r="AW23" s="200"/>
      <c r="AX23" s="200"/>
      <c r="AY23" s="200"/>
      <c r="AZ23" s="200"/>
      <c r="BA23" s="200"/>
      <c r="BB23" s="200"/>
      <c r="BC23" s="200"/>
      <c r="BD23" s="200"/>
      <c r="BE23" s="200"/>
      <c r="BF23" s="200"/>
      <c r="BG23" s="200"/>
      <c r="BH23" s="200"/>
      <c r="BI23" s="200"/>
      <c r="BJ23" s="200"/>
      <c r="BK23" s="200"/>
      <c r="BL23" s="200"/>
      <c r="BM23" s="200"/>
      <c r="BN23" s="200"/>
      <c r="BO23" s="200"/>
      <c r="BP23" s="200"/>
      <c r="BQ23" s="200"/>
      <c r="BR23" s="200"/>
      <c r="BS23" s="200"/>
      <c r="BT23" s="200"/>
      <c r="BU23" s="200"/>
      <c r="BV23" s="82"/>
      <c r="BW23" s="82"/>
      <c r="BX23" s="82"/>
      <c r="BY23" s="131"/>
      <c r="BZ23" s="131"/>
      <c r="CA23" s="131"/>
      <c r="CB23" s="131"/>
      <c r="CC23" s="131"/>
      <c r="CD23" s="131"/>
      <c r="CE23" s="131"/>
      <c r="CF23" s="131"/>
      <c r="CG23" s="131"/>
      <c r="CH23" s="131"/>
      <c r="CI23" s="131"/>
      <c r="CJ23" s="131"/>
      <c r="CK23" s="131"/>
      <c r="CL23" s="131"/>
      <c r="CM23" s="131"/>
      <c r="CN23" s="131"/>
      <c r="CO23" s="131"/>
      <c r="CP23" s="131"/>
      <c r="CQ23" s="131"/>
      <c r="CR23" s="131"/>
      <c r="CS23" s="131"/>
    </row>
    <row r="24" spans="1:97" ht="23.25" customHeight="1">
      <c r="A24" s="960"/>
      <c r="B24" s="1469"/>
      <c r="C24" s="1455"/>
      <c r="D24" s="1456"/>
      <c r="E24" s="1032" t="s">
        <v>380</v>
      </c>
      <c r="F24" s="745"/>
      <c r="G24" s="746">
        <f>SUM(I24:AM24)</f>
        <v>0</v>
      </c>
      <c r="H24" s="747"/>
      <c r="I24" s="1083"/>
      <c r="J24" s="748"/>
      <c r="K24" s="749"/>
      <c r="L24" s="750"/>
      <c r="M24" s="751"/>
      <c r="N24" s="751"/>
      <c r="O24" s="751"/>
      <c r="P24" s="751"/>
      <c r="Q24" s="751"/>
      <c r="R24" s="751"/>
      <c r="S24" s="751"/>
      <c r="T24" s="751"/>
      <c r="U24" s="751"/>
      <c r="V24" s="751"/>
      <c r="W24" s="751"/>
      <c r="X24" s="751"/>
      <c r="Y24" s="278"/>
      <c r="Z24" s="278"/>
      <c r="AA24" s="278"/>
      <c r="AB24" s="278"/>
      <c r="AC24" s="278"/>
      <c r="AD24" s="278"/>
      <c r="AE24" s="278"/>
      <c r="AF24" s="278"/>
      <c r="AG24" s="278"/>
      <c r="AH24" s="278"/>
      <c r="AI24" s="278"/>
      <c r="AJ24" s="278"/>
      <c r="AK24" s="278"/>
      <c r="AL24" s="278"/>
      <c r="AM24" s="323"/>
      <c r="AN24" s="82"/>
      <c r="AO24" s="200"/>
      <c r="AP24" s="200"/>
      <c r="AQ24" s="200"/>
      <c r="AR24" s="200"/>
      <c r="AS24" s="200"/>
      <c r="AT24" s="200"/>
      <c r="AU24" s="200"/>
      <c r="AV24" s="200"/>
      <c r="AW24" s="200"/>
      <c r="AX24" s="200"/>
      <c r="AY24" s="200"/>
      <c r="AZ24" s="200"/>
      <c r="BA24" s="200"/>
      <c r="BB24" s="200"/>
      <c r="BC24" s="200"/>
      <c r="BD24" s="200"/>
      <c r="BE24" s="200"/>
      <c r="BF24" s="200"/>
      <c r="BG24" s="200"/>
      <c r="BH24" s="200"/>
      <c r="BI24" s="200"/>
      <c r="BJ24" s="200"/>
      <c r="BK24" s="200"/>
      <c r="BL24" s="200"/>
      <c r="BM24" s="200"/>
      <c r="BN24" s="200"/>
      <c r="BO24" s="200"/>
      <c r="BP24" s="200"/>
      <c r="BQ24" s="200"/>
      <c r="BR24" s="200"/>
      <c r="BS24" s="200"/>
      <c r="BT24" s="200"/>
      <c r="BU24" s="200"/>
      <c r="BV24" s="82"/>
      <c r="BW24" s="82"/>
      <c r="BX24" s="82"/>
      <c r="BY24" s="131"/>
      <c r="BZ24" s="131"/>
      <c r="CA24" s="131"/>
      <c r="CB24" s="131"/>
      <c r="CC24" s="131"/>
      <c r="CD24" s="131"/>
      <c r="CE24" s="131"/>
      <c r="CF24" s="131"/>
      <c r="CG24" s="131"/>
      <c r="CH24" s="131"/>
      <c r="CI24" s="131"/>
      <c r="CJ24" s="131"/>
      <c r="CK24" s="131"/>
      <c r="CL24" s="131"/>
      <c r="CM24" s="131"/>
      <c r="CN24" s="131"/>
      <c r="CO24" s="131"/>
      <c r="CP24" s="131"/>
      <c r="CQ24" s="131"/>
      <c r="CR24" s="131"/>
      <c r="CS24" s="131"/>
    </row>
    <row r="25" spans="1:97" ht="23.25" customHeight="1" thickBot="1">
      <c r="A25" s="1374" t="s">
        <v>480</v>
      </c>
      <c r="B25" s="1469"/>
      <c r="C25" s="1457"/>
      <c r="D25" s="1458"/>
      <c r="E25" s="1033" t="s">
        <v>407</v>
      </c>
      <c r="F25" s="772" t="str">
        <f>IF(AO25=TRUE,"",SUM(F21,F22,F24))</f>
        <v/>
      </c>
      <c r="G25" s="773">
        <f>IF(AP25=TRUE,"",SUM(G21,G22,G24))</f>
        <v>0</v>
      </c>
      <c r="H25" s="774"/>
      <c r="I25" s="772" t="str">
        <f t="shared" ref="I25:AM25" si="4">IF(AQ25=TRUE,"",SUM(I21,I22,I24))</f>
        <v/>
      </c>
      <c r="J25" s="775" t="str">
        <f t="shared" si="4"/>
        <v/>
      </c>
      <c r="K25" s="776" t="str">
        <f t="shared" si="4"/>
        <v/>
      </c>
      <c r="L25" s="775" t="str">
        <f t="shared" si="4"/>
        <v/>
      </c>
      <c r="M25" s="777" t="str">
        <f t="shared" si="4"/>
        <v/>
      </c>
      <c r="N25" s="777" t="str">
        <f t="shared" si="4"/>
        <v/>
      </c>
      <c r="O25" s="777" t="str">
        <f t="shared" si="4"/>
        <v/>
      </c>
      <c r="P25" s="777" t="str">
        <f t="shared" si="4"/>
        <v/>
      </c>
      <c r="Q25" s="777" t="str">
        <f t="shared" si="4"/>
        <v/>
      </c>
      <c r="R25" s="777" t="str">
        <f t="shared" si="4"/>
        <v/>
      </c>
      <c r="S25" s="777" t="str">
        <f t="shared" si="4"/>
        <v/>
      </c>
      <c r="T25" s="777" t="str">
        <f t="shared" si="4"/>
        <v/>
      </c>
      <c r="U25" s="777" t="str">
        <f t="shared" si="4"/>
        <v/>
      </c>
      <c r="V25" s="777" t="str">
        <f t="shared" si="4"/>
        <v/>
      </c>
      <c r="W25" s="777" t="str">
        <f t="shared" si="4"/>
        <v/>
      </c>
      <c r="X25" s="777" t="str">
        <f t="shared" si="4"/>
        <v/>
      </c>
      <c r="Y25" s="284" t="str">
        <f t="shared" si="4"/>
        <v/>
      </c>
      <c r="Z25" s="284" t="str">
        <f t="shared" si="4"/>
        <v/>
      </c>
      <c r="AA25" s="284" t="str">
        <f t="shared" si="4"/>
        <v/>
      </c>
      <c r="AB25" s="284" t="str">
        <f t="shared" si="4"/>
        <v/>
      </c>
      <c r="AC25" s="284" t="str">
        <f t="shared" si="4"/>
        <v/>
      </c>
      <c r="AD25" s="284" t="str">
        <f t="shared" si="4"/>
        <v/>
      </c>
      <c r="AE25" s="284" t="str">
        <f t="shared" si="4"/>
        <v/>
      </c>
      <c r="AF25" s="284" t="str">
        <f t="shared" si="4"/>
        <v/>
      </c>
      <c r="AG25" s="284" t="str">
        <f t="shared" si="4"/>
        <v/>
      </c>
      <c r="AH25" s="284" t="str">
        <f t="shared" si="4"/>
        <v/>
      </c>
      <c r="AI25" s="284" t="str">
        <f t="shared" si="4"/>
        <v/>
      </c>
      <c r="AJ25" s="284" t="str">
        <f t="shared" si="4"/>
        <v/>
      </c>
      <c r="AK25" s="284" t="str">
        <f t="shared" si="4"/>
        <v/>
      </c>
      <c r="AL25" s="284" t="str">
        <f t="shared" si="4"/>
        <v/>
      </c>
      <c r="AM25" s="283" t="str">
        <f t="shared" si="4"/>
        <v/>
      </c>
      <c r="AN25" s="82"/>
      <c r="AO25" s="198" t="b">
        <f>AND(F21="",F22="",F23="",F24="")</f>
        <v>1</v>
      </c>
      <c r="AP25" s="198" t="b">
        <f>AND(G21="",G22="",G23="",G24="")</f>
        <v>0</v>
      </c>
      <c r="AQ25" s="198" t="b">
        <f t="shared" ref="AQ25:BU25" si="5">AND(I21="",I22="",I23="",I24="")</f>
        <v>1</v>
      </c>
      <c r="AR25" s="198" t="b">
        <f t="shared" si="5"/>
        <v>1</v>
      </c>
      <c r="AS25" s="198" t="b">
        <f t="shared" si="5"/>
        <v>1</v>
      </c>
      <c r="AT25" s="198" t="b">
        <f t="shared" si="5"/>
        <v>1</v>
      </c>
      <c r="AU25" s="198" t="b">
        <f t="shared" si="5"/>
        <v>1</v>
      </c>
      <c r="AV25" s="198" t="b">
        <f t="shared" si="5"/>
        <v>1</v>
      </c>
      <c r="AW25" s="198" t="b">
        <f t="shared" si="5"/>
        <v>1</v>
      </c>
      <c r="AX25" s="198" t="b">
        <f t="shared" si="5"/>
        <v>1</v>
      </c>
      <c r="AY25" s="198" t="b">
        <f t="shared" si="5"/>
        <v>1</v>
      </c>
      <c r="AZ25" s="198" t="b">
        <f t="shared" si="5"/>
        <v>1</v>
      </c>
      <c r="BA25" s="198" t="b">
        <f t="shared" si="5"/>
        <v>1</v>
      </c>
      <c r="BB25" s="198" t="b">
        <f t="shared" si="5"/>
        <v>1</v>
      </c>
      <c r="BC25" s="198" t="b">
        <f t="shared" si="5"/>
        <v>1</v>
      </c>
      <c r="BD25" s="198" t="b">
        <f t="shared" si="5"/>
        <v>1</v>
      </c>
      <c r="BE25" s="198" t="b">
        <f t="shared" si="5"/>
        <v>1</v>
      </c>
      <c r="BF25" s="198" t="b">
        <f t="shared" si="5"/>
        <v>1</v>
      </c>
      <c r="BG25" s="198" t="b">
        <f t="shared" si="5"/>
        <v>1</v>
      </c>
      <c r="BH25" s="198" t="b">
        <f t="shared" si="5"/>
        <v>1</v>
      </c>
      <c r="BI25" s="198" t="b">
        <f t="shared" si="5"/>
        <v>1</v>
      </c>
      <c r="BJ25" s="198" t="b">
        <f t="shared" si="5"/>
        <v>1</v>
      </c>
      <c r="BK25" s="198" t="b">
        <f t="shared" si="5"/>
        <v>1</v>
      </c>
      <c r="BL25" s="198" t="b">
        <f t="shared" si="5"/>
        <v>1</v>
      </c>
      <c r="BM25" s="198" t="b">
        <f t="shared" si="5"/>
        <v>1</v>
      </c>
      <c r="BN25" s="198" t="b">
        <f t="shared" si="5"/>
        <v>1</v>
      </c>
      <c r="BO25" s="198" t="b">
        <f t="shared" si="5"/>
        <v>1</v>
      </c>
      <c r="BP25" s="198" t="b">
        <f t="shared" si="5"/>
        <v>1</v>
      </c>
      <c r="BQ25" s="198" t="b">
        <f t="shared" si="5"/>
        <v>1</v>
      </c>
      <c r="BR25" s="198" t="b">
        <f t="shared" si="5"/>
        <v>1</v>
      </c>
      <c r="BS25" s="198" t="b">
        <f t="shared" si="5"/>
        <v>1</v>
      </c>
      <c r="BT25" s="198" t="b">
        <f t="shared" si="5"/>
        <v>1</v>
      </c>
      <c r="BU25" s="198" t="b">
        <f t="shared" si="5"/>
        <v>1</v>
      </c>
      <c r="BV25" s="82"/>
      <c r="BW25" s="82"/>
      <c r="BX25" s="82"/>
      <c r="BY25" s="131"/>
      <c r="BZ25" s="131"/>
      <c r="CA25" s="131"/>
      <c r="CB25" s="131"/>
      <c r="CC25" s="131"/>
      <c r="CD25" s="131"/>
      <c r="CE25" s="131"/>
      <c r="CF25" s="131"/>
      <c r="CG25" s="131"/>
      <c r="CH25" s="131"/>
      <c r="CI25" s="131"/>
      <c r="CJ25" s="131"/>
      <c r="CK25" s="131"/>
      <c r="CL25" s="131"/>
      <c r="CM25" s="131"/>
      <c r="CN25" s="131"/>
      <c r="CO25" s="131"/>
      <c r="CP25" s="131"/>
      <c r="CQ25" s="131"/>
      <c r="CR25" s="131"/>
      <c r="CS25" s="131"/>
    </row>
    <row r="26" spans="1:97" ht="53.25" customHeight="1" thickTop="1" thickBot="1">
      <c r="A26" s="1374"/>
      <c r="B26" s="1470"/>
      <c r="C26" s="1459" t="s">
        <v>408</v>
      </c>
      <c r="D26" s="1460"/>
      <c r="E26" s="1461"/>
      <c r="F26" s="778" t="str">
        <f>IF(AO26=TRUE,"",IF(F20="",0-F25,IF(F25="",F20-0,F20-F25)))</f>
        <v/>
      </c>
      <c r="G26" s="779">
        <f>IF(AP26=TRUE,"",IF(G20="",0-G25,IF(G25="",G20-0,G20-G25)))</f>
        <v>0</v>
      </c>
      <c r="H26" s="780"/>
      <c r="I26" s="778" t="str">
        <f t="shared" ref="I26:AM26" si="6">IF(AQ26=TRUE,"",IF(I20="",0-I25,IF(I25="",I20-0,I20-I25)))</f>
        <v/>
      </c>
      <c r="J26" s="781" t="str">
        <f t="shared" si="6"/>
        <v/>
      </c>
      <c r="K26" s="782" t="str">
        <f t="shared" si="6"/>
        <v/>
      </c>
      <c r="L26" s="781" t="str">
        <f t="shared" si="6"/>
        <v/>
      </c>
      <c r="M26" s="783" t="str">
        <f t="shared" si="6"/>
        <v/>
      </c>
      <c r="N26" s="783" t="str">
        <f t="shared" si="6"/>
        <v/>
      </c>
      <c r="O26" s="783" t="str">
        <f t="shared" si="6"/>
        <v/>
      </c>
      <c r="P26" s="783" t="str">
        <f t="shared" si="6"/>
        <v/>
      </c>
      <c r="Q26" s="783" t="str">
        <f t="shared" si="6"/>
        <v/>
      </c>
      <c r="R26" s="783" t="str">
        <f t="shared" si="6"/>
        <v/>
      </c>
      <c r="S26" s="783" t="str">
        <f t="shared" si="6"/>
        <v/>
      </c>
      <c r="T26" s="783" t="str">
        <f t="shared" si="6"/>
        <v/>
      </c>
      <c r="U26" s="783" t="str">
        <f t="shared" si="6"/>
        <v/>
      </c>
      <c r="V26" s="783" t="str">
        <f t="shared" si="6"/>
        <v/>
      </c>
      <c r="W26" s="783" t="str">
        <f t="shared" si="6"/>
        <v/>
      </c>
      <c r="X26" s="783" t="str">
        <f t="shared" si="6"/>
        <v/>
      </c>
      <c r="Y26" s="286" t="str">
        <f t="shared" si="6"/>
        <v/>
      </c>
      <c r="Z26" s="286" t="str">
        <f t="shared" si="6"/>
        <v/>
      </c>
      <c r="AA26" s="286" t="str">
        <f t="shared" si="6"/>
        <v/>
      </c>
      <c r="AB26" s="286" t="str">
        <f t="shared" si="6"/>
        <v/>
      </c>
      <c r="AC26" s="286" t="str">
        <f t="shared" si="6"/>
        <v/>
      </c>
      <c r="AD26" s="286" t="str">
        <f t="shared" si="6"/>
        <v/>
      </c>
      <c r="AE26" s="286" t="str">
        <f t="shared" si="6"/>
        <v/>
      </c>
      <c r="AF26" s="286" t="str">
        <f t="shared" si="6"/>
        <v/>
      </c>
      <c r="AG26" s="286" t="str">
        <f t="shared" si="6"/>
        <v/>
      </c>
      <c r="AH26" s="286" t="str">
        <f t="shared" si="6"/>
        <v/>
      </c>
      <c r="AI26" s="286" t="str">
        <f t="shared" si="6"/>
        <v/>
      </c>
      <c r="AJ26" s="286" t="str">
        <f t="shared" si="6"/>
        <v/>
      </c>
      <c r="AK26" s="286" t="str">
        <f t="shared" si="6"/>
        <v/>
      </c>
      <c r="AL26" s="286" t="str">
        <f t="shared" si="6"/>
        <v/>
      </c>
      <c r="AM26" s="285" t="str">
        <f t="shared" si="6"/>
        <v/>
      </c>
      <c r="AN26" s="82"/>
      <c r="AO26" s="198" t="b">
        <f>AND(F14="",F15="",F16="",F17="",F18="",F19="",F21="",F22="",F23="",F24="")</f>
        <v>1</v>
      </c>
      <c r="AP26" s="198" t="b">
        <f>AND(G14="",G15="",G16="",G17="",G18="",G19="",G21="",G22="",G23="",G24="")</f>
        <v>0</v>
      </c>
      <c r="AQ26" s="198" t="b">
        <f t="shared" ref="AQ26:BU26" si="7">AND(I14="",I15="",I16="",I17="",I18="",I19="",I21="",I22="",I23="",I24="")</f>
        <v>1</v>
      </c>
      <c r="AR26" s="198" t="b">
        <f t="shared" si="7"/>
        <v>1</v>
      </c>
      <c r="AS26" s="198" t="b">
        <f t="shared" si="7"/>
        <v>1</v>
      </c>
      <c r="AT26" s="198" t="b">
        <f t="shared" si="7"/>
        <v>1</v>
      </c>
      <c r="AU26" s="198" t="b">
        <f t="shared" si="7"/>
        <v>1</v>
      </c>
      <c r="AV26" s="198" t="b">
        <f t="shared" si="7"/>
        <v>1</v>
      </c>
      <c r="AW26" s="198" t="b">
        <f t="shared" si="7"/>
        <v>1</v>
      </c>
      <c r="AX26" s="198" t="b">
        <f t="shared" si="7"/>
        <v>1</v>
      </c>
      <c r="AY26" s="198" t="b">
        <f t="shared" si="7"/>
        <v>1</v>
      </c>
      <c r="AZ26" s="198" t="b">
        <f t="shared" si="7"/>
        <v>1</v>
      </c>
      <c r="BA26" s="198" t="b">
        <f t="shared" si="7"/>
        <v>1</v>
      </c>
      <c r="BB26" s="198" t="b">
        <f t="shared" si="7"/>
        <v>1</v>
      </c>
      <c r="BC26" s="198" t="b">
        <f t="shared" si="7"/>
        <v>1</v>
      </c>
      <c r="BD26" s="198" t="b">
        <f t="shared" si="7"/>
        <v>1</v>
      </c>
      <c r="BE26" s="198" t="b">
        <f t="shared" si="7"/>
        <v>1</v>
      </c>
      <c r="BF26" s="198" t="b">
        <f t="shared" si="7"/>
        <v>1</v>
      </c>
      <c r="BG26" s="198" t="b">
        <f t="shared" si="7"/>
        <v>1</v>
      </c>
      <c r="BH26" s="198" t="b">
        <f t="shared" si="7"/>
        <v>1</v>
      </c>
      <c r="BI26" s="198" t="b">
        <f t="shared" si="7"/>
        <v>1</v>
      </c>
      <c r="BJ26" s="198" t="b">
        <f t="shared" si="7"/>
        <v>1</v>
      </c>
      <c r="BK26" s="198" t="b">
        <f t="shared" si="7"/>
        <v>1</v>
      </c>
      <c r="BL26" s="198" t="b">
        <f t="shared" si="7"/>
        <v>1</v>
      </c>
      <c r="BM26" s="198" t="b">
        <f t="shared" si="7"/>
        <v>1</v>
      </c>
      <c r="BN26" s="198" t="b">
        <f t="shared" si="7"/>
        <v>1</v>
      </c>
      <c r="BO26" s="198" t="b">
        <f t="shared" si="7"/>
        <v>1</v>
      </c>
      <c r="BP26" s="198" t="b">
        <f t="shared" si="7"/>
        <v>1</v>
      </c>
      <c r="BQ26" s="198" t="b">
        <f t="shared" si="7"/>
        <v>1</v>
      </c>
      <c r="BR26" s="198" t="b">
        <f t="shared" si="7"/>
        <v>1</v>
      </c>
      <c r="BS26" s="198" t="b">
        <f t="shared" si="7"/>
        <v>1</v>
      </c>
      <c r="BT26" s="198" t="b">
        <f t="shared" si="7"/>
        <v>1</v>
      </c>
      <c r="BU26" s="198" t="b">
        <f t="shared" si="7"/>
        <v>1</v>
      </c>
      <c r="BV26" s="82"/>
      <c r="BW26" s="82"/>
      <c r="BX26" s="82"/>
      <c r="BY26" s="131"/>
      <c r="BZ26" s="131"/>
      <c r="CA26" s="131"/>
      <c r="CB26" s="131"/>
      <c r="CC26" s="131"/>
      <c r="CD26" s="131"/>
      <c r="CE26" s="131"/>
      <c r="CF26" s="131"/>
      <c r="CG26" s="131"/>
      <c r="CH26" s="131"/>
      <c r="CI26" s="131"/>
      <c r="CJ26" s="131"/>
      <c r="CK26" s="131"/>
      <c r="CL26" s="131"/>
      <c r="CM26" s="131"/>
      <c r="CN26" s="131"/>
      <c r="CO26" s="131"/>
      <c r="CP26" s="131"/>
      <c r="CQ26" s="131"/>
      <c r="CR26" s="131"/>
      <c r="CS26" s="131"/>
    </row>
    <row r="27" spans="1:97" s="217" customFormat="1" ht="18" thickTop="1" thickBot="1">
      <c r="A27" s="1374"/>
      <c r="B27" s="212"/>
      <c r="C27" s="213"/>
      <c r="D27" s="213"/>
      <c r="E27" s="214"/>
      <c r="F27" s="784"/>
      <c r="G27" s="785"/>
      <c r="H27" s="786"/>
      <c r="I27" s="784"/>
      <c r="J27" s="784"/>
      <c r="K27" s="784"/>
      <c r="L27" s="784"/>
      <c r="M27" s="784"/>
      <c r="N27" s="784"/>
      <c r="O27" s="784"/>
      <c r="P27" s="784"/>
      <c r="Q27" s="784"/>
      <c r="R27" s="784"/>
      <c r="S27" s="784"/>
      <c r="T27" s="784"/>
      <c r="U27" s="784"/>
      <c r="V27" s="784"/>
      <c r="W27" s="784"/>
      <c r="X27" s="784"/>
      <c r="Y27" s="287"/>
      <c r="Z27" s="287"/>
      <c r="AA27" s="287"/>
      <c r="AB27" s="287"/>
      <c r="AC27" s="287"/>
      <c r="AD27" s="287"/>
      <c r="AE27" s="287"/>
      <c r="AF27" s="287"/>
      <c r="AG27" s="287"/>
      <c r="AH27" s="287"/>
      <c r="AI27" s="287"/>
      <c r="AJ27" s="287"/>
      <c r="AK27" s="287"/>
      <c r="AL27" s="287"/>
      <c r="AM27" s="287"/>
      <c r="AN27" s="241"/>
      <c r="AO27" s="215"/>
      <c r="AP27" s="215"/>
      <c r="AQ27" s="215"/>
      <c r="AR27" s="215"/>
      <c r="AS27" s="215"/>
      <c r="AT27" s="215"/>
      <c r="AU27" s="215"/>
      <c r="AV27" s="215"/>
      <c r="AW27" s="215"/>
      <c r="AX27" s="215"/>
      <c r="AY27" s="215"/>
      <c r="AZ27" s="215"/>
      <c r="BA27" s="215"/>
      <c r="BB27" s="215"/>
      <c r="BC27" s="215"/>
      <c r="BD27" s="215"/>
      <c r="BE27" s="215"/>
      <c r="BF27" s="215"/>
      <c r="BG27" s="215"/>
      <c r="BH27" s="215"/>
      <c r="BI27" s="215"/>
      <c r="BJ27" s="215"/>
      <c r="BK27" s="215"/>
      <c r="BL27" s="215"/>
      <c r="BM27" s="215"/>
      <c r="BN27" s="215"/>
      <c r="BO27" s="215"/>
      <c r="BP27" s="215"/>
      <c r="BQ27" s="215"/>
      <c r="BR27" s="215"/>
      <c r="BS27" s="215"/>
      <c r="BT27" s="215"/>
      <c r="BU27" s="215"/>
      <c r="BV27" s="241"/>
      <c r="BW27" s="241"/>
      <c r="BX27" s="241"/>
      <c r="BY27" s="216"/>
      <c r="BZ27" s="216"/>
      <c r="CA27" s="216"/>
      <c r="CB27" s="216"/>
      <c r="CC27" s="216"/>
      <c r="CD27" s="216"/>
      <c r="CE27" s="216"/>
      <c r="CF27" s="216"/>
      <c r="CG27" s="216"/>
      <c r="CH27" s="216"/>
      <c r="CI27" s="216"/>
      <c r="CJ27" s="216"/>
      <c r="CK27" s="216"/>
      <c r="CL27" s="216"/>
      <c r="CM27" s="216"/>
      <c r="CN27" s="216"/>
      <c r="CO27" s="216"/>
      <c r="CP27" s="216"/>
      <c r="CQ27" s="216"/>
      <c r="CR27" s="216"/>
      <c r="CS27" s="216"/>
    </row>
    <row r="28" spans="1:97" ht="23.25" customHeight="1" thickTop="1">
      <c r="A28" s="1391" t="s">
        <v>664</v>
      </c>
      <c r="B28" s="1468" t="s">
        <v>381</v>
      </c>
      <c r="C28" s="1490" t="s">
        <v>375</v>
      </c>
      <c r="D28" s="1491"/>
      <c r="E28" s="1034" t="s">
        <v>409</v>
      </c>
      <c r="F28" s="787"/>
      <c r="G28" s="788">
        <f>SUM(I28:AM28)</f>
        <v>0</v>
      </c>
      <c r="H28" s="789"/>
      <c r="I28" s="1086"/>
      <c r="J28" s="1037"/>
      <c r="K28" s="1038"/>
      <c r="L28" s="1039"/>
      <c r="M28" s="793"/>
      <c r="N28" s="793"/>
      <c r="O28" s="793"/>
      <c r="P28" s="793"/>
      <c r="Q28" s="793"/>
      <c r="R28" s="793"/>
      <c r="S28" s="793"/>
      <c r="T28" s="793"/>
      <c r="U28" s="793"/>
      <c r="V28" s="793"/>
      <c r="W28" s="793"/>
      <c r="X28" s="793"/>
      <c r="Y28" s="288"/>
      <c r="Z28" s="288"/>
      <c r="AA28" s="288"/>
      <c r="AB28" s="288"/>
      <c r="AC28" s="288"/>
      <c r="AD28" s="288"/>
      <c r="AE28" s="288"/>
      <c r="AF28" s="288"/>
      <c r="AG28" s="288"/>
      <c r="AH28" s="288"/>
      <c r="AI28" s="288"/>
      <c r="AJ28" s="288"/>
      <c r="AK28" s="288"/>
      <c r="AL28" s="288"/>
      <c r="AM28" s="319"/>
      <c r="AN28" s="82"/>
      <c r="AO28" s="200"/>
      <c r="AP28" s="200"/>
      <c r="AQ28" s="200"/>
      <c r="AR28" s="200"/>
      <c r="AS28" s="200"/>
      <c r="AT28" s="200"/>
      <c r="AU28" s="200"/>
      <c r="AV28" s="200"/>
      <c r="AW28" s="200"/>
      <c r="AX28" s="200"/>
      <c r="AY28" s="200"/>
      <c r="AZ28" s="200"/>
      <c r="BA28" s="200"/>
      <c r="BB28" s="200"/>
      <c r="BC28" s="200"/>
      <c r="BD28" s="200"/>
      <c r="BE28" s="200"/>
      <c r="BF28" s="200"/>
      <c r="BG28" s="200"/>
      <c r="BH28" s="200"/>
      <c r="BI28" s="200"/>
      <c r="BJ28" s="200"/>
      <c r="BK28" s="200"/>
      <c r="BL28" s="200"/>
      <c r="BM28" s="200"/>
      <c r="BN28" s="200"/>
      <c r="BO28" s="200"/>
      <c r="BP28" s="200"/>
      <c r="BQ28" s="200"/>
      <c r="BR28" s="200"/>
      <c r="BS28" s="200"/>
      <c r="BT28" s="200"/>
      <c r="BU28" s="200"/>
      <c r="BV28" s="82"/>
      <c r="BW28" s="82"/>
      <c r="BX28" s="82"/>
      <c r="BY28" s="131"/>
      <c r="BZ28" s="131"/>
      <c r="CA28" s="131"/>
      <c r="CB28" s="131"/>
      <c r="CC28" s="131"/>
      <c r="CD28" s="131"/>
      <c r="CE28" s="131"/>
      <c r="CF28" s="131"/>
      <c r="CG28" s="131"/>
      <c r="CH28" s="131"/>
      <c r="CI28" s="131"/>
      <c r="CJ28" s="131"/>
      <c r="CK28" s="131"/>
      <c r="CL28" s="131"/>
      <c r="CM28" s="131"/>
      <c r="CN28" s="131"/>
      <c r="CO28" s="131"/>
      <c r="CP28" s="131"/>
      <c r="CQ28" s="131"/>
      <c r="CR28" s="131"/>
      <c r="CS28" s="131"/>
    </row>
    <row r="29" spans="1:97" ht="23.25" customHeight="1">
      <c r="A29" s="1391"/>
      <c r="B29" s="1469"/>
      <c r="C29" s="1464"/>
      <c r="D29" s="1465"/>
      <c r="E29" s="1032" t="s">
        <v>382</v>
      </c>
      <c r="F29" s="794"/>
      <c r="G29" s="795">
        <f>SUM(I29:AM29)</f>
        <v>0</v>
      </c>
      <c r="H29" s="796"/>
      <c r="I29" s="1087"/>
      <c r="J29" s="1040"/>
      <c r="K29" s="1041"/>
      <c r="L29" s="1042"/>
      <c r="M29" s="800"/>
      <c r="N29" s="800"/>
      <c r="O29" s="800"/>
      <c r="P29" s="800"/>
      <c r="Q29" s="800"/>
      <c r="R29" s="800"/>
      <c r="S29" s="800"/>
      <c r="T29" s="800"/>
      <c r="U29" s="800"/>
      <c r="V29" s="800"/>
      <c r="W29" s="800"/>
      <c r="X29" s="800"/>
      <c r="Y29" s="289"/>
      <c r="Z29" s="289"/>
      <c r="AA29" s="289"/>
      <c r="AB29" s="289"/>
      <c r="AC29" s="289"/>
      <c r="AD29" s="289"/>
      <c r="AE29" s="289"/>
      <c r="AF29" s="289"/>
      <c r="AG29" s="289"/>
      <c r="AH29" s="289"/>
      <c r="AI29" s="289"/>
      <c r="AJ29" s="289"/>
      <c r="AK29" s="289"/>
      <c r="AL29" s="289"/>
      <c r="AM29" s="320"/>
      <c r="AN29" s="82"/>
      <c r="AO29" s="200"/>
      <c r="AP29" s="200"/>
      <c r="AQ29" s="200"/>
      <c r="AR29" s="200"/>
      <c r="AS29" s="200"/>
      <c r="AT29" s="200"/>
      <c r="AU29" s="200"/>
      <c r="AV29" s="200"/>
      <c r="AW29" s="200"/>
      <c r="AX29" s="200"/>
      <c r="AY29" s="200"/>
      <c r="AZ29" s="200"/>
      <c r="BA29" s="200"/>
      <c r="BB29" s="200"/>
      <c r="BC29" s="200"/>
      <c r="BD29" s="200"/>
      <c r="BE29" s="200"/>
      <c r="BF29" s="200"/>
      <c r="BG29" s="200"/>
      <c r="BH29" s="200"/>
      <c r="BI29" s="200"/>
      <c r="BJ29" s="200"/>
      <c r="BK29" s="200"/>
      <c r="BL29" s="200"/>
      <c r="BM29" s="200"/>
      <c r="BN29" s="200"/>
      <c r="BO29" s="200"/>
      <c r="BP29" s="200"/>
      <c r="BQ29" s="200"/>
      <c r="BR29" s="200"/>
      <c r="BS29" s="200"/>
      <c r="BT29" s="200"/>
      <c r="BU29" s="200"/>
      <c r="BV29" s="82"/>
      <c r="BW29" s="82"/>
      <c r="BX29" s="82"/>
      <c r="BY29" s="131"/>
      <c r="BZ29" s="131"/>
      <c r="CA29" s="131"/>
      <c r="CB29" s="131"/>
      <c r="CC29" s="131"/>
      <c r="CD29" s="131"/>
      <c r="CE29" s="131"/>
      <c r="CF29" s="131"/>
      <c r="CG29" s="131"/>
      <c r="CH29" s="131"/>
      <c r="CI29" s="131"/>
      <c r="CJ29" s="131"/>
      <c r="CK29" s="131"/>
      <c r="CL29" s="131"/>
      <c r="CM29" s="131"/>
      <c r="CN29" s="131"/>
      <c r="CO29" s="131"/>
      <c r="CP29" s="131"/>
      <c r="CQ29" s="131"/>
      <c r="CR29" s="131"/>
      <c r="CS29" s="131"/>
    </row>
    <row r="30" spans="1:97" ht="23.25" customHeight="1" thickBot="1">
      <c r="A30" s="1391"/>
      <c r="B30" s="1469"/>
      <c r="C30" s="1464"/>
      <c r="D30" s="1465"/>
      <c r="E30" s="1035" t="s">
        <v>410</v>
      </c>
      <c r="F30" s="801" t="str">
        <f>IF(AO30=TRUE,"",SUM(F28:F29))</f>
        <v/>
      </c>
      <c r="G30" s="802">
        <f>IF(AP30=TRUE,"",SUM(G28:G29))</f>
        <v>0</v>
      </c>
      <c r="H30" s="803"/>
      <c r="I30" s="801" t="str">
        <f t="shared" ref="I30:AM30" si="8">IF(AQ30=TRUE,"",SUM(I28:I29))</f>
        <v/>
      </c>
      <c r="J30" s="1043" t="str">
        <f t="shared" si="8"/>
        <v/>
      </c>
      <c r="K30" s="806" t="str">
        <f t="shared" si="8"/>
        <v/>
      </c>
      <c r="L30" s="806" t="str">
        <f t="shared" si="8"/>
        <v/>
      </c>
      <c r="M30" s="806" t="str">
        <f t="shared" si="8"/>
        <v/>
      </c>
      <c r="N30" s="806" t="str">
        <f t="shared" si="8"/>
        <v/>
      </c>
      <c r="O30" s="806" t="str">
        <f t="shared" si="8"/>
        <v/>
      </c>
      <c r="P30" s="806" t="str">
        <f t="shared" si="8"/>
        <v/>
      </c>
      <c r="Q30" s="806" t="str">
        <f t="shared" si="8"/>
        <v/>
      </c>
      <c r="R30" s="806" t="str">
        <f t="shared" si="8"/>
        <v/>
      </c>
      <c r="S30" s="806" t="str">
        <f t="shared" si="8"/>
        <v/>
      </c>
      <c r="T30" s="806" t="str">
        <f t="shared" si="8"/>
        <v/>
      </c>
      <c r="U30" s="806" t="str">
        <f t="shared" si="8"/>
        <v/>
      </c>
      <c r="V30" s="806" t="str">
        <f t="shared" si="8"/>
        <v/>
      </c>
      <c r="W30" s="806" t="str">
        <f t="shared" si="8"/>
        <v/>
      </c>
      <c r="X30" s="806" t="str">
        <f t="shared" si="8"/>
        <v/>
      </c>
      <c r="Y30" s="291" t="str">
        <f t="shared" si="8"/>
        <v/>
      </c>
      <c r="Z30" s="291" t="str">
        <f t="shared" si="8"/>
        <v/>
      </c>
      <c r="AA30" s="291" t="str">
        <f t="shared" si="8"/>
        <v/>
      </c>
      <c r="AB30" s="291" t="str">
        <f t="shared" si="8"/>
        <v/>
      </c>
      <c r="AC30" s="291" t="str">
        <f t="shared" si="8"/>
        <v/>
      </c>
      <c r="AD30" s="291" t="str">
        <f t="shared" si="8"/>
        <v/>
      </c>
      <c r="AE30" s="291" t="str">
        <f t="shared" si="8"/>
        <v/>
      </c>
      <c r="AF30" s="291" t="str">
        <f t="shared" si="8"/>
        <v/>
      </c>
      <c r="AG30" s="291" t="str">
        <f t="shared" si="8"/>
        <v/>
      </c>
      <c r="AH30" s="291" t="str">
        <f t="shared" si="8"/>
        <v/>
      </c>
      <c r="AI30" s="291" t="str">
        <f t="shared" si="8"/>
        <v/>
      </c>
      <c r="AJ30" s="291" t="str">
        <f t="shared" si="8"/>
        <v/>
      </c>
      <c r="AK30" s="291" t="str">
        <f t="shared" si="8"/>
        <v/>
      </c>
      <c r="AL30" s="291" t="str">
        <f t="shared" si="8"/>
        <v/>
      </c>
      <c r="AM30" s="290" t="str">
        <f t="shared" si="8"/>
        <v/>
      </c>
      <c r="AN30" s="82"/>
      <c r="AO30" s="198" t="b">
        <f>AND(F28="",F29="")</f>
        <v>1</v>
      </c>
      <c r="AP30" s="198" t="b">
        <f>AND(G28="",G29="")</f>
        <v>0</v>
      </c>
      <c r="AQ30" s="198" t="b">
        <f t="shared" ref="AQ30:BU30" si="9">AND(I28="",I29="")</f>
        <v>1</v>
      </c>
      <c r="AR30" s="198" t="b">
        <f t="shared" si="9"/>
        <v>1</v>
      </c>
      <c r="AS30" s="198" t="b">
        <f t="shared" si="9"/>
        <v>1</v>
      </c>
      <c r="AT30" s="198" t="b">
        <f t="shared" si="9"/>
        <v>1</v>
      </c>
      <c r="AU30" s="198" t="b">
        <f t="shared" si="9"/>
        <v>1</v>
      </c>
      <c r="AV30" s="198" t="b">
        <f t="shared" si="9"/>
        <v>1</v>
      </c>
      <c r="AW30" s="198" t="b">
        <f t="shared" si="9"/>
        <v>1</v>
      </c>
      <c r="AX30" s="198" t="b">
        <f t="shared" si="9"/>
        <v>1</v>
      </c>
      <c r="AY30" s="198" t="b">
        <f t="shared" si="9"/>
        <v>1</v>
      </c>
      <c r="AZ30" s="198" t="b">
        <f t="shared" si="9"/>
        <v>1</v>
      </c>
      <c r="BA30" s="198" t="b">
        <f t="shared" si="9"/>
        <v>1</v>
      </c>
      <c r="BB30" s="198" t="b">
        <f t="shared" si="9"/>
        <v>1</v>
      </c>
      <c r="BC30" s="198" t="b">
        <f t="shared" si="9"/>
        <v>1</v>
      </c>
      <c r="BD30" s="198" t="b">
        <f t="shared" si="9"/>
        <v>1</v>
      </c>
      <c r="BE30" s="198" t="b">
        <f t="shared" si="9"/>
        <v>1</v>
      </c>
      <c r="BF30" s="198" t="b">
        <f t="shared" si="9"/>
        <v>1</v>
      </c>
      <c r="BG30" s="198" t="b">
        <f t="shared" si="9"/>
        <v>1</v>
      </c>
      <c r="BH30" s="198" t="b">
        <f t="shared" si="9"/>
        <v>1</v>
      </c>
      <c r="BI30" s="198" t="b">
        <f t="shared" si="9"/>
        <v>1</v>
      </c>
      <c r="BJ30" s="198" t="b">
        <f t="shared" si="9"/>
        <v>1</v>
      </c>
      <c r="BK30" s="198" t="b">
        <f t="shared" si="9"/>
        <v>1</v>
      </c>
      <c r="BL30" s="198" t="b">
        <f t="shared" si="9"/>
        <v>1</v>
      </c>
      <c r="BM30" s="198" t="b">
        <f t="shared" si="9"/>
        <v>1</v>
      </c>
      <c r="BN30" s="198" t="b">
        <f t="shared" si="9"/>
        <v>1</v>
      </c>
      <c r="BO30" s="198" t="b">
        <f t="shared" si="9"/>
        <v>1</v>
      </c>
      <c r="BP30" s="198" t="b">
        <f t="shared" si="9"/>
        <v>1</v>
      </c>
      <c r="BQ30" s="198" t="b">
        <f t="shared" si="9"/>
        <v>1</v>
      </c>
      <c r="BR30" s="198" t="b">
        <f t="shared" si="9"/>
        <v>1</v>
      </c>
      <c r="BS30" s="198" t="b">
        <f t="shared" si="9"/>
        <v>1</v>
      </c>
      <c r="BT30" s="198" t="b">
        <f t="shared" si="9"/>
        <v>1</v>
      </c>
      <c r="BU30" s="198" t="b">
        <f t="shared" si="9"/>
        <v>1</v>
      </c>
      <c r="BV30" s="82"/>
      <c r="BW30" s="82"/>
      <c r="BX30" s="82"/>
      <c r="BY30" s="131"/>
      <c r="BZ30" s="131"/>
      <c r="CA30" s="131"/>
      <c r="CB30" s="131"/>
      <c r="CC30" s="131"/>
      <c r="CD30" s="131"/>
      <c r="CE30" s="131"/>
      <c r="CF30" s="131"/>
      <c r="CG30" s="131"/>
      <c r="CH30" s="131"/>
      <c r="CI30" s="131"/>
      <c r="CJ30" s="131"/>
      <c r="CK30" s="131"/>
      <c r="CL30" s="131"/>
      <c r="CM30" s="131"/>
      <c r="CN30" s="131"/>
      <c r="CO30" s="131"/>
      <c r="CP30" s="131"/>
      <c r="CQ30" s="131"/>
      <c r="CR30" s="131"/>
      <c r="CS30" s="131"/>
    </row>
    <row r="31" spans="1:97" ht="23.25" customHeight="1" thickTop="1">
      <c r="A31" s="1374" t="s">
        <v>480</v>
      </c>
      <c r="B31" s="1469"/>
      <c r="C31" s="1462" t="s">
        <v>376</v>
      </c>
      <c r="D31" s="1463"/>
      <c r="E31" s="1036" t="s">
        <v>383</v>
      </c>
      <c r="F31" s="807"/>
      <c r="G31" s="808">
        <f>SUM(I31:AM31)</f>
        <v>0</v>
      </c>
      <c r="H31" s="809"/>
      <c r="I31" s="1088"/>
      <c r="J31" s="1044"/>
      <c r="K31" s="1045"/>
      <c r="L31" s="1046"/>
      <c r="M31" s="813"/>
      <c r="N31" s="813"/>
      <c r="O31" s="813"/>
      <c r="P31" s="813"/>
      <c r="Q31" s="813"/>
      <c r="R31" s="813"/>
      <c r="S31" s="813"/>
      <c r="T31" s="813"/>
      <c r="U31" s="813"/>
      <c r="V31" s="813"/>
      <c r="W31" s="813"/>
      <c r="X31" s="813"/>
      <c r="Y31" s="292"/>
      <c r="Z31" s="292"/>
      <c r="AA31" s="292"/>
      <c r="AB31" s="292"/>
      <c r="AC31" s="292"/>
      <c r="AD31" s="292"/>
      <c r="AE31" s="292"/>
      <c r="AF31" s="292"/>
      <c r="AG31" s="292"/>
      <c r="AH31" s="292"/>
      <c r="AI31" s="292"/>
      <c r="AJ31" s="292"/>
      <c r="AK31" s="292"/>
      <c r="AL31" s="292"/>
      <c r="AM31" s="321"/>
      <c r="AN31" s="82"/>
      <c r="AO31" s="200"/>
      <c r="AP31" s="200"/>
      <c r="AQ31" s="200"/>
      <c r="AR31" s="200"/>
      <c r="AS31" s="200"/>
      <c r="AT31" s="200"/>
      <c r="AU31" s="200"/>
      <c r="AV31" s="200"/>
      <c r="AW31" s="200"/>
      <c r="AX31" s="200"/>
      <c r="AY31" s="200"/>
      <c r="AZ31" s="200"/>
      <c r="BA31" s="200"/>
      <c r="BB31" s="200"/>
      <c r="BC31" s="200"/>
      <c r="BD31" s="200"/>
      <c r="BE31" s="200"/>
      <c r="BF31" s="200"/>
      <c r="BG31" s="200"/>
      <c r="BH31" s="200"/>
      <c r="BI31" s="200"/>
      <c r="BJ31" s="200"/>
      <c r="BK31" s="200"/>
      <c r="BL31" s="200"/>
      <c r="BM31" s="200"/>
      <c r="BN31" s="200"/>
      <c r="BO31" s="200"/>
      <c r="BP31" s="200"/>
      <c r="BQ31" s="200"/>
      <c r="BR31" s="200"/>
      <c r="BS31" s="200"/>
      <c r="BT31" s="200"/>
      <c r="BU31" s="200"/>
      <c r="BV31" s="82"/>
      <c r="BW31" s="82"/>
      <c r="BX31" s="82"/>
      <c r="BY31" s="131"/>
      <c r="BZ31" s="131"/>
      <c r="CA31" s="131"/>
      <c r="CB31" s="131"/>
      <c r="CC31" s="131"/>
      <c r="CD31" s="131"/>
      <c r="CE31" s="131"/>
      <c r="CF31" s="131"/>
      <c r="CG31" s="131"/>
      <c r="CH31" s="131"/>
      <c r="CI31" s="131"/>
      <c r="CJ31" s="131"/>
      <c r="CK31" s="131"/>
      <c r="CL31" s="131"/>
      <c r="CM31" s="131"/>
      <c r="CN31" s="131"/>
      <c r="CO31" s="131"/>
      <c r="CP31" s="131"/>
      <c r="CQ31" s="131"/>
      <c r="CR31" s="131"/>
      <c r="CS31" s="131"/>
    </row>
    <row r="32" spans="1:97" ht="23.25" customHeight="1">
      <c r="A32" s="1374"/>
      <c r="B32" s="1469"/>
      <c r="C32" s="1464"/>
      <c r="D32" s="1465"/>
      <c r="E32" s="1032" t="s">
        <v>384</v>
      </c>
      <c r="F32" s="794"/>
      <c r="G32" s="795">
        <f>SUM(I32:AM32)</f>
        <v>0</v>
      </c>
      <c r="H32" s="796"/>
      <c r="I32" s="1087"/>
      <c r="J32" s="1040"/>
      <c r="K32" s="1041"/>
      <c r="L32" s="1042"/>
      <c r="M32" s="800"/>
      <c r="N32" s="800"/>
      <c r="O32" s="800"/>
      <c r="P32" s="800"/>
      <c r="Q32" s="800"/>
      <c r="R32" s="800"/>
      <c r="S32" s="800"/>
      <c r="T32" s="800"/>
      <c r="U32" s="800"/>
      <c r="V32" s="800"/>
      <c r="W32" s="800"/>
      <c r="X32" s="800"/>
      <c r="Y32" s="289"/>
      <c r="Z32" s="289"/>
      <c r="AA32" s="289"/>
      <c r="AB32" s="289"/>
      <c r="AC32" s="289"/>
      <c r="AD32" s="289"/>
      <c r="AE32" s="289"/>
      <c r="AF32" s="289"/>
      <c r="AG32" s="289"/>
      <c r="AH32" s="289"/>
      <c r="AI32" s="289"/>
      <c r="AJ32" s="289"/>
      <c r="AK32" s="289"/>
      <c r="AL32" s="289"/>
      <c r="AM32" s="320"/>
      <c r="AN32" s="82"/>
      <c r="AO32" s="200"/>
      <c r="AP32" s="200"/>
      <c r="AQ32" s="200"/>
      <c r="AR32" s="200"/>
      <c r="AS32" s="200"/>
      <c r="AT32" s="200"/>
      <c r="AU32" s="200"/>
      <c r="AV32" s="200"/>
      <c r="AW32" s="200"/>
      <c r="AX32" s="200"/>
      <c r="AY32" s="200"/>
      <c r="AZ32" s="200"/>
      <c r="BA32" s="200"/>
      <c r="BB32" s="200"/>
      <c r="BC32" s="200"/>
      <c r="BD32" s="200"/>
      <c r="BE32" s="200"/>
      <c r="BF32" s="200"/>
      <c r="BG32" s="200"/>
      <c r="BH32" s="200"/>
      <c r="BI32" s="200"/>
      <c r="BJ32" s="200"/>
      <c r="BK32" s="200"/>
      <c r="BL32" s="200"/>
      <c r="BM32" s="200"/>
      <c r="BN32" s="200"/>
      <c r="BO32" s="200"/>
      <c r="BP32" s="200"/>
      <c r="BQ32" s="200"/>
      <c r="BR32" s="200"/>
      <c r="BS32" s="200"/>
      <c r="BT32" s="200"/>
      <c r="BU32" s="200"/>
      <c r="BV32" s="82"/>
      <c r="BW32" s="82"/>
      <c r="BX32" s="82"/>
      <c r="BY32" s="131"/>
      <c r="BZ32" s="131"/>
      <c r="CA32" s="131"/>
      <c r="CB32" s="131"/>
      <c r="CC32" s="131"/>
      <c r="CD32" s="131"/>
      <c r="CE32" s="131"/>
      <c r="CF32" s="131"/>
      <c r="CG32" s="131"/>
      <c r="CH32" s="131"/>
      <c r="CI32" s="131"/>
      <c r="CJ32" s="131"/>
      <c r="CK32" s="131"/>
      <c r="CL32" s="131"/>
      <c r="CM32" s="131"/>
      <c r="CN32" s="131"/>
      <c r="CO32" s="131"/>
      <c r="CP32" s="131"/>
      <c r="CQ32" s="131"/>
      <c r="CR32" s="131"/>
      <c r="CS32" s="131"/>
    </row>
    <row r="33" spans="1:97" ht="23.25" customHeight="1" thickBot="1">
      <c r="A33" s="1374"/>
      <c r="B33" s="1469"/>
      <c r="C33" s="1466"/>
      <c r="D33" s="1467"/>
      <c r="E33" s="1033" t="s">
        <v>411</v>
      </c>
      <c r="F33" s="801" t="str">
        <f>IF(AO33=TRUE,"",SUM(F31:F32))</f>
        <v/>
      </c>
      <c r="G33" s="802">
        <f>IF(AP33=TRUE,"",SUM(G31:G32))</f>
        <v>0</v>
      </c>
      <c r="H33" s="803"/>
      <c r="I33" s="801" t="str">
        <f t="shared" ref="I33:AM33" si="10">IF(AQ33=TRUE,"",SUM(I31:I32))</f>
        <v/>
      </c>
      <c r="J33" s="1043" t="str">
        <f t="shared" si="10"/>
        <v/>
      </c>
      <c r="K33" s="806" t="str">
        <f t="shared" si="10"/>
        <v/>
      </c>
      <c r="L33" s="806" t="str">
        <f t="shared" si="10"/>
        <v/>
      </c>
      <c r="M33" s="806" t="str">
        <f t="shared" si="10"/>
        <v/>
      </c>
      <c r="N33" s="806" t="str">
        <f t="shared" si="10"/>
        <v/>
      </c>
      <c r="O33" s="806" t="str">
        <f t="shared" si="10"/>
        <v/>
      </c>
      <c r="P33" s="806" t="str">
        <f t="shared" si="10"/>
        <v/>
      </c>
      <c r="Q33" s="806" t="str">
        <f t="shared" si="10"/>
        <v/>
      </c>
      <c r="R33" s="806" t="str">
        <f t="shared" si="10"/>
        <v/>
      </c>
      <c r="S33" s="806" t="str">
        <f t="shared" si="10"/>
        <v/>
      </c>
      <c r="T33" s="806" t="str">
        <f t="shared" si="10"/>
        <v/>
      </c>
      <c r="U33" s="806" t="str">
        <f t="shared" si="10"/>
        <v/>
      </c>
      <c r="V33" s="806" t="str">
        <f t="shared" si="10"/>
        <v/>
      </c>
      <c r="W33" s="806" t="str">
        <f t="shared" si="10"/>
        <v/>
      </c>
      <c r="X33" s="806" t="str">
        <f t="shared" si="10"/>
        <v/>
      </c>
      <c r="Y33" s="291" t="str">
        <f t="shared" si="10"/>
        <v/>
      </c>
      <c r="Z33" s="291" t="str">
        <f t="shared" si="10"/>
        <v/>
      </c>
      <c r="AA33" s="291" t="str">
        <f t="shared" si="10"/>
        <v/>
      </c>
      <c r="AB33" s="291" t="str">
        <f t="shared" si="10"/>
        <v/>
      </c>
      <c r="AC33" s="291" t="str">
        <f t="shared" si="10"/>
        <v/>
      </c>
      <c r="AD33" s="291" t="str">
        <f t="shared" si="10"/>
        <v/>
      </c>
      <c r="AE33" s="291" t="str">
        <f t="shared" si="10"/>
        <v/>
      </c>
      <c r="AF33" s="291" t="str">
        <f t="shared" si="10"/>
        <v/>
      </c>
      <c r="AG33" s="291" t="str">
        <f t="shared" si="10"/>
        <v/>
      </c>
      <c r="AH33" s="291" t="str">
        <f t="shared" si="10"/>
        <v/>
      </c>
      <c r="AI33" s="291" t="str">
        <f t="shared" si="10"/>
        <v/>
      </c>
      <c r="AJ33" s="291" t="str">
        <f t="shared" si="10"/>
        <v/>
      </c>
      <c r="AK33" s="291" t="str">
        <f t="shared" si="10"/>
        <v/>
      </c>
      <c r="AL33" s="291" t="str">
        <f t="shared" si="10"/>
        <v/>
      </c>
      <c r="AM33" s="290" t="str">
        <f t="shared" si="10"/>
        <v/>
      </c>
      <c r="AN33" s="82"/>
      <c r="AO33" s="198" t="b">
        <f>AND(F31="",F32="")</f>
        <v>1</v>
      </c>
      <c r="AP33" s="198" t="b">
        <f>AND(G31="",G32="")</f>
        <v>0</v>
      </c>
      <c r="AQ33" s="198" t="b">
        <f t="shared" ref="AQ33:BU33" si="11">AND(I31="",I32="")</f>
        <v>1</v>
      </c>
      <c r="AR33" s="198" t="b">
        <f t="shared" si="11"/>
        <v>1</v>
      </c>
      <c r="AS33" s="198" t="b">
        <f t="shared" si="11"/>
        <v>1</v>
      </c>
      <c r="AT33" s="198" t="b">
        <f t="shared" si="11"/>
        <v>1</v>
      </c>
      <c r="AU33" s="198" t="b">
        <f t="shared" si="11"/>
        <v>1</v>
      </c>
      <c r="AV33" s="198" t="b">
        <f t="shared" si="11"/>
        <v>1</v>
      </c>
      <c r="AW33" s="198" t="b">
        <f t="shared" si="11"/>
        <v>1</v>
      </c>
      <c r="AX33" s="198" t="b">
        <f t="shared" si="11"/>
        <v>1</v>
      </c>
      <c r="AY33" s="198" t="b">
        <f t="shared" si="11"/>
        <v>1</v>
      </c>
      <c r="AZ33" s="198" t="b">
        <f t="shared" si="11"/>
        <v>1</v>
      </c>
      <c r="BA33" s="198" t="b">
        <f t="shared" si="11"/>
        <v>1</v>
      </c>
      <c r="BB33" s="198" t="b">
        <f t="shared" si="11"/>
        <v>1</v>
      </c>
      <c r="BC33" s="198" t="b">
        <f t="shared" si="11"/>
        <v>1</v>
      </c>
      <c r="BD33" s="198" t="b">
        <f t="shared" si="11"/>
        <v>1</v>
      </c>
      <c r="BE33" s="198" t="b">
        <f t="shared" si="11"/>
        <v>1</v>
      </c>
      <c r="BF33" s="198" t="b">
        <f t="shared" si="11"/>
        <v>1</v>
      </c>
      <c r="BG33" s="198" t="b">
        <f t="shared" si="11"/>
        <v>1</v>
      </c>
      <c r="BH33" s="198" t="b">
        <f t="shared" si="11"/>
        <v>1</v>
      </c>
      <c r="BI33" s="198" t="b">
        <f t="shared" si="11"/>
        <v>1</v>
      </c>
      <c r="BJ33" s="198" t="b">
        <f t="shared" si="11"/>
        <v>1</v>
      </c>
      <c r="BK33" s="198" t="b">
        <f t="shared" si="11"/>
        <v>1</v>
      </c>
      <c r="BL33" s="198" t="b">
        <f t="shared" si="11"/>
        <v>1</v>
      </c>
      <c r="BM33" s="198" t="b">
        <f t="shared" si="11"/>
        <v>1</v>
      </c>
      <c r="BN33" s="198" t="b">
        <f t="shared" si="11"/>
        <v>1</v>
      </c>
      <c r="BO33" s="198" t="b">
        <f t="shared" si="11"/>
        <v>1</v>
      </c>
      <c r="BP33" s="198" t="b">
        <f t="shared" si="11"/>
        <v>1</v>
      </c>
      <c r="BQ33" s="198" t="b">
        <f t="shared" si="11"/>
        <v>1</v>
      </c>
      <c r="BR33" s="198" t="b">
        <f t="shared" si="11"/>
        <v>1</v>
      </c>
      <c r="BS33" s="198" t="b">
        <f t="shared" si="11"/>
        <v>1</v>
      </c>
      <c r="BT33" s="198" t="b">
        <f t="shared" si="11"/>
        <v>1</v>
      </c>
      <c r="BU33" s="198" t="b">
        <f t="shared" si="11"/>
        <v>1</v>
      </c>
      <c r="BV33" s="82"/>
      <c r="BW33" s="82"/>
      <c r="BX33" s="82"/>
      <c r="BY33" s="131"/>
      <c r="BZ33" s="131"/>
      <c r="CA33" s="131"/>
      <c r="CB33" s="131"/>
      <c r="CC33" s="131"/>
      <c r="CD33" s="131"/>
      <c r="CE33" s="131"/>
      <c r="CF33" s="131"/>
      <c r="CG33" s="131"/>
      <c r="CH33" s="131"/>
      <c r="CI33" s="131"/>
      <c r="CJ33" s="131"/>
      <c r="CK33" s="131"/>
      <c r="CL33" s="131"/>
      <c r="CM33" s="131"/>
      <c r="CN33" s="131"/>
      <c r="CO33" s="131"/>
      <c r="CP33" s="131"/>
      <c r="CQ33" s="131"/>
      <c r="CR33" s="131"/>
      <c r="CS33" s="131"/>
    </row>
    <row r="34" spans="1:97" ht="52.5" customHeight="1" thickTop="1" thickBot="1">
      <c r="A34" s="1391" t="s">
        <v>664</v>
      </c>
      <c r="B34" s="1470"/>
      <c r="C34" s="1481" t="s">
        <v>412</v>
      </c>
      <c r="D34" s="1482"/>
      <c r="E34" s="1483"/>
      <c r="F34" s="778" t="str">
        <f>IF(AO34=TRUE,"",IF(F30="",0-F33,IF(F33="",F30-0,F30-F33)))</f>
        <v/>
      </c>
      <c r="G34" s="779">
        <f>IF(AP34=TRUE,"",IF(G30="",0-G33,IF(G33="",G30-0,G30-G33)))</f>
        <v>0</v>
      </c>
      <c r="H34" s="780"/>
      <c r="I34" s="778" t="str">
        <f t="shared" ref="I34:AM34" si="12">IF(AQ34=TRUE,"",IF(I30="",0-I33,IF(I33="",I30-0,I30-I33)))</f>
        <v/>
      </c>
      <c r="J34" s="1047" t="str">
        <f t="shared" si="12"/>
        <v/>
      </c>
      <c r="K34" s="783" t="str">
        <f t="shared" si="12"/>
        <v/>
      </c>
      <c r="L34" s="783" t="str">
        <f t="shared" si="12"/>
        <v/>
      </c>
      <c r="M34" s="783" t="str">
        <f t="shared" si="12"/>
        <v/>
      </c>
      <c r="N34" s="783" t="str">
        <f t="shared" si="12"/>
        <v/>
      </c>
      <c r="O34" s="783" t="str">
        <f t="shared" si="12"/>
        <v/>
      </c>
      <c r="P34" s="783" t="str">
        <f t="shared" si="12"/>
        <v/>
      </c>
      <c r="Q34" s="783" t="str">
        <f t="shared" si="12"/>
        <v/>
      </c>
      <c r="R34" s="783" t="str">
        <f t="shared" si="12"/>
        <v/>
      </c>
      <c r="S34" s="783" t="str">
        <f t="shared" si="12"/>
        <v/>
      </c>
      <c r="T34" s="783" t="str">
        <f t="shared" si="12"/>
        <v/>
      </c>
      <c r="U34" s="783" t="str">
        <f t="shared" si="12"/>
        <v/>
      </c>
      <c r="V34" s="783" t="str">
        <f t="shared" si="12"/>
        <v/>
      </c>
      <c r="W34" s="783" t="str">
        <f t="shared" si="12"/>
        <v/>
      </c>
      <c r="X34" s="783" t="str">
        <f t="shared" si="12"/>
        <v/>
      </c>
      <c r="Y34" s="286" t="str">
        <f t="shared" si="12"/>
        <v/>
      </c>
      <c r="Z34" s="286" t="str">
        <f t="shared" si="12"/>
        <v/>
      </c>
      <c r="AA34" s="286" t="str">
        <f t="shared" si="12"/>
        <v/>
      </c>
      <c r="AB34" s="286" t="str">
        <f t="shared" si="12"/>
        <v/>
      </c>
      <c r="AC34" s="286" t="str">
        <f t="shared" si="12"/>
        <v/>
      </c>
      <c r="AD34" s="286" t="str">
        <f t="shared" si="12"/>
        <v/>
      </c>
      <c r="AE34" s="286" t="str">
        <f t="shared" si="12"/>
        <v/>
      </c>
      <c r="AF34" s="286" t="str">
        <f t="shared" si="12"/>
        <v/>
      </c>
      <c r="AG34" s="286" t="str">
        <f t="shared" si="12"/>
        <v/>
      </c>
      <c r="AH34" s="286" t="str">
        <f t="shared" si="12"/>
        <v/>
      </c>
      <c r="AI34" s="286" t="str">
        <f t="shared" si="12"/>
        <v/>
      </c>
      <c r="AJ34" s="286" t="str">
        <f t="shared" si="12"/>
        <v/>
      </c>
      <c r="AK34" s="286" t="str">
        <f t="shared" si="12"/>
        <v/>
      </c>
      <c r="AL34" s="286" t="str">
        <f t="shared" si="12"/>
        <v/>
      </c>
      <c r="AM34" s="285" t="str">
        <f t="shared" si="12"/>
        <v/>
      </c>
      <c r="AN34" s="82"/>
      <c r="AO34" s="198" t="b">
        <f>AND(F28="",F29="",F31="",F32="")</f>
        <v>1</v>
      </c>
      <c r="AP34" s="198" t="b">
        <f>AND(G28="",G29="",G31="",G32="")</f>
        <v>0</v>
      </c>
      <c r="AQ34" s="198" t="b">
        <f t="shared" ref="AQ34:BU34" si="13">AND(I28="",I29="",I31="",I32="")</f>
        <v>1</v>
      </c>
      <c r="AR34" s="198" t="b">
        <f t="shared" si="13"/>
        <v>1</v>
      </c>
      <c r="AS34" s="198" t="b">
        <f t="shared" si="13"/>
        <v>1</v>
      </c>
      <c r="AT34" s="198" t="b">
        <f t="shared" si="13"/>
        <v>1</v>
      </c>
      <c r="AU34" s="198" t="b">
        <f t="shared" si="13"/>
        <v>1</v>
      </c>
      <c r="AV34" s="198" t="b">
        <f t="shared" si="13"/>
        <v>1</v>
      </c>
      <c r="AW34" s="198" t="b">
        <f t="shared" si="13"/>
        <v>1</v>
      </c>
      <c r="AX34" s="198" t="b">
        <f t="shared" si="13"/>
        <v>1</v>
      </c>
      <c r="AY34" s="198" t="b">
        <f t="shared" si="13"/>
        <v>1</v>
      </c>
      <c r="AZ34" s="198" t="b">
        <f t="shared" si="13"/>
        <v>1</v>
      </c>
      <c r="BA34" s="198" t="b">
        <f t="shared" si="13"/>
        <v>1</v>
      </c>
      <c r="BB34" s="198" t="b">
        <f t="shared" si="13"/>
        <v>1</v>
      </c>
      <c r="BC34" s="198" t="b">
        <f t="shared" si="13"/>
        <v>1</v>
      </c>
      <c r="BD34" s="198" t="b">
        <f t="shared" si="13"/>
        <v>1</v>
      </c>
      <c r="BE34" s="198" t="b">
        <f t="shared" si="13"/>
        <v>1</v>
      </c>
      <c r="BF34" s="198" t="b">
        <f t="shared" si="13"/>
        <v>1</v>
      </c>
      <c r="BG34" s="198" t="b">
        <f t="shared" si="13"/>
        <v>1</v>
      </c>
      <c r="BH34" s="198" t="b">
        <f t="shared" si="13"/>
        <v>1</v>
      </c>
      <c r="BI34" s="198" t="b">
        <f t="shared" si="13"/>
        <v>1</v>
      </c>
      <c r="BJ34" s="198" t="b">
        <f t="shared" si="13"/>
        <v>1</v>
      </c>
      <c r="BK34" s="198" t="b">
        <f t="shared" si="13"/>
        <v>1</v>
      </c>
      <c r="BL34" s="198" t="b">
        <f t="shared" si="13"/>
        <v>1</v>
      </c>
      <c r="BM34" s="198" t="b">
        <f t="shared" si="13"/>
        <v>1</v>
      </c>
      <c r="BN34" s="198" t="b">
        <f t="shared" si="13"/>
        <v>1</v>
      </c>
      <c r="BO34" s="198" t="b">
        <f t="shared" si="13"/>
        <v>1</v>
      </c>
      <c r="BP34" s="198" t="b">
        <f t="shared" si="13"/>
        <v>1</v>
      </c>
      <c r="BQ34" s="198" t="b">
        <f t="shared" si="13"/>
        <v>1</v>
      </c>
      <c r="BR34" s="198" t="b">
        <f t="shared" si="13"/>
        <v>1</v>
      </c>
      <c r="BS34" s="198" t="b">
        <f t="shared" si="13"/>
        <v>1</v>
      </c>
      <c r="BT34" s="198" t="b">
        <f t="shared" si="13"/>
        <v>1</v>
      </c>
      <c r="BU34" s="198" t="b">
        <f t="shared" si="13"/>
        <v>1</v>
      </c>
      <c r="BV34" s="82"/>
      <c r="BW34" s="82"/>
      <c r="BX34" s="82"/>
      <c r="BY34" s="131"/>
      <c r="BZ34" s="131"/>
      <c r="CA34" s="131"/>
      <c r="CB34" s="131"/>
      <c r="CC34" s="131"/>
      <c r="CD34" s="131"/>
      <c r="CE34" s="131"/>
      <c r="CF34" s="131"/>
      <c r="CG34" s="131"/>
      <c r="CH34" s="131"/>
      <c r="CI34" s="131"/>
      <c r="CJ34" s="131"/>
      <c r="CK34" s="131"/>
      <c r="CL34" s="131"/>
      <c r="CM34" s="131"/>
      <c r="CN34" s="131"/>
      <c r="CO34" s="131"/>
      <c r="CP34" s="131"/>
      <c r="CQ34" s="131"/>
      <c r="CR34" s="131"/>
      <c r="CS34" s="131"/>
    </row>
    <row r="35" spans="1:97" s="217" customFormat="1" ht="18" customHeight="1" thickTop="1" thickBot="1">
      <c r="A35" s="1391"/>
      <c r="B35" s="212"/>
      <c r="C35" s="213"/>
      <c r="D35" s="213"/>
      <c r="E35" s="214"/>
      <c r="F35" s="784"/>
      <c r="G35" s="785"/>
      <c r="H35" s="786"/>
      <c r="I35" s="784"/>
      <c r="J35" s="784"/>
      <c r="K35" s="784"/>
      <c r="L35" s="784"/>
      <c r="M35" s="784"/>
      <c r="N35" s="784"/>
      <c r="O35" s="784"/>
      <c r="P35" s="784"/>
      <c r="Q35" s="784"/>
      <c r="R35" s="784"/>
      <c r="S35" s="784"/>
      <c r="T35" s="784"/>
      <c r="U35" s="784"/>
      <c r="V35" s="784"/>
      <c r="W35" s="784"/>
      <c r="X35" s="784"/>
      <c r="Y35" s="287"/>
      <c r="Z35" s="287"/>
      <c r="AA35" s="287"/>
      <c r="AB35" s="287"/>
      <c r="AC35" s="287"/>
      <c r="AD35" s="287"/>
      <c r="AE35" s="287"/>
      <c r="AF35" s="287"/>
      <c r="AG35" s="287"/>
      <c r="AH35" s="287"/>
      <c r="AI35" s="287"/>
      <c r="AJ35" s="287"/>
      <c r="AK35" s="287"/>
      <c r="AL35" s="287"/>
      <c r="AM35" s="287"/>
      <c r="AN35" s="241"/>
      <c r="AO35" s="215"/>
      <c r="AP35" s="215"/>
      <c r="AQ35" s="215"/>
      <c r="AR35" s="215"/>
      <c r="AS35" s="215"/>
      <c r="AT35" s="215"/>
      <c r="AU35" s="215"/>
      <c r="AV35" s="215"/>
      <c r="AW35" s="215"/>
      <c r="AX35" s="215"/>
      <c r="AY35" s="215"/>
      <c r="AZ35" s="215"/>
      <c r="BA35" s="215"/>
      <c r="BB35" s="215"/>
      <c r="BC35" s="215"/>
      <c r="BD35" s="215"/>
      <c r="BE35" s="215"/>
      <c r="BF35" s="215"/>
      <c r="BG35" s="215"/>
      <c r="BH35" s="215"/>
      <c r="BI35" s="215"/>
      <c r="BJ35" s="215"/>
      <c r="BK35" s="215"/>
      <c r="BL35" s="215"/>
      <c r="BM35" s="215"/>
      <c r="BN35" s="215"/>
      <c r="BO35" s="215"/>
      <c r="BP35" s="215"/>
      <c r="BQ35" s="215"/>
      <c r="BR35" s="215"/>
      <c r="BS35" s="215"/>
      <c r="BT35" s="215"/>
      <c r="BU35" s="215"/>
      <c r="BV35" s="241"/>
      <c r="BW35" s="241"/>
      <c r="BX35" s="241"/>
      <c r="BY35" s="216"/>
      <c r="BZ35" s="216"/>
      <c r="CA35" s="216"/>
      <c r="CB35" s="216"/>
      <c r="CC35" s="216"/>
      <c r="CD35" s="216"/>
      <c r="CE35" s="216"/>
      <c r="CF35" s="216"/>
      <c r="CG35" s="216"/>
      <c r="CH35" s="216"/>
      <c r="CI35" s="216"/>
      <c r="CJ35" s="216"/>
      <c r="CK35" s="216"/>
      <c r="CL35" s="216"/>
      <c r="CM35" s="216"/>
      <c r="CN35" s="216"/>
      <c r="CO35" s="216"/>
      <c r="CP35" s="216"/>
      <c r="CQ35" s="216"/>
      <c r="CR35" s="216"/>
      <c r="CS35" s="216"/>
    </row>
    <row r="36" spans="1:97" ht="23.25" customHeight="1" thickTop="1">
      <c r="A36" s="1391"/>
      <c r="B36" s="1468" t="s">
        <v>385</v>
      </c>
      <c r="C36" s="1476" t="s">
        <v>392</v>
      </c>
      <c r="D36" s="1477"/>
      <c r="E36" s="1061" t="s">
        <v>393</v>
      </c>
      <c r="F36" s="787"/>
      <c r="G36" s="814">
        <f>SUM(I36:AM36)</f>
        <v>0</v>
      </c>
      <c r="H36" s="789"/>
      <c r="I36" s="1086"/>
      <c r="J36" s="790"/>
      <c r="K36" s="791"/>
      <c r="L36" s="792"/>
      <c r="M36" s="793"/>
      <c r="N36" s="793"/>
      <c r="O36" s="793"/>
      <c r="P36" s="793"/>
      <c r="Q36" s="793"/>
      <c r="R36" s="793"/>
      <c r="S36" s="793"/>
      <c r="T36" s="793"/>
      <c r="U36" s="793"/>
      <c r="V36" s="793"/>
      <c r="W36" s="793"/>
      <c r="X36" s="793"/>
      <c r="Y36" s="288"/>
      <c r="Z36" s="288"/>
      <c r="AA36" s="288"/>
      <c r="AB36" s="288"/>
      <c r="AC36" s="288"/>
      <c r="AD36" s="288"/>
      <c r="AE36" s="288"/>
      <c r="AF36" s="288"/>
      <c r="AG36" s="288"/>
      <c r="AH36" s="288"/>
      <c r="AI36" s="288"/>
      <c r="AJ36" s="288"/>
      <c r="AK36" s="288"/>
      <c r="AL36" s="288"/>
      <c r="AM36" s="319"/>
      <c r="AN36" s="82"/>
      <c r="AO36" s="200"/>
      <c r="AP36" s="200"/>
      <c r="AQ36" s="200"/>
      <c r="AR36" s="200"/>
      <c r="AS36" s="200"/>
      <c r="AT36" s="200"/>
      <c r="AU36" s="200"/>
      <c r="AV36" s="200"/>
      <c r="AW36" s="200"/>
      <c r="AX36" s="200"/>
      <c r="AY36" s="200"/>
      <c r="AZ36" s="200"/>
      <c r="BA36" s="200"/>
      <c r="BB36" s="200"/>
      <c r="BC36" s="200"/>
      <c r="BD36" s="200"/>
      <c r="BE36" s="200"/>
      <c r="BF36" s="200"/>
      <c r="BG36" s="200"/>
      <c r="BH36" s="200"/>
      <c r="BI36" s="200"/>
      <c r="BJ36" s="200"/>
      <c r="BK36" s="200"/>
      <c r="BL36" s="200"/>
      <c r="BM36" s="200"/>
      <c r="BN36" s="200"/>
      <c r="BO36" s="200"/>
      <c r="BP36" s="200"/>
      <c r="BQ36" s="200"/>
      <c r="BR36" s="200"/>
      <c r="BS36" s="200"/>
      <c r="BT36" s="200"/>
      <c r="BU36" s="200"/>
      <c r="BV36" s="82"/>
      <c r="BW36" s="82"/>
      <c r="BX36" s="82"/>
      <c r="BY36" s="131"/>
      <c r="BZ36" s="131"/>
      <c r="CA36" s="131"/>
      <c r="CB36" s="131"/>
      <c r="CC36" s="131"/>
      <c r="CD36" s="131"/>
      <c r="CE36" s="131"/>
      <c r="CF36" s="131"/>
      <c r="CG36" s="131"/>
      <c r="CH36" s="131"/>
      <c r="CI36" s="131"/>
      <c r="CJ36" s="131"/>
      <c r="CK36" s="131"/>
      <c r="CL36" s="131"/>
      <c r="CM36" s="131"/>
      <c r="CN36" s="131"/>
      <c r="CO36" s="131"/>
      <c r="CP36" s="131"/>
      <c r="CQ36" s="131"/>
      <c r="CR36" s="131"/>
      <c r="CS36" s="131"/>
    </row>
    <row r="37" spans="1:97" ht="23.25" customHeight="1">
      <c r="A37" s="1374" t="s">
        <v>480</v>
      </c>
      <c r="B37" s="1469"/>
      <c r="C37" s="1455"/>
      <c r="D37" s="1456"/>
      <c r="E37" s="1062" t="s">
        <v>394</v>
      </c>
      <c r="F37" s="794"/>
      <c r="G37" s="815">
        <f>SUM(I37:AM37)</f>
        <v>0</v>
      </c>
      <c r="H37" s="796"/>
      <c r="I37" s="1145"/>
      <c r="J37" s="1146"/>
      <c r="K37" s="1147"/>
      <c r="L37" s="799"/>
      <c r="M37" s="800"/>
      <c r="N37" s="800"/>
      <c r="O37" s="800"/>
      <c r="P37" s="800"/>
      <c r="Q37" s="800"/>
      <c r="R37" s="800"/>
      <c r="S37" s="800"/>
      <c r="T37" s="800"/>
      <c r="U37" s="800"/>
      <c r="V37" s="800"/>
      <c r="W37" s="800"/>
      <c r="X37" s="800"/>
      <c r="Y37" s="289"/>
      <c r="Z37" s="289"/>
      <c r="AA37" s="289"/>
      <c r="AB37" s="289"/>
      <c r="AC37" s="289"/>
      <c r="AD37" s="289"/>
      <c r="AE37" s="289"/>
      <c r="AF37" s="289"/>
      <c r="AG37" s="289"/>
      <c r="AH37" s="289"/>
      <c r="AI37" s="289"/>
      <c r="AJ37" s="289"/>
      <c r="AK37" s="289"/>
      <c r="AL37" s="289"/>
      <c r="AM37" s="320"/>
      <c r="AN37" s="82"/>
      <c r="AO37" s="200"/>
      <c r="AP37" s="200"/>
      <c r="AQ37" s="200"/>
      <c r="AR37" s="200"/>
      <c r="AS37" s="200"/>
      <c r="AT37" s="200"/>
      <c r="AU37" s="200"/>
      <c r="AV37" s="200"/>
      <c r="AW37" s="200"/>
      <c r="AX37" s="200"/>
      <c r="AY37" s="200"/>
      <c r="AZ37" s="200"/>
      <c r="BA37" s="200"/>
      <c r="BB37" s="200"/>
      <c r="BC37" s="200"/>
      <c r="BD37" s="200"/>
      <c r="BE37" s="200"/>
      <c r="BF37" s="200"/>
      <c r="BG37" s="200"/>
      <c r="BH37" s="200"/>
      <c r="BI37" s="200"/>
      <c r="BJ37" s="200"/>
      <c r="BK37" s="200"/>
      <c r="BL37" s="200"/>
      <c r="BM37" s="200"/>
      <c r="BN37" s="200"/>
      <c r="BO37" s="200"/>
      <c r="BP37" s="200"/>
      <c r="BQ37" s="200"/>
      <c r="BR37" s="200"/>
      <c r="BS37" s="200"/>
      <c r="BT37" s="200"/>
      <c r="BU37" s="200"/>
      <c r="BV37" s="82"/>
      <c r="BW37" s="82"/>
      <c r="BX37" s="82"/>
      <c r="BY37" s="131"/>
      <c r="BZ37" s="131"/>
      <c r="CA37" s="131"/>
      <c r="CB37" s="131"/>
      <c r="CC37" s="131"/>
      <c r="CD37" s="131"/>
      <c r="CE37" s="131"/>
      <c r="CF37" s="131"/>
      <c r="CG37" s="131"/>
      <c r="CH37" s="131"/>
      <c r="CI37" s="131"/>
      <c r="CJ37" s="131"/>
      <c r="CK37" s="131"/>
      <c r="CL37" s="131"/>
      <c r="CM37" s="131"/>
      <c r="CN37" s="131"/>
      <c r="CO37" s="131"/>
      <c r="CP37" s="131"/>
      <c r="CQ37" s="131"/>
      <c r="CR37" s="131"/>
      <c r="CS37" s="131"/>
    </row>
    <row r="38" spans="1:97" ht="23.25" customHeight="1">
      <c r="A38" s="1374"/>
      <c r="B38" s="1469"/>
      <c r="C38" s="1455"/>
      <c r="D38" s="1456"/>
      <c r="E38" s="1062" t="s">
        <v>395</v>
      </c>
      <c r="F38" s="794"/>
      <c r="G38" s="815">
        <f>SUM(I38:AM38)</f>
        <v>0</v>
      </c>
      <c r="H38" s="796"/>
      <c r="I38" s="1087"/>
      <c r="J38" s="797"/>
      <c r="K38" s="798"/>
      <c r="L38" s="799"/>
      <c r="M38" s="800"/>
      <c r="N38" s="800"/>
      <c r="O38" s="800"/>
      <c r="P38" s="800"/>
      <c r="Q38" s="800"/>
      <c r="R38" s="800"/>
      <c r="S38" s="800"/>
      <c r="T38" s="800"/>
      <c r="U38" s="800"/>
      <c r="V38" s="800"/>
      <c r="W38" s="800"/>
      <c r="X38" s="800"/>
      <c r="Y38" s="289"/>
      <c r="Z38" s="289"/>
      <c r="AA38" s="289"/>
      <c r="AB38" s="289"/>
      <c r="AC38" s="289"/>
      <c r="AD38" s="289"/>
      <c r="AE38" s="289"/>
      <c r="AF38" s="289"/>
      <c r="AG38" s="289"/>
      <c r="AH38" s="289"/>
      <c r="AI38" s="289"/>
      <c r="AJ38" s="289"/>
      <c r="AK38" s="289"/>
      <c r="AL38" s="289"/>
      <c r="AM38" s="320"/>
      <c r="AN38" s="82"/>
      <c r="AO38" s="200"/>
      <c r="AP38" s="200"/>
      <c r="AQ38" s="200"/>
      <c r="AR38" s="200"/>
      <c r="AS38" s="200"/>
      <c r="AT38" s="200"/>
      <c r="AU38" s="200"/>
      <c r="AV38" s="200"/>
      <c r="AW38" s="200"/>
      <c r="AX38" s="200"/>
      <c r="AY38" s="200"/>
      <c r="AZ38" s="200"/>
      <c r="BA38" s="200"/>
      <c r="BB38" s="200"/>
      <c r="BC38" s="200"/>
      <c r="BD38" s="200"/>
      <c r="BE38" s="200"/>
      <c r="BF38" s="200"/>
      <c r="BG38" s="200"/>
      <c r="BH38" s="200"/>
      <c r="BI38" s="200"/>
      <c r="BJ38" s="200"/>
      <c r="BK38" s="200"/>
      <c r="BL38" s="200"/>
      <c r="BM38" s="200"/>
      <c r="BN38" s="200"/>
      <c r="BO38" s="200"/>
      <c r="BP38" s="200"/>
      <c r="BQ38" s="200"/>
      <c r="BR38" s="200"/>
      <c r="BS38" s="200"/>
      <c r="BT38" s="200"/>
      <c r="BU38" s="200"/>
      <c r="BV38" s="82"/>
      <c r="BW38" s="82"/>
      <c r="BX38" s="82"/>
      <c r="BY38" s="131"/>
      <c r="BZ38" s="131"/>
      <c r="CA38" s="131"/>
      <c r="CB38" s="131"/>
      <c r="CC38" s="131"/>
      <c r="CD38" s="131"/>
      <c r="CE38" s="131"/>
      <c r="CF38" s="131"/>
      <c r="CG38" s="131"/>
      <c r="CH38" s="131"/>
      <c r="CI38" s="131"/>
      <c r="CJ38" s="131"/>
      <c r="CK38" s="131"/>
      <c r="CL38" s="131"/>
      <c r="CM38" s="131"/>
      <c r="CN38" s="131"/>
      <c r="CO38" s="131"/>
      <c r="CP38" s="131"/>
      <c r="CQ38" s="131"/>
      <c r="CR38" s="131"/>
      <c r="CS38" s="131"/>
    </row>
    <row r="39" spans="1:97" ht="23.25" customHeight="1">
      <c r="A39" s="1374"/>
      <c r="B39" s="1469"/>
      <c r="C39" s="1455"/>
      <c r="D39" s="1456"/>
      <c r="E39" s="1062" t="s">
        <v>396</v>
      </c>
      <c r="F39" s="794"/>
      <c r="G39" s="815">
        <f>SUM(I39:AM39)</f>
        <v>0</v>
      </c>
      <c r="H39" s="796"/>
      <c r="I39" s="1087"/>
      <c r="J39" s="797"/>
      <c r="K39" s="798"/>
      <c r="L39" s="799"/>
      <c r="M39" s="800"/>
      <c r="N39" s="800"/>
      <c r="O39" s="800"/>
      <c r="P39" s="800"/>
      <c r="Q39" s="800"/>
      <c r="R39" s="800"/>
      <c r="S39" s="800"/>
      <c r="T39" s="800"/>
      <c r="U39" s="800"/>
      <c r="V39" s="800"/>
      <c r="W39" s="800"/>
      <c r="X39" s="800"/>
      <c r="Y39" s="289"/>
      <c r="Z39" s="289"/>
      <c r="AA39" s="289"/>
      <c r="AB39" s="289"/>
      <c r="AC39" s="289"/>
      <c r="AD39" s="289"/>
      <c r="AE39" s="289"/>
      <c r="AF39" s="289"/>
      <c r="AG39" s="289"/>
      <c r="AH39" s="289"/>
      <c r="AI39" s="289"/>
      <c r="AJ39" s="289"/>
      <c r="AK39" s="289"/>
      <c r="AL39" s="289"/>
      <c r="AM39" s="320"/>
      <c r="AN39" s="82"/>
      <c r="AO39" s="200"/>
      <c r="AP39" s="200"/>
      <c r="AQ39" s="200"/>
      <c r="AR39" s="200"/>
      <c r="AS39" s="200"/>
      <c r="AT39" s="200"/>
      <c r="AU39" s="200"/>
      <c r="AV39" s="200"/>
      <c r="AW39" s="200"/>
      <c r="AX39" s="200"/>
      <c r="AY39" s="200"/>
      <c r="AZ39" s="200"/>
      <c r="BA39" s="200"/>
      <c r="BB39" s="200"/>
      <c r="BC39" s="200"/>
      <c r="BD39" s="200"/>
      <c r="BE39" s="200"/>
      <c r="BF39" s="200"/>
      <c r="BG39" s="200"/>
      <c r="BH39" s="200"/>
      <c r="BI39" s="200"/>
      <c r="BJ39" s="200"/>
      <c r="BK39" s="200"/>
      <c r="BL39" s="200"/>
      <c r="BM39" s="200"/>
      <c r="BN39" s="200"/>
      <c r="BO39" s="200"/>
      <c r="BP39" s="200"/>
      <c r="BQ39" s="200"/>
      <c r="BR39" s="200"/>
      <c r="BS39" s="200"/>
      <c r="BT39" s="200"/>
      <c r="BU39" s="200"/>
      <c r="BV39" s="82"/>
      <c r="BW39" s="82"/>
      <c r="BX39" s="82"/>
      <c r="BY39" s="131"/>
      <c r="BZ39" s="131"/>
      <c r="CA39" s="131"/>
      <c r="CB39" s="131"/>
      <c r="CC39" s="131"/>
      <c r="CD39" s="131"/>
      <c r="CE39" s="131"/>
      <c r="CF39" s="131"/>
      <c r="CG39" s="131"/>
      <c r="CH39" s="131"/>
      <c r="CI39" s="131"/>
      <c r="CJ39" s="131"/>
      <c r="CK39" s="131"/>
      <c r="CL39" s="131"/>
      <c r="CM39" s="131"/>
      <c r="CN39" s="131"/>
      <c r="CO39" s="131"/>
      <c r="CP39" s="131"/>
      <c r="CQ39" s="131"/>
      <c r="CR39" s="131"/>
      <c r="CS39" s="131"/>
    </row>
    <row r="40" spans="1:97" ht="23.25" customHeight="1" thickBot="1">
      <c r="A40" s="1391" t="s">
        <v>664</v>
      </c>
      <c r="B40" s="1469"/>
      <c r="C40" s="1457"/>
      <c r="D40" s="1458"/>
      <c r="E40" s="1063" t="s">
        <v>397</v>
      </c>
      <c r="F40" s="801" t="str">
        <f>IF(AO40=TRUE,"",SUM(F36:F37))</f>
        <v/>
      </c>
      <c r="G40" s="802">
        <f>IF(AP40=TRUE,"",SUM(G36:G37))</f>
        <v>0</v>
      </c>
      <c r="H40" s="803"/>
      <c r="I40" s="801" t="str">
        <f t="shared" ref="I40:AM40" si="14">IF(AQ40=TRUE,"",SUM(I36:I37))</f>
        <v/>
      </c>
      <c r="J40" s="805" t="str">
        <f t="shared" si="14"/>
        <v/>
      </c>
      <c r="K40" s="804" t="str">
        <f t="shared" si="14"/>
        <v/>
      </c>
      <c r="L40" s="805" t="str">
        <f t="shared" si="14"/>
        <v/>
      </c>
      <c r="M40" s="806" t="str">
        <f t="shared" si="14"/>
        <v/>
      </c>
      <c r="N40" s="806" t="str">
        <f t="shared" si="14"/>
        <v/>
      </c>
      <c r="O40" s="806" t="str">
        <f t="shared" si="14"/>
        <v/>
      </c>
      <c r="P40" s="806" t="str">
        <f t="shared" si="14"/>
        <v/>
      </c>
      <c r="Q40" s="806" t="str">
        <f t="shared" si="14"/>
        <v/>
      </c>
      <c r="R40" s="806" t="str">
        <f t="shared" si="14"/>
        <v/>
      </c>
      <c r="S40" s="806" t="str">
        <f t="shared" si="14"/>
        <v/>
      </c>
      <c r="T40" s="806" t="str">
        <f t="shared" si="14"/>
        <v/>
      </c>
      <c r="U40" s="806" t="str">
        <f t="shared" si="14"/>
        <v/>
      </c>
      <c r="V40" s="806" t="str">
        <f t="shared" si="14"/>
        <v/>
      </c>
      <c r="W40" s="806" t="str">
        <f t="shared" si="14"/>
        <v/>
      </c>
      <c r="X40" s="806" t="str">
        <f t="shared" si="14"/>
        <v/>
      </c>
      <c r="Y40" s="291" t="str">
        <f t="shared" si="14"/>
        <v/>
      </c>
      <c r="Z40" s="291" t="str">
        <f t="shared" si="14"/>
        <v/>
      </c>
      <c r="AA40" s="291" t="str">
        <f t="shared" si="14"/>
        <v/>
      </c>
      <c r="AB40" s="291" t="str">
        <f t="shared" si="14"/>
        <v/>
      </c>
      <c r="AC40" s="291" t="str">
        <f t="shared" si="14"/>
        <v/>
      </c>
      <c r="AD40" s="291" t="str">
        <f t="shared" si="14"/>
        <v/>
      </c>
      <c r="AE40" s="291" t="str">
        <f t="shared" si="14"/>
        <v/>
      </c>
      <c r="AF40" s="291" t="str">
        <f t="shared" si="14"/>
        <v/>
      </c>
      <c r="AG40" s="291" t="str">
        <f t="shared" si="14"/>
        <v/>
      </c>
      <c r="AH40" s="291" t="str">
        <f t="shared" si="14"/>
        <v/>
      </c>
      <c r="AI40" s="291" t="str">
        <f t="shared" si="14"/>
        <v/>
      </c>
      <c r="AJ40" s="291" t="str">
        <f t="shared" si="14"/>
        <v/>
      </c>
      <c r="AK40" s="291" t="str">
        <f t="shared" si="14"/>
        <v/>
      </c>
      <c r="AL40" s="291" t="str">
        <f t="shared" si="14"/>
        <v/>
      </c>
      <c r="AM40" s="290" t="str">
        <f t="shared" si="14"/>
        <v/>
      </c>
      <c r="AN40" s="82"/>
      <c r="AO40" s="198" t="b">
        <f>AND(F36="",F37="",F38="",F39="")</f>
        <v>1</v>
      </c>
      <c r="AP40" s="198" t="b">
        <f>AND(G36="",G37="",G38="",G39="")</f>
        <v>0</v>
      </c>
      <c r="AQ40" s="198" t="b">
        <f t="shared" ref="AQ40:BU40" si="15">AND(I36="",I37="",I38="",I39="")</f>
        <v>1</v>
      </c>
      <c r="AR40" s="198" t="b">
        <f t="shared" si="15"/>
        <v>1</v>
      </c>
      <c r="AS40" s="198" t="b">
        <f t="shared" si="15"/>
        <v>1</v>
      </c>
      <c r="AT40" s="198" t="b">
        <f t="shared" si="15"/>
        <v>1</v>
      </c>
      <c r="AU40" s="198" t="b">
        <f t="shared" si="15"/>
        <v>1</v>
      </c>
      <c r="AV40" s="198" t="b">
        <f t="shared" si="15"/>
        <v>1</v>
      </c>
      <c r="AW40" s="198" t="b">
        <f t="shared" si="15"/>
        <v>1</v>
      </c>
      <c r="AX40" s="198" t="b">
        <f t="shared" si="15"/>
        <v>1</v>
      </c>
      <c r="AY40" s="198" t="b">
        <f t="shared" si="15"/>
        <v>1</v>
      </c>
      <c r="AZ40" s="198" t="b">
        <f t="shared" si="15"/>
        <v>1</v>
      </c>
      <c r="BA40" s="198" t="b">
        <f t="shared" si="15"/>
        <v>1</v>
      </c>
      <c r="BB40" s="198" t="b">
        <f t="shared" si="15"/>
        <v>1</v>
      </c>
      <c r="BC40" s="198" t="b">
        <f t="shared" si="15"/>
        <v>1</v>
      </c>
      <c r="BD40" s="198" t="b">
        <f t="shared" si="15"/>
        <v>1</v>
      </c>
      <c r="BE40" s="198" t="b">
        <f t="shared" si="15"/>
        <v>1</v>
      </c>
      <c r="BF40" s="198" t="b">
        <f t="shared" si="15"/>
        <v>1</v>
      </c>
      <c r="BG40" s="198" t="b">
        <f t="shared" si="15"/>
        <v>1</v>
      </c>
      <c r="BH40" s="198" t="b">
        <f t="shared" si="15"/>
        <v>1</v>
      </c>
      <c r="BI40" s="198" t="b">
        <f t="shared" si="15"/>
        <v>1</v>
      </c>
      <c r="BJ40" s="198" t="b">
        <f t="shared" si="15"/>
        <v>1</v>
      </c>
      <c r="BK40" s="198" t="b">
        <f t="shared" si="15"/>
        <v>1</v>
      </c>
      <c r="BL40" s="198" t="b">
        <f t="shared" si="15"/>
        <v>1</v>
      </c>
      <c r="BM40" s="198" t="b">
        <f t="shared" si="15"/>
        <v>1</v>
      </c>
      <c r="BN40" s="198" t="b">
        <f t="shared" si="15"/>
        <v>1</v>
      </c>
      <c r="BO40" s="198" t="b">
        <f t="shared" si="15"/>
        <v>1</v>
      </c>
      <c r="BP40" s="198" t="b">
        <f t="shared" si="15"/>
        <v>1</v>
      </c>
      <c r="BQ40" s="198" t="b">
        <f t="shared" si="15"/>
        <v>1</v>
      </c>
      <c r="BR40" s="198" t="b">
        <f t="shared" si="15"/>
        <v>1</v>
      </c>
      <c r="BS40" s="198" t="b">
        <f t="shared" si="15"/>
        <v>1</v>
      </c>
      <c r="BT40" s="198" t="b">
        <f t="shared" si="15"/>
        <v>1</v>
      </c>
      <c r="BU40" s="198" t="b">
        <f t="shared" si="15"/>
        <v>1</v>
      </c>
      <c r="BV40" s="82"/>
      <c r="BW40" s="82"/>
      <c r="BX40" s="82"/>
      <c r="BY40" s="131"/>
      <c r="BZ40" s="131"/>
      <c r="CA40" s="131"/>
      <c r="CB40" s="131"/>
      <c r="CC40" s="131"/>
      <c r="CD40" s="131"/>
      <c r="CE40" s="131"/>
      <c r="CF40" s="131"/>
      <c r="CG40" s="131"/>
      <c r="CH40" s="131"/>
      <c r="CI40" s="131"/>
      <c r="CJ40" s="131"/>
      <c r="CK40" s="131"/>
      <c r="CL40" s="131"/>
      <c r="CM40" s="131"/>
      <c r="CN40" s="131"/>
      <c r="CO40" s="131"/>
      <c r="CP40" s="131"/>
      <c r="CQ40" s="131"/>
      <c r="CR40" s="131"/>
      <c r="CS40" s="131"/>
    </row>
    <row r="41" spans="1:97" ht="23.25" customHeight="1" thickTop="1">
      <c r="A41" s="1391"/>
      <c r="B41" s="1469"/>
      <c r="C41" s="1462" t="s">
        <v>376</v>
      </c>
      <c r="D41" s="1463"/>
      <c r="E41" s="1064" t="s">
        <v>463</v>
      </c>
      <c r="F41" s="807"/>
      <c r="G41" s="816">
        <f>SUM(I41:AM41)</f>
        <v>0</v>
      </c>
      <c r="H41" s="809"/>
      <c r="I41" s="1088"/>
      <c r="J41" s="810"/>
      <c r="K41" s="811"/>
      <c r="L41" s="812"/>
      <c r="M41" s="813"/>
      <c r="N41" s="813"/>
      <c r="O41" s="813"/>
      <c r="P41" s="813"/>
      <c r="Q41" s="813"/>
      <c r="R41" s="813"/>
      <c r="S41" s="813"/>
      <c r="T41" s="813"/>
      <c r="U41" s="813"/>
      <c r="V41" s="813"/>
      <c r="W41" s="813"/>
      <c r="X41" s="813"/>
      <c r="Y41" s="292"/>
      <c r="Z41" s="292"/>
      <c r="AA41" s="292"/>
      <c r="AB41" s="292"/>
      <c r="AC41" s="292"/>
      <c r="AD41" s="292"/>
      <c r="AE41" s="292"/>
      <c r="AF41" s="292"/>
      <c r="AG41" s="292"/>
      <c r="AH41" s="292"/>
      <c r="AI41" s="292"/>
      <c r="AJ41" s="292"/>
      <c r="AK41" s="292"/>
      <c r="AL41" s="292"/>
      <c r="AM41" s="321"/>
      <c r="AN41" s="82"/>
      <c r="AO41" s="200"/>
      <c r="AP41" s="200"/>
      <c r="AQ41" s="200"/>
      <c r="AR41" s="200"/>
      <c r="AS41" s="200"/>
      <c r="AT41" s="200"/>
      <c r="AU41" s="200"/>
      <c r="AV41" s="200"/>
      <c r="AW41" s="200"/>
      <c r="AX41" s="200"/>
      <c r="AY41" s="200"/>
      <c r="AZ41" s="200"/>
      <c r="BA41" s="200"/>
      <c r="BB41" s="200"/>
      <c r="BC41" s="200"/>
      <c r="BD41" s="200"/>
      <c r="BE41" s="200"/>
      <c r="BF41" s="200"/>
      <c r="BG41" s="200"/>
      <c r="BH41" s="200"/>
      <c r="BI41" s="200"/>
      <c r="BJ41" s="200"/>
      <c r="BK41" s="200"/>
      <c r="BL41" s="200"/>
      <c r="BM41" s="200"/>
      <c r="BN41" s="200"/>
      <c r="BO41" s="200"/>
      <c r="BP41" s="200"/>
      <c r="BQ41" s="200"/>
      <c r="BR41" s="200"/>
      <c r="BS41" s="200"/>
      <c r="BT41" s="200"/>
      <c r="BU41" s="200"/>
      <c r="BV41" s="82"/>
      <c r="BW41" s="82"/>
      <c r="BX41" s="82"/>
      <c r="BY41" s="131"/>
      <c r="BZ41" s="131"/>
      <c r="CA41" s="131"/>
      <c r="CB41" s="131"/>
      <c r="CC41" s="131"/>
      <c r="CD41" s="131"/>
      <c r="CE41" s="131"/>
      <c r="CF41" s="131"/>
      <c r="CG41" s="131"/>
      <c r="CH41" s="131"/>
      <c r="CI41" s="131"/>
      <c r="CJ41" s="131"/>
      <c r="CK41" s="131"/>
      <c r="CL41" s="131"/>
      <c r="CM41" s="131"/>
      <c r="CN41" s="131"/>
      <c r="CO41" s="131"/>
      <c r="CP41" s="131"/>
      <c r="CQ41" s="131"/>
      <c r="CR41" s="131"/>
      <c r="CS41" s="131"/>
    </row>
    <row r="42" spans="1:97" ht="23.25" customHeight="1">
      <c r="A42" s="1391"/>
      <c r="B42" s="1469"/>
      <c r="C42" s="1464"/>
      <c r="D42" s="1465"/>
      <c r="E42" s="1065" t="s">
        <v>398</v>
      </c>
      <c r="F42" s="794"/>
      <c r="G42" s="815">
        <f>SUM(I42:AM42)</f>
        <v>0</v>
      </c>
      <c r="H42" s="796"/>
      <c r="I42" s="1087"/>
      <c r="J42" s="797"/>
      <c r="K42" s="798"/>
      <c r="L42" s="799"/>
      <c r="M42" s="800"/>
      <c r="N42" s="800"/>
      <c r="O42" s="800"/>
      <c r="P42" s="800"/>
      <c r="Q42" s="800"/>
      <c r="R42" s="800"/>
      <c r="S42" s="800"/>
      <c r="T42" s="800"/>
      <c r="U42" s="800"/>
      <c r="V42" s="800"/>
      <c r="W42" s="800"/>
      <c r="X42" s="800"/>
      <c r="Y42" s="289"/>
      <c r="Z42" s="289"/>
      <c r="AA42" s="289"/>
      <c r="AB42" s="289"/>
      <c r="AC42" s="289"/>
      <c r="AD42" s="289"/>
      <c r="AE42" s="289"/>
      <c r="AF42" s="289"/>
      <c r="AG42" s="289"/>
      <c r="AH42" s="289"/>
      <c r="AI42" s="289"/>
      <c r="AJ42" s="289"/>
      <c r="AK42" s="289"/>
      <c r="AL42" s="289"/>
      <c r="AM42" s="320"/>
      <c r="AN42" s="82"/>
      <c r="AO42" s="200"/>
      <c r="AP42" s="200"/>
      <c r="AQ42" s="200"/>
      <c r="AR42" s="200"/>
      <c r="AS42" s="200"/>
      <c r="AT42" s="200"/>
      <c r="AU42" s="200"/>
      <c r="AV42" s="200"/>
      <c r="AW42" s="200"/>
      <c r="AX42" s="200"/>
      <c r="AY42" s="200"/>
      <c r="AZ42" s="200"/>
      <c r="BA42" s="200"/>
      <c r="BB42" s="200"/>
      <c r="BC42" s="200"/>
      <c r="BD42" s="200"/>
      <c r="BE42" s="200"/>
      <c r="BF42" s="200"/>
      <c r="BG42" s="200"/>
      <c r="BH42" s="200"/>
      <c r="BI42" s="200"/>
      <c r="BJ42" s="200"/>
      <c r="BK42" s="200"/>
      <c r="BL42" s="200"/>
      <c r="BM42" s="200"/>
      <c r="BN42" s="200"/>
      <c r="BO42" s="200"/>
      <c r="BP42" s="200"/>
      <c r="BQ42" s="200"/>
      <c r="BR42" s="200"/>
      <c r="BS42" s="200"/>
      <c r="BT42" s="200"/>
      <c r="BU42" s="200"/>
      <c r="BV42" s="82"/>
      <c r="BW42" s="82"/>
      <c r="BX42" s="82"/>
      <c r="BY42" s="131"/>
      <c r="BZ42" s="131"/>
      <c r="CA42" s="131"/>
      <c r="CB42" s="131"/>
      <c r="CC42" s="131"/>
      <c r="CD42" s="131"/>
      <c r="CE42" s="131"/>
      <c r="CF42" s="131"/>
      <c r="CG42" s="131"/>
      <c r="CH42" s="131"/>
      <c r="CI42" s="131"/>
      <c r="CJ42" s="131"/>
      <c r="CK42" s="131"/>
      <c r="CL42" s="131"/>
      <c r="CM42" s="131"/>
      <c r="CN42" s="131"/>
      <c r="CO42" s="131"/>
      <c r="CP42" s="131"/>
      <c r="CQ42" s="131"/>
      <c r="CR42" s="131"/>
      <c r="CS42" s="131"/>
    </row>
    <row r="43" spans="1:97" ht="23.25" customHeight="1" thickBot="1">
      <c r="A43" s="1374" t="s">
        <v>480</v>
      </c>
      <c r="B43" s="1469"/>
      <c r="C43" s="1466"/>
      <c r="D43" s="1467"/>
      <c r="E43" s="1063" t="s">
        <v>399</v>
      </c>
      <c r="F43" s="801" t="str">
        <f>IF(AO43=TRUE,"",SUM(F41:F42))</f>
        <v/>
      </c>
      <c r="G43" s="802">
        <f>IF(AP43=TRUE,"",SUM(G41:G42))</f>
        <v>0</v>
      </c>
      <c r="H43" s="803"/>
      <c r="I43" s="801" t="str">
        <f t="shared" ref="I43:AM43" si="16">IF(AQ43=TRUE,"",SUM(I41:I42))</f>
        <v/>
      </c>
      <c r="J43" s="805" t="str">
        <f t="shared" si="16"/>
        <v/>
      </c>
      <c r="K43" s="804" t="str">
        <f t="shared" si="16"/>
        <v/>
      </c>
      <c r="L43" s="805" t="str">
        <f t="shared" si="16"/>
        <v/>
      </c>
      <c r="M43" s="806" t="str">
        <f t="shared" si="16"/>
        <v/>
      </c>
      <c r="N43" s="806" t="str">
        <f t="shared" si="16"/>
        <v/>
      </c>
      <c r="O43" s="806" t="str">
        <f t="shared" si="16"/>
        <v/>
      </c>
      <c r="P43" s="806" t="str">
        <f t="shared" si="16"/>
        <v/>
      </c>
      <c r="Q43" s="806" t="str">
        <f t="shared" si="16"/>
        <v/>
      </c>
      <c r="R43" s="806" t="str">
        <f t="shared" si="16"/>
        <v/>
      </c>
      <c r="S43" s="806" t="str">
        <f t="shared" si="16"/>
        <v/>
      </c>
      <c r="T43" s="806" t="str">
        <f t="shared" si="16"/>
        <v/>
      </c>
      <c r="U43" s="806" t="str">
        <f t="shared" si="16"/>
        <v/>
      </c>
      <c r="V43" s="806" t="str">
        <f t="shared" si="16"/>
        <v/>
      </c>
      <c r="W43" s="806" t="str">
        <f t="shared" si="16"/>
        <v/>
      </c>
      <c r="X43" s="806" t="str">
        <f t="shared" si="16"/>
        <v/>
      </c>
      <c r="Y43" s="291" t="str">
        <f t="shared" si="16"/>
        <v/>
      </c>
      <c r="Z43" s="291" t="str">
        <f t="shared" si="16"/>
        <v/>
      </c>
      <c r="AA43" s="291" t="str">
        <f t="shared" si="16"/>
        <v/>
      </c>
      <c r="AB43" s="291" t="str">
        <f t="shared" si="16"/>
        <v/>
      </c>
      <c r="AC43" s="291" t="str">
        <f t="shared" si="16"/>
        <v/>
      </c>
      <c r="AD43" s="291" t="str">
        <f t="shared" si="16"/>
        <v/>
      </c>
      <c r="AE43" s="291" t="str">
        <f t="shared" si="16"/>
        <v/>
      </c>
      <c r="AF43" s="291" t="str">
        <f t="shared" si="16"/>
        <v/>
      </c>
      <c r="AG43" s="291" t="str">
        <f t="shared" si="16"/>
        <v/>
      </c>
      <c r="AH43" s="291" t="str">
        <f t="shared" si="16"/>
        <v/>
      </c>
      <c r="AI43" s="291" t="str">
        <f t="shared" si="16"/>
        <v/>
      </c>
      <c r="AJ43" s="291" t="str">
        <f t="shared" si="16"/>
        <v/>
      </c>
      <c r="AK43" s="291" t="str">
        <f t="shared" si="16"/>
        <v/>
      </c>
      <c r="AL43" s="291" t="str">
        <f t="shared" si="16"/>
        <v/>
      </c>
      <c r="AM43" s="290" t="str">
        <f t="shared" si="16"/>
        <v/>
      </c>
      <c r="AN43" s="82"/>
      <c r="AO43" s="198" t="b">
        <f>AND(F41="",F42="")</f>
        <v>1</v>
      </c>
      <c r="AP43" s="198" t="b">
        <f>AND(G41="",G42="")</f>
        <v>0</v>
      </c>
      <c r="AQ43" s="198" t="b">
        <f t="shared" ref="AQ43:BU43" si="17">AND(I41="",I42="")</f>
        <v>1</v>
      </c>
      <c r="AR43" s="198" t="b">
        <f t="shared" si="17"/>
        <v>1</v>
      </c>
      <c r="AS43" s="198" t="b">
        <f t="shared" si="17"/>
        <v>1</v>
      </c>
      <c r="AT43" s="198" t="b">
        <f t="shared" si="17"/>
        <v>1</v>
      </c>
      <c r="AU43" s="198" t="b">
        <f t="shared" si="17"/>
        <v>1</v>
      </c>
      <c r="AV43" s="198" t="b">
        <f t="shared" si="17"/>
        <v>1</v>
      </c>
      <c r="AW43" s="198" t="b">
        <f t="shared" si="17"/>
        <v>1</v>
      </c>
      <c r="AX43" s="198" t="b">
        <f t="shared" si="17"/>
        <v>1</v>
      </c>
      <c r="AY43" s="198" t="b">
        <f t="shared" si="17"/>
        <v>1</v>
      </c>
      <c r="AZ43" s="198" t="b">
        <f t="shared" si="17"/>
        <v>1</v>
      </c>
      <c r="BA43" s="198" t="b">
        <f t="shared" si="17"/>
        <v>1</v>
      </c>
      <c r="BB43" s="198" t="b">
        <f t="shared" si="17"/>
        <v>1</v>
      </c>
      <c r="BC43" s="198" t="b">
        <f t="shared" si="17"/>
        <v>1</v>
      </c>
      <c r="BD43" s="198" t="b">
        <f t="shared" si="17"/>
        <v>1</v>
      </c>
      <c r="BE43" s="198" t="b">
        <f t="shared" si="17"/>
        <v>1</v>
      </c>
      <c r="BF43" s="198" t="b">
        <f t="shared" si="17"/>
        <v>1</v>
      </c>
      <c r="BG43" s="198" t="b">
        <f t="shared" si="17"/>
        <v>1</v>
      </c>
      <c r="BH43" s="198" t="b">
        <f t="shared" si="17"/>
        <v>1</v>
      </c>
      <c r="BI43" s="198" t="b">
        <f t="shared" si="17"/>
        <v>1</v>
      </c>
      <c r="BJ43" s="198" t="b">
        <f t="shared" si="17"/>
        <v>1</v>
      </c>
      <c r="BK43" s="198" t="b">
        <f t="shared" si="17"/>
        <v>1</v>
      </c>
      <c r="BL43" s="198" t="b">
        <f t="shared" si="17"/>
        <v>1</v>
      </c>
      <c r="BM43" s="198" t="b">
        <f t="shared" si="17"/>
        <v>1</v>
      </c>
      <c r="BN43" s="198" t="b">
        <f t="shared" si="17"/>
        <v>1</v>
      </c>
      <c r="BO43" s="198" t="b">
        <f t="shared" si="17"/>
        <v>1</v>
      </c>
      <c r="BP43" s="198" t="b">
        <f t="shared" si="17"/>
        <v>1</v>
      </c>
      <c r="BQ43" s="198" t="b">
        <f t="shared" si="17"/>
        <v>1</v>
      </c>
      <c r="BR43" s="198" t="b">
        <f t="shared" si="17"/>
        <v>1</v>
      </c>
      <c r="BS43" s="198" t="b">
        <f t="shared" si="17"/>
        <v>1</v>
      </c>
      <c r="BT43" s="198" t="b">
        <f t="shared" si="17"/>
        <v>1</v>
      </c>
      <c r="BU43" s="198" t="b">
        <f t="shared" si="17"/>
        <v>1</v>
      </c>
      <c r="BV43" s="82"/>
      <c r="BW43" s="82"/>
      <c r="BX43" s="82"/>
      <c r="BY43" s="131"/>
      <c r="BZ43" s="131"/>
      <c r="CA43" s="131"/>
      <c r="CB43" s="131"/>
      <c r="CC43" s="131"/>
      <c r="CD43" s="131"/>
      <c r="CE43" s="131"/>
      <c r="CF43" s="131"/>
      <c r="CG43" s="131"/>
      <c r="CH43" s="131"/>
      <c r="CI43" s="131"/>
      <c r="CJ43" s="131"/>
      <c r="CK43" s="131"/>
      <c r="CL43" s="131"/>
      <c r="CM43" s="131"/>
      <c r="CN43" s="131"/>
      <c r="CO43" s="131"/>
      <c r="CP43" s="131"/>
      <c r="CQ43" s="131"/>
      <c r="CR43" s="131"/>
      <c r="CS43" s="131"/>
    </row>
    <row r="44" spans="1:97" ht="52.5" customHeight="1" thickTop="1" thickBot="1">
      <c r="A44" s="1374"/>
      <c r="B44" s="1470"/>
      <c r="C44" s="1478" t="s">
        <v>413</v>
      </c>
      <c r="D44" s="1479"/>
      <c r="E44" s="1480"/>
      <c r="F44" s="1066" t="str">
        <f>IF(AO44=TRUE,"",IF(F40="",0-F43,IF(F43="",F40-0,F40-F43)))</f>
        <v/>
      </c>
      <c r="G44" s="779">
        <f>IF(AP44=TRUE,"",IF(G40="",0-G43,IF(G43="",G40-0,G40-G43)))</f>
        <v>0</v>
      </c>
      <c r="H44" s="780"/>
      <c r="I44" s="778" t="str">
        <f t="shared" ref="I44:AM44" si="18">IF(AQ44=TRUE,"",IF(I40="",0-I43,IF(I43="",I40-0,I40-I43)))</f>
        <v/>
      </c>
      <c r="J44" s="781" t="str">
        <f t="shared" si="18"/>
        <v/>
      </c>
      <c r="K44" s="782" t="str">
        <f t="shared" si="18"/>
        <v/>
      </c>
      <c r="L44" s="781" t="str">
        <f t="shared" si="18"/>
        <v/>
      </c>
      <c r="M44" s="783" t="str">
        <f t="shared" si="18"/>
        <v/>
      </c>
      <c r="N44" s="783" t="str">
        <f t="shared" si="18"/>
        <v/>
      </c>
      <c r="O44" s="783" t="str">
        <f t="shared" si="18"/>
        <v/>
      </c>
      <c r="P44" s="783" t="str">
        <f t="shared" si="18"/>
        <v/>
      </c>
      <c r="Q44" s="783" t="str">
        <f t="shared" si="18"/>
        <v/>
      </c>
      <c r="R44" s="783" t="str">
        <f t="shared" si="18"/>
        <v/>
      </c>
      <c r="S44" s="783" t="str">
        <f t="shared" si="18"/>
        <v/>
      </c>
      <c r="T44" s="783" t="str">
        <f t="shared" si="18"/>
        <v/>
      </c>
      <c r="U44" s="783" t="str">
        <f t="shared" si="18"/>
        <v/>
      </c>
      <c r="V44" s="783" t="str">
        <f t="shared" si="18"/>
        <v/>
      </c>
      <c r="W44" s="783" t="str">
        <f t="shared" si="18"/>
        <v/>
      </c>
      <c r="X44" s="783" t="str">
        <f t="shared" si="18"/>
        <v/>
      </c>
      <c r="Y44" s="286" t="str">
        <f t="shared" si="18"/>
        <v/>
      </c>
      <c r="Z44" s="286" t="str">
        <f t="shared" si="18"/>
        <v/>
      </c>
      <c r="AA44" s="286" t="str">
        <f t="shared" si="18"/>
        <v/>
      </c>
      <c r="AB44" s="286" t="str">
        <f t="shared" si="18"/>
        <v/>
      </c>
      <c r="AC44" s="286" t="str">
        <f t="shared" si="18"/>
        <v/>
      </c>
      <c r="AD44" s="286" t="str">
        <f t="shared" si="18"/>
        <v/>
      </c>
      <c r="AE44" s="286" t="str">
        <f t="shared" si="18"/>
        <v/>
      </c>
      <c r="AF44" s="286" t="str">
        <f t="shared" si="18"/>
        <v/>
      </c>
      <c r="AG44" s="286" t="str">
        <f t="shared" si="18"/>
        <v/>
      </c>
      <c r="AH44" s="286" t="str">
        <f t="shared" si="18"/>
        <v/>
      </c>
      <c r="AI44" s="286" t="str">
        <f t="shared" si="18"/>
        <v/>
      </c>
      <c r="AJ44" s="286" t="str">
        <f t="shared" si="18"/>
        <v/>
      </c>
      <c r="AK44" s="286" t="str">
        <f t="shared" si="18"/>
        <v/>
      </c>
      <c r="AL44" s="286" t="str">
        <f t="shared" si="18"/>
        <v/>
      </c>
      <c r="AM44" s="285" t="str">
        <f t="shared" si="18"/>
        <v/>
      </c>
      <c r="AN44" s="82"/>
      <c r="AO44" s="198" t="b">
        <f>AND(F36="",F37="",F38="",F39="",F41="",F42="")</f>
        <v>1</v>
      </c>
      <c r="AP44" s="198" t="b">
        <f>AND(G36="",G37="",G38="",G39="",G41="",G42="")</f>
        <v>0</v>
      </c>
      <c r="AQ44" s="198" t="b">
        <f t="shared" ref="AQ44:BU44" si="19">AND(I36="",I37="",I38="",I39="",I41="",I42="")</f>
        <v>1</v>
      </c>
      <c r="AR44" s="198" t="b">
        <f t="shared" si="19"/>
        <v>1</v>
      </c>
      <c r="AS44" s="198" t="b">
        <f t="shared" si="19"/>
        <v>1</v>
      </c>
      <c r="AT44" s="198" t="b">
        <f t="shared" si="19"/>
        <v>1</v>
      </c>
      <c r="AU44" s="198" t="b">
        <f t="shared" si="19"/>
        <v>1</v>
      </c>
      <c r="AV44" s="198" t="b">
        <f t="shared" si="19"/>
        <v>1</v>
      </c>
      <c r="AW44" s="198" t="b">
        <f t="shared" si="19"/>
        <v>1</v>
      </c>
      <c r="AX44" s="198" t="b">
        <f t="shared" si="19"/>
        <v>1</v>
      </c>
      <c r="AY44" s="198" t="b">
        <f t="shared" si="19"/>
        <v>1</v>
      </c>
      <c r="AZ44" s="198" t="b">
        <f t="shared" si="19"/>
        <v>1</v>
      </c>
      <c r="BA44" s="198" t="b">
        <f t="shared" si="19"/>
        <v>1</v>
      </c>
      <c r="BB44" s="198" t="b">
        <f t="shared" si="19"/>
        <v>1</v>
      </c>
      <c r="BC44" s="198" t="b">
        <f t="shared" si="19"/>
        <v>1</v>
      </c>
      <c r="BD44" s="198" t="b">
        <f t="shared" si="19"/>
        <v>1</v>
      </c>
      <c r="BE44" s="198" t="b">
        <f t="shared" si="19"/>
        <v>1</v>
      </c>
      <c r="BF44" s="198" t="b">
        <f t="shared" si="19"/>
        <v>1</v>
      </c>
      <c r="BG44" s="198" t="b">
        <f t="shared" si="19"/>
        <v>1</v>
      </c>
      <c r="BH44" s="198" t="b">
        <f t="shared" si="19"/>
        <v>1</v>
      </c>
      <c r="BI44" s="198" t="b">
        <f t="shared" si="19"/>
        <v>1</v>
      </c>
      <c r="BJ44" s="198" t="b">
        <f t="shared" si="19"/>
        <v>1</v>
      </c>
      <c r="BK44" s="198" t="b">
        <f t="shared" si="19"/>
        <v>1</v>
      </c>
      <c r="BL44" s="198" t="b">
        <f t="shared" si="19"/>
        <v>1</v>
      </c>
      <c r="BM44" s="198" t="b">
        <f t="shared" si="19"/>
        <v>1</v>
      </c>
      <c r="BN44" s="198" t="b">
        <f t="shared" si="19"/>
        <v>1</v>
      </c>
      <c r="BO44" s="198" t="b">
        <f t="shared" si="19"/>
        <v>1</v>
      </c>
      <c r="BP44" s="198" t="b">
        <f t="shared" si="19"/>
        <v>1</v>
      </c>
      <c r="BQ44" s="198" t="b">
        <f t="shared" si="19"/>
        <v>1</v>
      </c>
      <c r="BR44" s="198" t="b">
        <f t="shared" si="19"/>
        <v>1</v>
      </c>
      <c r="BS44" s="198" t="b">
        <f t="shared" si="19"/>
        <v>1</v>
      </c>
      <c r="BT44" s="198" t="b">
        <f t="shared" si="19"/>
        <v>1</v>
      </c>
      <c r="BU44" s="198" t="b">
        <f t="shared" si="19"/>
        <v>1</v>
      </c>
      <c r="BV44" s="82"/>
      <c r="BW44" s="82"/>
      <c r="BX44" s="82"/>
      <c r="BY44" s="131"/>
      <c r="BZ44" s="131"/>
      <c r="CA44" s="131"/>
      <c r="CB44" s="131"/>
      <c r="CC44" s="131"/>
      <c r="CD44" s="131"/>
      <c r="CE44" s="131"/>
      <c r="CF44" s="131"/>
      <c r="CG44" s="131"/>
      <c r="CH44" s="131"/>
      <c r="CI44" s="131"/>
      <c r="CJ44" s="131"/>
      <c r="CK44" s="131"/>
      <c r="CL44" s="131"/>
      <c r="CM44" s="131"/>
      <c r="CN44" s="131"/>
      <c r="CO44" s="131"/>
      <c r="CP44" s="131"/>
      <c r="CQ44" s="131"/>
      <c r="CR44" s="131"/>
      <c r="CS44" s="131"/>
    </row>
    <row r="45" spans="1:97" s="217" customFormat="1" ht="18" thickTop="1" thickBot="1">
      <c r="A45" s="1374"/>
      <c r="B45" s="218"/>
      <c r="C45" s="3"/>
      <c r="D45" s="3"/>
      <c r="E45" s="3"/>
      <c r="F45" s="784"/>
      <c r="G45" s="785"/>
      <c r="H45" s="786"/>
      <c r="I45" s="784"/>
      <c r="J45" s="784"/>
      <c r="K45" s="784"/>
      <c r="L45" s="784"/>
      <c r="M45" s="784"/>
      <c r="N45" s="784"/>
      <c r="O45" s="784"/>
      <c r="P45" s="784"/>
      <c r="Q45" s="784"/>
      <c r="R45" s="784"/>
      <c r="S45" s="784"/>
      <c r="T45" s="784"/>
      <c r="U45" s="784"/>
      <c r="V45" s="784"/>
      <c r="W45" s="784"/>
      <c r="X45" s="784"/>
      <c r="Y45" s="287"/>
      <c r="Z45" s="287"/>
      <c r="AA45" s="287"/>
      <c r="AB45" s="287"/>
      <c r="AC45" s="287"/>
      <c r="AD45" s="287"/>
      <c r="AE45" s="287"/>
      <c r="AF45" s="287"/>
      <c r="AG45" s="287"/>
      <c r="AH45" s="287"/>
      <c r="AI45" s="287"/>
      <c r="AJ45" s="287"/>
      <c r="AK45" s="287"/>
      <c r="AL45" s="287"/>
      <c r="AM45" s="287"/>
      <c r="AN45" s="241"/>
      <c r="AO45" s="215"/>
      <c r="AP45" s="215"/>
      <c r="AQ45" s="215"/>
      <c r="AR45" s="215"/>
      <c r="AS45" s="215"/>
      <c r="AT45" s="215"/>
      <c r="AU45" s="215"/>
      <c r="AV45" s="215"/>
      <c r="AW45" s="215"/>
      <c r="AX45" s="215"/>
      <c r="AY45" s="215"/>
      <c r="AZ45" s="215"/>
      <c r="BA45" s="215"/>
      <c r="BB45" s="215"/>
      <c r="BC45" s="215"/>
      <c r="BD45" s="215"/>
      <c r="BE45" s="215"/>
      <c r="BF45" s="215"/>
      <c r="BG45" s="215"/>
      <c r="BH45" s="215"/>
      <c r="BI45" s="215"/>
      <c r="BJ45" s="215"/>
      <c r="BK45" s="215"/>
      <c r="BL45" s="215"/>
      <c r="BM45" s="215"/>
      <c r="BN45" s="215"/>
      <c r="BO45" s="215"/>
      <c r="BP45" s="215"/>
      <c r="BQ45" s="215"/>
      <c r="BR45" s="215"/>
      <c r="BS45" s="215"/>
      <c r="BT45" s="215"/>
      <c r="BU45" s="215"/>
      <c r="BV45" s="241"/>
      <c r="BW45" s="241"/>
      <c r="BX45" s="241"/>
      <c r="BY45" s="216"/>
      <c r="BZ45" s="216"/>
      <c r="CA45" s="216"/>
      <c r="CB45" s="216"/>
      <c r="CC45" s="216"/>
      <c r="CD45" s="216"/>
      <c r="CE45" s="216"/>
      <c r="CF45" s="216"/>
      <c r="CG45" s="216"/>
      <c r="CH45" s="216"/>
      <c r="CI45" s="216"/>
      <c r="CJ45" s="216"/>
      <c r="CK45" s="216"/>
      <c r="CL45" s="216"/>
      <c r="CM45" s="216"/>
      <c r="CN45" s="216"/>
      <c r="CO45" s="216"/>
      <c r="CP45" s="216"/>
      <c r="CQ45" s="216"/>
      <c r="CR45" s="216"/>
      <c r="CS45" s="216"/>
    </row>
    <row r="46" spans="1:97" ht="50.25" customHeight="1" thickTop="1" thickBot="1">
      <c r="A46" s="1447" t="s">
        <v>668</v>
      </c>
      <c r="B46" s="1484" t="s">
        <v>386</v>
      </c>
      <c r="C46" s="1485"/>
      <c r="D46" s="1485"/>
      <c r="E46" s="1486"/>
      <c r="F46" s="817" t="str">
        <f>IF(AO46=TRUE,"",SUM(F26,F34,F44))</f>
        <v/>
      </c>
      <c r="G46" s="818">
        <f>IF(AP46=TRUE,"",SUM(G26,G34,G44))</f>
        <v>0</v>
      </c>
      <c r="H46" s="819"/>
      <c r="I46" s="817" t="str">
        <f t="shared" ref="I46:AM46" si="20">IF(AQ46=TRUE,"",SUM(I26,I34,I44))</f>
        <v/>
      </c>
      <c r="J46" s="820" t="str">
        <f t="shared" si="20"/>
        <v/>
      </c>
      <c r="K46" s="821" t="str">
        <f t="shared" si="20"/>
        <v/>
      </c>
      <c r="L46" s="820" t="str">
        <f t="shared" si="20"/>
        <v/>
      </c>
      <c r="M46" s="822" t="str">
        <f t="shared" si="20"/>
        <v/>
      </c>
      <c r="N46" s="822" t="str">
        <f t="shared" si="20"/>
        <v/>
      </c>
      <c r="O46" s="822" t="str">
        <f t="shared" si="20"/>
        <v/>
      </c>
      <c r="P46" s="822" t="str">
        <f t="shared" si="20"/>
        <v/>
      </c>
      <c r="Q46" s="822" t="str">
        <f t="shared" si="20"/>
        <v/>
      </c>
      <c r="R46" s="822" t="str">
        <f t="shared" si="20"/>
        <v/>
      </c>
      <c r="S46" s="822" t="str">
        <f t="shared" si="20"/>
        <v/>
      </c>
      <c r="T46" s="822" t="str">
        <f t="shared" si="20"/>
        <v/>
      </c>
      <c r="U46" s="822" t="str">
        <f t="shared" si="20"/>
        <v/>
      </c>
      <c r="V46" s="822" t="str">
        <f t="shared" si="20"/>
        <v/>
      </c>
      <c r="W46" s="822" t="str">
        <f t="shared" si="20"/>
        <v/>
      </c>
      <c r="X46" s="822" t="str">
        <f t="shared" si="20"/>
        <v/>
      </c>
      <c r="Y46" s="294" t="str">
        <f t="shared" si="20"/>
        <v/>
      </c>
      <c r="Z46" s="294" t="str">
        <f t="shared" si="20"/>
        <v/>
      </c>
      <c r="AA46" s="294" t="str">
        <f t="shared" si="20"/>
        <v/>
      </c>
      <c r="AB46" s="294" t="str">
        <f t="shared" si="20"/>
        <v/>
      </c>
      <c r="AC46" s="294" t="str">
        <f t="shared" si="20"/>
        <v/>
      </c>
      <c r="AD46" s="294" t="str">
        <f t="shared" si="20"/>
        <v/>
      </c>
      <c r="AE46" s="294" t="str">
        <f t="shared" si="20"/>
        <v/>
      </c>
      <c r="AF46" s="294" t="str">
        <f t="shared" si="20"/>
        <v/>
      </c>
      <c r="AG46" s="294" t="str">
        <f t="shared" si="20"/>
        <v/>
      </c>
      <c r="AH46" s="294" t="str">
        <f t="shared" si="20"/>
        <v/>
      </c>
      <c r="AI46" s="294" t="str">
        <f t="shared" si="20"/>
        <v/>
      </c>
      <c r="AJ46" s="294" t="str">
        <f t="shared" si="20"/>
        <v/>
      </c>
      <c r="AK46" s="294" t="str">
        <f t="shared" si="20"/>
        <v/>
      </c>
      <c r="AL46" s="294" t="str">
        <f t="shared" si="20"/>
        <v/>
      </c>
      <c r="AM46" s="293" t="str">
        <f t="shared" si="20"/>
        <v/>
      </c>
      <c r="AN46" s="82"/>
      <c r="AO46" s="198" t="b">
        <f>AND(F26="",F34="",F44="")</f>
        <v>1</v>
      </c>
      <c r="AP46" s="198" t="b">
        <f>AND(G26="",G34="",G44="")</f>
        <v>0</v>
      </c>
      <c r="AQ46" s="198" t="b">
        <f t="shared" ref="AQ46:BU46" si="21">AND(I26="",I34="",I44="")</f>
        <v>1</v>
      </c>
      <c r="AR46" s="198" t="b">
        <f t="shared" si="21"/>
        <v>1</v>
      </c>
      <c r="AS46" s="198" t="b">
        <f t="shared" si="21"/>
        <v>1</v>
      </c>
      <c r="AT46" s="198" t="b">
        <f t="shared" si="21"/>
        <v>1</v>
      </c>
      <c r="AU46" s="198" t="b">
        <f t="shared" si="21"/>
        <v>1</v>
      </c>
      <c r="AV46" s="198" t="b">
        <f t="shared" si="21"/>
        <v>1</v>
      </c>
      <c r="AW46" s="198" t="b">
        <f t="shared" si="21"/>
        <v>1</v>
      </c>
      <c r="AX46" s="198" t="b">
        <f t="shared" si="21"/>
        <v>1</v>
      </c>
      <c r="AY46" s="198" t="b">
        <f t="shared" si="21"/>
        <v>1</v>
      </c>
      <c r="AZ46" s="198" t="b">
        <f t="shared" si="21"/>
        <v>1</v>
      </c>
      <c r="BA46" s="198" t="b">
        <f t="shared" si="21"/>
        <v>1</v>
      </c>
      <c r="BB46" s="198" t="b">
        <f t="shared" si="21"/>
        <v>1</v>
      </c>
      <c r="BC46" s="198" t="b">
        <f t="shared" si="21"/>
        <v>1</v>
      </c>
      <c r="BD46" s="198" t="b">
        <f t="shared" si="21"/>
        <v>1</v>
      </c>
      <c r="BE46" s="198" t="b">
        <f t="shared" si="21"/>
        <v>1</v>
      </c>
      <c r="BF46" s="198" t="b">
        <f t="shared" si="21"/>
        <v>1</v>
      </c>
      <c r="BG46" s="198" t="b">
        <f t="shared" si="21"/>
        <v>1</v>
      </c>
      <c r="BH46" s="198" t="b">
        <f t="shared" si="21"/>
        <v>1</v>
      </c>
      <c r="BI46" s="198" t="b">
        <f t="shared" si="21"/>
        <v>1</v>
      </c>
      <c r="BJ46" s="198" t="b">
        <f t="shared" si="21"/>
        <v>1</v>
      </c>
      <c r="BK46" s="198" t="b">
        <f t="shared" si="21"/>
        <v>1</v>
      </c>
      <c r="BL46" s="198" t="b">
        <f t="shared" si="21"/>
        <v>1</v>
      </c>
      <c r="BM46" s="198" t="b">
        <f t="shared" si="21"/>
        <v>1</v>
      </c>
      <c r="BN46" s="198" t="b">
        <f t="shared" si="21"/>
        <v>1</v>
      </c>
      <c r="BO46" s="198" t="b">
        <f t="shared" si="21"/>
        <v>1</v>
      </c>
      <c r="BP46" s="198" t="b">
        <f t="shared" si="21"/>
        <v>1</v>
      </c>
      <c r="BQ46" s="198" t="b">
        <f t="shared" si="21"/>
        <v>1</v>
      </c>
      <c r="BR46" s="198" t="b">
        <f t="shared" si="21"/>
        <v>1</v>
      </c>
      <c r="BS46" s="198" t="b">
        <f t="shared" si="21"/>
        <v>1</v>
      </c>
      <c r="BT46" s="198" t="b">
        <f t="shared" si="21"/>
        <v>1</v>
      </c>
      <c r="BU46" s="198" t="b">
        <f t="shared" si="21"/>
        <v>1</v>
      </c>
      <c r="BV46" s="82"/>
      <c r="BW46" s="82"/>
      <c r="BX46" s="82"/>
      <c r="BY46" s="131"/>
      <c r="BZ46" s="131"/>
      <c r="CA46" s="131"/>
      <c r="CB46" s="131"/>
      <c r="CC46" s="131"/>
      <c r="CD46" s="131"/>
      <c r="CE46" s="131"/>
      <c r="CF46" s="131"/>
      <c r="CG46" s="131"/>
      <c r="CH46" s="131"/>
      <c r="CI46" s="131"/>
      <c r="CJ46" s="131"/>
      <c r="CK46" s="131"/>
      <c r="CL46" s="131"/>
      <c r="CM46" s="131"/>
      <c r="CN46" s="131"/>
      <c r="CO46" s="131"/>
      <c r="CP46" s="131"/>
      <c r="CQ46" s="131"/>
      <c r="CR46" s="131"/>
      <c r="CS46" s="131"/>
    </row>
    <row r="47" spans="1:97" ht="23.25" customHeight="1" thickBot="1">
      <c r="A47" s="1391"/>
      <c r="B47" s="1058" t="s">
        <v>387</v>
      </c>
      <c r="C47" s="1059"/>
      <c r="D47" s="1059"/>
      <c r="E47" s="1060"/>
      <c r="F47" s="823"/>
      <c r="G47" s="824">
        <f>SUM(I47:AM47)</f>
        <v>0</v>
      </c>
      <c r="H47" s="825"/>
      <c r="I47" s="1089"/>
      <c r="J47" s="826"/>
      <c r="K47" s="827"/>
      <c r="L47" s="828"/>
      <c r="M47" s="829"/>
      <c r="N47" s="829"/>
      <c r="O47" s="829"/>
      <c r="P47" s="829"/>
      <c r="Q47" s="829"/>
      <c r="R47" s="829"/>
      <c r="S47" s="829"/>
      <c r="T47" s="829"/>
      <c r="U47" s="829"/>
      <c r="V47" s="829"/>
      <c r="W47" s="829"/>
      <c r="X47" s="829"/>
      <c r="Y47" s="277"/>
      <c r="Z47" s="277"/>
      <c r="AA47" s="277"/>
      <c r="AB47" s="277"/>
      <c r="AC47" s="277"/>
      <c r="AD47" s="277"/>
      <c r="AE47" s="277"/>
      <c r="AF47" s="277"/>
      <c r="AG47" s="277"/>
      <c r="AH47" s="277"/>
      <c r="AI47" s="277"/>
      <c r="AJ47" s="277"/>
      <c r="AK47" s="277"/>
      <c r="AL47" s="277"/>
      <c r="AM47" s="318"/>
      <c r="AN47" s="82"/>
      <c r="AO47" s="200"/>
      <c r="AP47" s="200"/>
      <c r="AQ47" s="200"/>
      <c r="AR47" s="200"/>
      <c r="AS47" s="200"/>
      <c r="AT47" s="200"/>
      <c r="AU47" s="200"/>
      <c r="AV47" s="200"/>
      <c r="AW47" s="200"/>
      <c r="AX47" s="200"/>
      <c r="AY47" s="200"/>
      <c r="AZ47" s="200"/>
      <c r="BA47" s="200"/>
      <c r="BB47" s="200"/>
      <c r="BC47" s="200"/>
      <c r="BD47" s="200"/>
      <c r="BE47" s="200"/>
      <c r="BF47" s="200"/>
      <c r="BG47" s="200"/>
      <c r="BH47" s="200"/>
      <c r="BI47" s="200"/>
      <c r="BJ47" s="200"/>
      <c r="BK47" s="200"/>
      <c r="BL47" s="200"/>
      <c r="BM47" s="200"/>
      <c r="BN47" s="200"/>
      <c r="BO47" s="200"/>
      <c r="BP47" s="200"/>
      <c r="BQ47" s="200"/>
      <c r="BR47" s="200"/>
      <c r="BS47" s="200"/>
      <c r="BT47" s="200"/>
      <c r="BU47" s="200"/>
      <c r="BV47" s="82"/>
      <c r="BW47" s="82"/>
      <c r="BX47" s="82"/>
      <c r="BY47" s="131"/>
      <c r="BZ47" s="131"/>
      <c r="CA47" s="131"/>
      <c r="CB47" s="131"/>
      <c r="CC47" s="131"/>
      <c r="CD47" s="131"/>
      <c r="CE47" s="131"/>
      <c r="CF47" s="131"/>
      <c r="CG47" s="131"/>
      <c r="CH47" s="131"/>
      <c r="CI47" s="131"/>
      <c r="CJ47" s="131"/>
      <c r="CK47" s="131"/>
      <c r="CL47" s="131"/>
      <c r="CM47" s="131"/>
      <c r="CN47" s="131"/>
      <c r="CO47" s="131"/>
      <c r="CP47" s="131"/>
      <c r="CQ47" s="131"/>
      <c r="CR47" s="131"/>
      <c r="CS47" s="131"/>
    </row>
    <row r="48" spans="1:97" ht="48.75" customHeight="1" thickBot="1">
      <c r="A48" s="1391"/>
      <c r="B48" s="1487" t="s">
        <v>388</v>
      </c>
      <c r="C48" s="1488"/>
      <c r="D48" s="1488"/>
      <c r="E48" s="1489"/>
      <c r="F48" s="830" t="str">
        <f>IF(AO48=TRUE,"",SUM(F46:F47))</f>
        <v/>
      </c>
      <c r="G48" s="831">
        <f>IF(AP48=TRUE,"",SUM(G46:G47))</f>
        <v>0</v>
      </c>
      <c r="H48" s="832"/>
      <c r="I48" s="830" t="str">
        <f t="shared" ref="I48:AM48" si="22">IF(AQ48=TRUE,"",SUM(I46:I47))</f>
        <v/>
      </c>
      <c r="J48" s="833" t="str">
        <f t="shared" si="22"/>
        <v/>
      </c>
      <c r="K48" s="834" t="str">
        <f t="shared" si="22"/>
        <v/>
      </c>
      <c r="L48" s="833" t="str">
        <f t="shared" si="22"/>
        <v/>
      </c>
      <c r="M48" s="835" t="str">
        <f t="shared" si="22"/>
        <v/>
      </c>
      <c r="N48" s="835" t="str">
        <f t="shared" si="22"/>
        <v/>
      </c>
      <c r="O48" s="835" t="str">
        <f t="shared" si="22"/>
        <v/>
      </c>
      <c r="P48" s="835" t="str">
        <f t="shared" si="22"/>
        <v/>
      </c>
      <c r="Q48" s="835" t="str">
        <f t="shared" si="22"/>
        <v/>
      </c>
      <c r="R48" s="835" t="str">
        <f t="shared" si="22"/>
        <v/>
      </c>
      <c r="S48" s="835" t="str">
        <f t="shared" si="22"/>
        <v/>
      </c>
      <c r="T48" s="835" t="str">
        <f t="shared" si="22"/>
        <v/>
      </c>
      <c r="U48" s="835" t="str">
        <f t="shared" si="22"/>
        <v/>
      </c>
      <c r="V48" s="835" t="str">
        <f t="shared" si="22"/>
        <v/>
      </c>
      <c r="W48" s="835" t="str">
        <f t="shared" si="22"/>
        <v/>
      </c>
      <c r="X48" s="835" t="str">
        <f t="shared" si="22"/>
        <v/>
      </c>
      <c r="Y48" s="296" t="str">
        <f t="shared" si="22"/>
        <v/>
      </c>
      <c r="Z48" s="296" t="str">
        <f t="shared" si="22"/>
        <v/>
      </c>
      <c r="AA48" s="296" t="str">
        <f t="shared" si="22"/>
        <v/>
      </c>
      <c r="AB48" s="296" t="str">
        <f t="shared" si="22"/>
        <v/>
      </c>
      <c r="AC48" s="296" t="str">
        <f t="shared" si="22"/>
        <v/>
      </c>
      <c r="AD48" s="296" t="str">
        <f t="shared" si="22"/>
        <v/>
      </c>
      <c r="AE48" s="296" t="str">
        <f t="shared" si="22"/>
        <v/>
      </c>
      <c r="AF48" s="296" t="str">
        <f t="shared" si="22"/>
        <v/>
      </c>
      <c r="AG48" s="296" t="str">
        <f t="shared" si="22"/>
        <v/>
      </c>
      <c r="AH48" s="296" t="str">
        <f t="shared" si="22"/>
        <v/>
      </c>
      <c r="AI48" s="296" t="str">
        <f t="shared" si="22"/>
        <v/>
      </c>
      <c r="AJ48" s="296" t="str">
        <f t="shared" si="22"/>
        <v/>
      </c>
      <c r="AK48" s="296" t="str">
        <f t="shared" si="22"/>
        <v/>
      </c>
      <c r="AL48" s="296" t="str">
        <f t="shared" si="22"/>
        <v/>
      </c>
      <c r="AM48" s="295" t="str">
        <f t="shared" si="22"/>
        <v/>
      </c>
      <c r="AN48" s="82"/>
      <c r="AO48" s="198" t="b">
        <f>AND(F46="",F47="")</f>
        <v>1</v>
      </c>
      <c r="AP48" s="198" t="b">
        <f>AND(G46="",G47="")</f>
        <v>0</v>
      </c>
      <c r="AQ48" s="198" t="b">
        <f t="shared" ref="AQ48:BU48" si="23">AND(I46="",I47="")</f>
        <v>1</v>
      </c>
      <c r="AR48" s="198" t="b">
        <f t="shared" si="23"/>
        <v>1</v>
      </c>
      <c r="AS48" s="198" t="b">
        <f t="shared" si="23"/>
        <v>1</v>
      </c>
      <c r="AT48" s="198" t="b">
        <f t="shared" si="23"/>
        <v>1</v>
      </c>
      <c r="AU48" s="198" t="b">
        <f t="shared" si="23"/>
        <v>1</v>
      </c>
      <c r="AV48" s="198" t="b">
        <f t="shared" si="23"/>
        <v>1</v>
      </c>
      <c r="AW48" s="198" t="b">
        <f t="shared" si="23"/>
        <v>1</v>
      </c>
      <c r="AX48" s="198" t="b">
        <f t="shared" si="23"/>
        <v>1</v>
      </c>
      <c r="AY48" s="198" t="b">
        <f t="shared" si="23"/>
        <v>1</v>
      </c>
      <c r="AZ48" s="198" t="b">
        <f t="shared" si="23"/>
        <v>1</v>
      </c>
      <c r="BA48" s="198" t="b">
        <f t="shared" si="23"/>
        <v>1</v>
      </c>
      <c r="BB48" s="198" t="b">
        <f t="shared" si="23"/>
        <v>1</v>
      </c>
      <c r="BC48" s="198" t="b">
        <f t="shared" si="23"/>
        <v>1</v>
      </c>
      <c r="BD48" s="198" t="b">
        <f t="shared" si="23"/>
        <v>1</v>
      </c>
      <c r="BE48" s="198" t="b">
        <f t="shared" si="23"/>
        <v>1</v>
      </c>
      <c r="BF48" s="198" t="b">
        <f t="shared" si="23"/>
        <v>1</v>
      </c>
      <c r="BG48" s="198" t="b">
        <f t="shared" si="23"/>
        <v>1</v>
      </c>
      <c r="BH48" s="198" t="b">
        <f t="shared" si="23"/>
        <v>1</v>
      </c>
      <c r="BI48" s="198" t="b">
        <f t="shared" si="23"/>
        <v>1</v>
      </c>
      <c r="BJ48" s="198" t="b">
        <f t="shared" si="23"/>
        <v>1</v>
      </c>
      <c r="BK48" s="198" t="b">
        <f t="shared" si="23"/>
        <v>1</v>
      </c>
      <c r="BL48" s="198" t="b">
        <f t="shared" si="23"/>
        <v>1</v>
      </c>
      <c r="BM48" s="198" t="b">
        <f t="shared" si="23"/>
        <v>1</v>
      </c>
      <c r="BN48" s="198" t="b">
        <f t="shared" si="23"/>
        <v>1</v>
      </c>
      <c r="BO48" s="198" t="b">
        <f t="shared" si="23"/>
        <v>1</v>
      </c>
      <c r="BP48" s="198" t="b">
        <f t="shared" si="23"/>
        <v>1</v>
      </c>
      <c r="BQ48" s="198" t="b">
        <f t="shared" si="23"/>
        <v>1</v>
      </c>
      <c r="BR48" s="198" t="b">
        <f t="shared" si="23"/>
        <v>1</v>
      </c>
      <c r="BS48" s="198" t="b">
        <f t="shared" si="23"/>
        <v>1</v>
      </c>
      <c r="BT48" s="198" t="b">
        <f t="shared" si="23"/>
        <v>1</v>
      </c>
      <c r="BU48" s="198" t="b">
        <f t="shared" si="23"/>
        <v>1</v>
      </c>
      <c r="BV48" s="82"/>
      <c r="BW48" s="82"/>
      <c r="BX48" s="82"/>
      <c r="BY48" s="131"/>
      <c r="BZ48" s="131"/>
      <c r="CA48" s="131"/>
      <c r="CB48" s="131"/>
      <c r="CC48" s="131"/>
      <c r="CD48" s="131"/>
      <c r="CE48" s="131"/>
      <c r="CF48" s="131"/>
      <c r="CG48" s="131"/>
      <c r="CH48" s="131"/>
      <c r="CI48" s="131"/>
      <c r="CJ48" s="131"/>
      <c r="CK48" s="131"/>
      <c r="CL48" s="131"/>
      <c r="CM48" s="131"/>
      <c r="CN48" s="131"/>
      <c r="CO48" s="131"/>
      <c r="CP48" s="131"/>
      <c r="CQ48" s="131"/>
      <c r="CR48" s="131"/>
      <c r="CS48" s="131"/>
    </row>
    <row r="49" spans="1:97" ht="24.95" customHeight="1" thickTop="1" thickBot="1">
      <c r="A49" s="1447" t="s">
        <v>667</v>
      </c>
      <c r="B49" s="1058" t="s">
        <v>389</v>
      </c>
      <c r="C49" s="1059"/>
      <c r="D49" s="1059"/>
      <c r="E49" s="1060"/>
      <c r="F49" s="1053"/>
      <c r="G49" s="824">
        <f>I49</f>
        <v>0</v>
      </c>
      <c r="H49" s="1056"/>
      <c r="I49" s="836"/>
      <c r="J49" s="836"/>
      <c r="K49" s="836"/>
      <c r="L49" s="836"/>
      <c r="M49" s="836"/>
      <c r="N49" s="836"/>
      <c r="O49" s="836"/>
      <c r="P49" s="836"/>
      <c r="Q49" s="836"/>
      <c r="R49" s="836"/>
      <c r="S49" s="836"/>
      <c r="T49" s="836"/>
      <c r="U49" s="836"/>
      <c r="V49" s="836"/>
      <c r="W49" s="836"/>
      <c r="X49" s="836"/>
      <c r="Y49" s="297"/>
      <c r="Z49" s="297"/>
      <c r="AA49" s="297"/>
      <c r="AB49" s="297"/>
      <c r="AC49" s="297"/>
      <c r="AD49" s="297"/>
      <c r="AE49" s="297"/>
      <c r="AF49" s="297"/>
      <c r="AG49" s="297"/>
      <c r="AH49" s="297"/>
      <c r="AI49" s="297"/>
      <c r="AJ49" s="297"/>
      <c r="AK49" s="297"/>
      <c r="AL49" s="297"/>
      <c r="AM49" s="297"/>
      <c r="AN49" s="82"/>
      <c r="AO49" s="245"/>
      <c r="AP49" s="245"/>
      <c r="AQ49" s="82"/>
      <c r="AR49" s="82"/>
      <c r="AS49" s="82"/>
      <c r="AT49" s="82"/>
      <c r="AU49" s="82"/>
      <c r="AV49" s="82"/>
      <c r="AW49" s="82"/>
      <c r="AX49" s="82"/>
      <c r="AY49" s="82"/>
      <c r="AZ49" s="82"/>
      <c r="BA49" s="82"/>
      <c r="BB49" s="82"/>
      <c r="BC49" s="82"/>
      <c r="BD49" s="82"/>
      <c r="BE49" s="82"/>
      <c r="BF49" s="82"/>
      <c r="BG49" s="82"/>
      <c r="BH49" s="82"/>
      <c r="BI49" s="82"/>
      <c r="BJ49" s="82"/>
      <c r="BK49" s="82"/>
      <c r="BL49" s="82"/>
      <c r="BM49" s="82"/>
      <c r="BN49" s="82"/>
      <c r="BO49" s="82"/>
      <c r="BP49" s="82"/>
      <c r="BQ49" s="82"/>
      <c r="BR49" s="82"/>
      <c r="BS49" s="82"/>
      <c r="BT49" s="82"/>
      <c r="BU49" s="82"/>
      <c r="BV49" s="82"/>
      <c r="BW49" s="82"/>
      <c r="BX49" s="82"/>
      <c r="BY49" s="131"/>
      <c r="BZ49" s="131"/>
      <c r="CA49" s="131"/>
      <c r="CB49" s="131"/>
      <c r="CC49" s="131"/>
      <c r="CD49" s="131"/>
      <c r="CE49" s="131"/>
      <c r="CF49" s="131"/>
      <c r="CG49" s="131"/>
      <c r="CH49" s="131"/>
      <c r="CI49" s="131"/>
      <c r="CJ49" s="131"/>
      <c r="CK49" s="131"/>
      <c r="CL49" s="131"/>
      <c r="CM49" s="131"/>
      <c r="CN49" s="131"/>
      <c r="CO49" s="131"/>
      <c r="CP49" s="131"/>
      <c r="CQ49" s="131"/>
      <c r="CR49" s="131"/>
      <c r="CS49" s="131"/>
    </row>
    <row r="50" spans="1:97" ht="24.95" customHeight="1" thickBot="1">
      <c r="A50" s="1391"/>
      <c r="B50" s="1058" t="s">
        <v>390</v>
      </c>
      <c r="C50" s="1059"/>
      <c r="D50" s="1059"/>
      <c r="E50" s="1060"/>
      <c r="F50" s="823"/>
      <c r="G50" s="824">
        <f>I50</f>
        <v>0</v>
      </c>
      <c r="H50" s="1057"/>
      <c r="I50" s="836"/>
      <c r="J50" s="836"/>
      <c r="K50" s="836"/>
      <c r="L50" s="836"/>
      <c r="M50" s="836"/>
      <c r="N50" s="836"/>
      <c r="O50" s="836"/>
      <c r="P50" s="836"/>
      <c r="Q50" s="836"/>
      <c r="R50" s="836"/>
      <c r="S50" s="836"/>
      <c r="T50" s="836"/>
      <c r="U50" s="836"/>
      <c r="V50" s="836"/>
      <c r="W50" s="836"/>
      <c r="X50" s="836"/>
      <c r="Y50" s="297"/>
      <c r="Z50" s="297"/>
      <c r="AA50" s="297"/>
      <c r="AB50" s="297"/>
      <c r="AC50" s="297"/>
      <c r="AD50" s="297"/>
      <c r="AE50" s="297"/>
      <c r="AF50" s="297"/>
      <c r="AG50" s="297"/>
      <c r="AH50" s="297"/>
      <c r="AI50" s="297"/>
      <c r="AJ50" s="297"/>
      <c r="AK50" s="297"/>
      <c r="AL50" s="297"/>
      <c r="AM50" s="297"/>
      <c r="AN50" s="82"/>
      <c r="AO50" s="246"/>
      <c r="AP50" s="246"/>
      <c r="AQ50" s="82"/>
      <c r="AR50" s="82"/>
      <c r="AS50" s="82"/>
      <c r="AT50" s="82"/>
      <c r="AU50" s="82"/>
      <c r="AV50" s="82"/>
      <c r="AW50" s="82"/>
      <c r="AX50" s="82"/>
      <c r="AY50" s="82"/>
      <c r="AZ50" s="82"/>
      <c r="BA50" s="82"/>
      <c r="BB50" s="82"/>
      <c r="BC50" s="82"/>
      <c r="BD50" s="82"/>
      <c r="BE50" s="82"/>
      <c r="BF50" s="82"/>
      <c r="BG50" s="82"/>
      <c r="BH50" s="82"/>
      <c r="BI50" s="82"/>
      <c r="BJ50" s="82"/>
      <c r="BK50" s="82"/>
      <c r="BL50" s="82"/>
      <c r="BM50" s="82"/>
      <c r="BN50" s="82"/>
      <c r="BO50" s="82"/>
      <c r="BP50" s="82"/>
      <c r="BQ50" s="82"/>
      <c r="BR50" s="82"/>
      <c r="BS50" s="82"/>
      <c r="BT50" s="82"/>
      <c r="BU50" s="82"/>
      <c r="BV50" s="82"/>
      <c r="BW50" s="82"/>
      <c r="BX50" s="82"/>
      <c r="BY50" s="131"/>
      <c r="BZ50" s="131"/>
      <c r="CA50" s="131"/>
      <c r="CB50" s="131"/>
      <c r="CC50" s="131"/>
      <c r="CD50" s="131"/>
      <c r="CE50" s="131"/>
      <c r="CF50" s="131"/>
      <c r="CG50" s="131"/>
      <c r="CH50" s="131"/>
      <c r="CI50" s="131"/>
      <c r="CJ50" s="131"/>
      <c r="CK50" s="131"/>
      <c r="CL50" s="131"/>
      <c r="CM50" s="131"/>
      <c r="CN50" s="131"/>
      <c r="CO50" s="131"/>
      <c r="CP50" s="131"/>
      <c r="CQ50" s="131"/>
      <c r="CR50" s="131"/>
      <c r="CS50" s="131"/>
    </row>
    <row r="51" spans="1:97" ht="42.75" customHeight="1" thickBot="1">
      <c r="A51" s="1391"/>
      <c r="B51" s="1448" t="s">
        <v>391</v>
      </c>
      <c r="C51" s="1449"/>
      <c r="D51" s="1449"/>
      <c r="E51" s="1450"/>
      <c r="F51" s="830" t="str">
        <f>IF(AO51=TRUE,"",SUM(F48:F50))</f>
        <v/>
      </c>
      <c r="G51" s="831">
        <f>IF(AP51=TRUE,"",SUM(G48:G50))</f>
        <v>0</v>
      </c>
      <c r="H51" s="1057"/>
      <c r="I51" s="1141" t="str">
        <f>IF(作業４!F36="　作業3-3：事業活動収支計算書「o翌年度繰越収支差額」と異なる値です。ご確認ください。↑","←作業４：貸借対照表「翌年度繰越収支差額」と異なる値です。ご確認ください。","")</f>
        <v/>
      </c>
      <c r="J51" s="836"/>
      <c r="K51" s="836"/>
      <c r="L51" s="836"/>
      <c r="M51" s="836"/>
      <c r="N51" s="836"/>
      <c r="O51" s="836"/>
      <c r="P51" s="836"/>
      <c r="Q51" s="836"/>
      <c r="R51" s="836"/>
      <c r="S51" s="836"/>
      <c r="T51" s="836"/>
      <c r="U51" s="836"/>
      <c r="V51" s="836"/>
      <c r="W51" s="836"/>
      <c r="X51" s="836"/>
      <c r="Y51" s="297"/>
      <c r="Z51" s="297"/>
      <c r="AA51" s="297"/>
      <c r="AB51" s="297"/>
      <c r="AC51" s="297"/>
      <c r="AD51" s="297"/>
      <c r="AE51" s="297"/>
      <c r="AF51" s="297"/>
      <c r="AG51" s="297"/>
      <c r="AH51" s="297"/>
      <c r="AI51" s="297"/>
      <c r="AJ51" s="297"/>
      <c r="AK51" s="297"/>
      <c r="AL51" s="297"/>
      <c r="AM51" s="297"/>
      <c r="AN51" s="82"/>
      <c r="AO51" s="198" t="b">
        <f>AND(F48="",F49="",F50="")</f>
        <v>1</v>
      </c>
      <c r="AP51" s="198" t="b">
        <f>AND(G48="",G49="",G50="")</f>
        <v>0</v>
      </c>
      <c r="AQ51" s="198" t="b">
        <f>AND(H48="",H49="",H50="")</f>
        <v>1</v>
      </c>
      <c r="AR51" s="82"/>
      <c r="AS51" s="82"/>
      <c r="AT51" s="82"/>
      <c r="AU51" s="82"/>
      <c r="AV51" s="82"/>
      <c r="AW51" s="82"/>
      <c r="AX51" s="82"/>
      <c r="AY51" s="82"/>
      <c r="AZ51" s="82"/>
      <c r="BA51" s="82"/>
      <c r="BB51" s="82"/>
      <c r="BC51" s="82"/>
      <c r="BD51" s="82"/>
      <c r="BE51" s="82"/>
      <c r="BF51" s="82"/>
      <c r="BG51" s="82"/>
      <c r="BH51" s="82"/>
      <c r="BI51" s="82"/>
      <c r="BJ51" s="82"/>
      <c r="BK51" s="82"/>
      <c r="BL51" s="82"/>
      <c r="BM51" s="82"/>
      <c r="BN51" s="82"/>
      <c r="BO51" s="82"/>
      <c r="BP51" s="82"/>
      <c r="BQ51" s="82"/>
      <c r="BR51" s="82"/>
      <c r="BS51" s="82"/>
      <c r="BT51" s="82"/>
      <c r="BU51" s="82"/>
      <c r="BV51" s="82"/>
      <c r="BW51" s="82"/>
      <c r="BX51" s="82"/>
      <c r="BY51" s="131"/>
      <c r="BZ51" s="131"/>
      <c r="CA51" s="131"/>
      <c r="CB51" s="131"/>
      <c r="CC51" s="131"/>
      <c r="CD51" s="131"/>
      <c r="CE51" s="131"/>
      <c r="CF51" s="131"/>
      <c r="CG51" s="131"/>
      <c r="CH51" s="131"/>
      <c r="CI51" s="131"/>
      <c r="CJ51" s="131"/>
      <c r="CK51" s="131"/>
      <c r="CL51" s="131"/>
      <c r="CM51" s="131"/>
      <c r="CN51" s="131"/>
      <c r="CO51" s="131"/>
      <c r="CP51" s="131"/>
      <c r="CQ51" s="131"/>
      <c r="CR51" s="131"/>
      <c r="CS51" s="131"/>
    </row>
    <row r="52" spans="1:97" ht="14.25" thickTop="1">
      <c r="A52" s="955"/>
      <c r="B52" s="189"/>
      <c r="C52" s="83"/>
      <c r="D52" s="83"/>
      <c r="E52" s="83"/>
      <c r="F52" s="203"/>
      <c r="G52" s="224"/>
      <c r="H52" s="224"/>
      <c r="I52" s="203"/>
      <c r="J52" s="225"/>
      <c r="K52" s="225"/>
      <c r="L52" s="225"/>
      <c r="M52" s="203"/>
      <c r="N52" s="203"/>
      <c r="O52" s="203"/>
      <c r="P52" s="203"/>
      <c r="Q52" s="203"/>
      <c r="R52" s="82"/>
      <c r="S52" s="82"/>
      <c r="T52" s="82"/>
      <c r="U52" s="82"/>
      <c r="V52" s="82"/>
      <c r="W52" s="203"/>
      <c r="X52" s="203"/>
      <c r="Y52" s="203"/>
      <c r="Z52" s="203"/>
      <c r="AA52" s="82"/>
      <c r="AB52" s="82"/>
      <c r="AC52" s="82"/>
      <c r="AD52" s="82"/>
      <c r="AE52" s="203"/>
      <c r="AF52" s="203"/>
      <c r="AG52" s="203"/>
      <c r="AH52" s="203"/>
      <c r="AI52" s="203"/>
      <c r="AJ52" s="203"/>
      <c r="AK52" s="203"/>
      <c r="AL52" s="203"/>
      <c r="AM52" s="203"/>
      <c r="AN52" s="82"/>
      <c r="AO52" s="82"/>
      <c r="AP52" s="82"/>
      <c r="AQ52" s="82"/>
      <c r="AR52" s="203"/>
      <c r="AS52" s="203"/>
      <c r="AT52" s="203"/>
      <c r="AU52" s="225"/>
      <c r="AV52" s="82"/>
      <c r="AW52" s="82"/>
      <c r="AX52" s="82"/>
      <c r="AY52" s="82"/>
      <c r="AZ52" s="82"/>
      <c r="BA52" s="82"/>
      <c r="BB52" s="82"/>
      <c r="BC52" s="82"/>
      <c r="BD52" s="82"/>
      <c r="BE52" s="82"/>
      <c r="BF52" s="82"/>
      <c r="BG52" s="82"/>
      <c r="BH52" s="82"/>
      <c r="BI52" s="82"/>
      <c r="BJ52" s="82"/>
      <c r="BK52" s="82"/>
      <c r="BL52" s="82"/>
      <c r="BM52" s="82"/>
      <c r="BN52" s="82"/>
      <c r="BO52" s="82"/>
      <c r="BP52" s="82"/>
      <c r="BQ52" s="82"/>
      <c r="BR52" s="82"/>
      <c r="BS52" s="82"/>
      <c r="BT52" s="82"/>
      <c r="BU52" s="82"/>
      <c r="BV52" s="82"/>
      <c r="BW52" s="82"/>
      <c r="BX52" s="82"/>
      <c r="BY52" s="131"/>
      <c r="BZ52" s="131"/>
      <c r="CA52" s="131"/>
      <c r="CB52" s="131"/>
      <c r="CC52" s="131"/>
      <c r="CD52" s="131"/>
      <c r="CE52" s="131"/>
      <c r="CF52" s="131"/>
      <c r="CG52" s="131"/>
      <c r="CH52" s="131"/>
      <c r="CI52" s="131"/>
      <c r="CJ52" s="131"/>
      <c r="CK52" s="131"/>
      <c r="CL52" s="131"/>
      <c r="CM52" s="131"/>
      <c r="CN52" s="131"/>
      <c r="CO52" s="131"/>
      <c r="CP52" s="131"/>
      <c r="CQ52" s="131"/>
      <c r="CR52" s="131"/>
      <c r="CS52" s="131"/>
    </row>
    <row r="53" spans="1:97">
      <c r="A53" s="956"/>
      <c r="B53" s="209"/>
      <c r="C53" s="208"/>
      <c r="D53" s="208"/>
      <c r="E53" s="208"/>
      <c r="F53" s="103"/>
      <c r="G53" s="103"/>
      <c r="H53" s="103"/>
      <c r="I53" s="103"/>
      <c r="J53" s="103"/>
      <c r="K53" s="103"/>
      <c r="L53" s="103"/>
      <c r="M53" s="103"/>
      <c r="N53" s="103"/>
      <c r="O53" s="103"/>
      <c r="P53" s="103"/>
      <c r="Q53" s="103"/>
      <c r="R53" s="103"/>
      <c r="S53" s="103"/>
      <c r="T53" s="103"/>
      <c r="U53" s="103"/>
      <c r="V53" s="103"/>
      <c r="W53" s="103"/>
      <c r="X53" s="103"/>
      <c r="Y53" s="103"/>
      <c r="Z53" s="103"/>
      <c r="AA53" s="103"/>
      <c r="AB53" s="103"/>
      <c r="AC53" s="103"/>
      <c r="AD53" s="103"/>
      <c r="AE53" s="103"/>
      <c r="AF53" s="103"/>
      <c r="AG53" s="103"/>
      <c r="AH53" s="103"/>
      <c r="AI53" s="103"/>
      <c r="AJ53" s="103"/>
      <c r="AK53" s="103"/>
      <c r="AL53" s="103"/>
      <c r="AM53" s="103"/>
      <c r="AN53" s="82"/>
      <c r="AO53" s="82"/>
      <c r="AP53" s="82"/>
      <c r="AQ53" s="82"/>
      <c r="AR53" s="82"/>
      <c r="AS53" s="82"/>
      <c r="AT53" s="82"/>
      <c r="AU53" s="82"/>
      <c r="AV53" s="82"/>
      <c r="AW53" s="82"/>
      <c r="AX53" s="82"/>
      <c r="AY53" s="82"/>
      <c r="AZ53" s="82"/>
      <c r="BA53" s="82"/>
      <c r="BB53" s="82"/>
      <c r="BC53" s="82"/>
      <c r="BD53" s="82"/>
      <c r="BE53" s="82"/>
      <c r="BF53" s="82"/>
      <c r="BG53" s="82"/>
      <c r="BH53" s="82"/>
      <c r="BI53" s="82"/>
      <c r="BJ53" s="82"/>
      <c r="BK53" s="82"/>
      <c r="BL53" s="82"/>
      <c r="BM53" s="82"/>
      <c r="BN53" s="82"/>
      <c r="BO53" s="82"/>
      <c r="BP53" s="82"/>
      <c r="BQ53" s="82"/>
      <c r="BR53" s="82"/>
      <c r="BS53" s="82"/>
      <c r="BT53" s="82"/>
      <c r="BU53" s="82"/>
      <c r="BV53" s="82"/>
      <c r="BW53" s="82"/>
      <c r="BX53" s="82"/>
      <c r="BY53" s="131"/>
      <c r="BZ53" s="131"/>
      <c r="CA53" s="131"/>
      <c r="CB53" s="131"/>
      <c r="CC53" s="131"/>
      <c r="CD53" s="131"/>
      <c r="CE53" s="131"/>
      <c r="CF53" s="131"/>
      <c r="CG53" s="131"/>
      <c r="CH53" s="131"/>
      <c r="CI53" s="131"/>
      <c r="CJ53" s="131"/>
      <c r="CK53" s="131"/>
      <c r="CL53" s="131"/>
      <c r="CM53" s="131"/>
      <c r="CN53" s="131"/>
      <c r="CO53" s="131"/>
      <c r="CP53" s="131"/>
      <c r="CQ53" s="131"/>
      <c r="CR53" s="131"/>
      <c r="CS53" s="131"/>
    </row>
    <row r="54" spans="1:97" ht="41.25" customHeight="1">
      <c r="A54" s="956"/>
      <c r="B54" s="209"/>
      <c r="C54" s="208"/>
      <c r="D54" s="208"/>
      <c r="E54" s="208"/>
      <c r="F54" s="1475" t="str">
        <f>IF(F47="","",IF(F48=SUM(I48:AL48),"","当年度収支差額の合計（セルF48）が、各学校の当年度収支差額の合計と異なります。未入力・誤入力か所を探して修正・追記をお願いします。"))</f>
        <v/>
      </c>
      <c r="G54" s="1475"/>
      <c r="H54" s="1475"/>
      <c r="I54" s="1475"/>
      <c r="J54" s="1475"/>
      <c r="K54" s="1475"/>
      <c r="L54" s="103"/>
      <c r="M54" s="103"/>
      <c r="N54" s="103"/>
      <c r="O54" s="103"/>
      <c r="P54" s="103"/>
      <c r="Q54" s="103"/>
      <c r="R54" s="103"/>
      <c r="S54" s="103"/>
      <c r="T54" s="103"/>
      <c r="U54" s="103"/>
      <c r="V54" s="103"/>
      <c r="W54" s="103"/>
      <c r="X54" s="103"/>
      <c r="Y54" s="103"/>
      <c r="Z54" s="103"/>
      <c r="AA54" s="103"/>
      <c r="AB54" s="103"/>
      <c r="AC54" s="103"/>
      <c r="AD54" s="103"/>
      <c r="AE54" s="103"/>
      <c r="AF54" s="103"/>
      <c r="AG54" s="103"/>
      <c r="AH54" s="103"/>
      <c r="AI54" s="103"/>
      <c r="AJ54" s="103"/>
      <c r="AK54" s="103"/>
      <c r="AL54" s="103"/>
      <c r="AM54" s="103"/>
      <c r="AN54" s="82"/>
      <c r="AO54" s="82"/>
      <c r="AP54" s="82"/>
      <c r="AQ54" s="82"/>
      <c r="AR54" s="82"/>
      <c r="AS54" s="82"/>
      <c r="AT54" s="82"/>
      <c r="AU54" s="82"/>
      <c r="AV54" s="82"/>
      <c r="AW54" s="82"/>
      <c r="AX54" s="82"/>
      <c r="AY54" s="82"/>
      <c r="AZ54" s="82"/>
      <c r="BA54" s="82"/>
      <c r="BB54" s="82"/>
      <c r="BC54" s="82"/>
      <c r="BD54" s="82"/>
      <c r="BE54" s="82"/>
      <c r="BF54" s="82"/>
      <c r="BG54" s="82"/>
      <c r="BH54" s="82"/>
      <c r="BI54" s="82"/>
      <c r="BJ54" s="82"/>
      <c r="BK54" s="82"/>
      <c r="BL54" s="82"/>
      <c r="BM54" s="82"/>
      <c r="BN54" s="82"/>
      <c r="BO54" s="82"/>
      <c r="BP54" s="82"/>
      <c r="BQ54" s="82"/>
      <c r="BR54" s="82"/>
      <c r="BS54" s="82"/>
      <c r="BT54" s="82"/>
      <c r="BU54" s="82"/>
      <c r="BV54" s="82"/>
      <c r="BW54" s="82"/>
      <c r="BX54" s="82"/>
      <c r="BY54" s="131"/>
      <c r="BZ54" s="131"/>
      <c r="CA54" s="131"/>
      <c r="CB54" s="131"/>
      <c r="CC54" s="131"/>
      <c r="CD54" s="131"/>
      <c r="CE54" s="131"/>
      <c r="CF54" s="131"/>
      <c r="CG54" s="131"/>
      <c r="CH54" s="131"/>
      <c r="CI54" s="131"/>
      <c r="CJ54" s="131"/>
      <c r="CK54" s="131"/>
      <c r="CL54" s="131"/>
      <c r="CM54" s="131"/>
      <c r="CN54" s="131"/>
      <c r="CO54" s="131"/>
      <c r="CP54" s="131"/>
      <c r="CQ54" s="131"/>
      <c r="CR54" s="131"/>
      <c r="CS54" s="131"/>
    </row>
    <row r="55" spans="1:97">
      <c r="A55" s="956"/>
      <c r="B55" s="209"/>
      <c r="C55" s="208"/>
      <c r="D55" s="208"/>
      <c r="E55" s="208"/>
      <c r="F55" s="103"/>
      <c r="G55" s="103"/>
      <c r="H55" s="103"/>
      <c r="I55" s="103"/>
      <c r="J55" s="103"/>
      <c r="K55" s="103"/>
      <c r="L55" s="103"/>
      <c r="M55" s="103"/>
      <c r="N55" s="103"/>
      <c r="O55" s="103"/>
      <c r="P55" s="103"/>
      <c r="Q55" s="103"/>
      <c r="R55" s="103"/>
      <c r="S55" s="103"/>
      <c r="T55" s="103"/>
      <c r="U55" s="103"/>
      <c r="V55" s="103"/>
      <c r="W55" s="103"/>
      <c r="X55" s="103"/>
      <c r="Y55" s="103"/>
      <c r="Z55" s="103"/>
      <c r="AA55" s="103"/>
      <c r="AB55" s="103"/>
      <c r="AC55" s="103"/>
      <c r="AD55" s="103"/>
      <c r="AE55" s="103"/>
      <c r="AF55" s="103"/>
      <c r="AG55" s="103"/>
      <c r="AH55" s="103"/>
      <c r="AI55" s="103"/>
      <c r="AJ55" s="103"/>
      <c r="AK55" s="103"/>
      <c r="AL55" s="103"/>
      <c r="AM55" s="103"/>
      <c r="AN55" s="82"/>
      <c r="AO55" s="82"/>
      <c r="AP55" s="82"/>
      <c r="AQ55" s="82"/>
      <c r="AR55" s="82"/>
      <c r="AS55" s="82"/>
      <c r="AT55" s="82"/>
      <c r="AU55" s="82"/>
      <c r="AV55" s="82"/>
      <c r="AW55" s="82"/>
      <c r="AX55" s="82"/>
      <c r="AY55" s="82"/>
      <c r="AZ55" s="82"/>
      <c r="BA55" s="82"/>
      <c r="BB55" s="82"/>
      <c r="BC55" s="82"/>
      <c r="BD55" s="82"/>
      <c r="BE55" s="82"/>
      <c r="BF55" s="82"/>
      <c r="BG55" s="82"/>
      <c r="BH55" s="82"/>
      <c r="BI55" s="82"/>
      <c r="BJ55" s="82"/>
      <c r="BK55" s="82"/>
      <c r="BL55" s="82"/>
      <c r="BM55" s="82"/>
      <c r="BN55" s="82"/>
      <c r="BO55" s="82"/>
      <c r="BP55" s="82"/>
      <c r="BQ55" s="82"/>
      <c r="BR55" s="82"/>
      <c r="BS55" s="82"/>
      <c r="BT55" s="82"/>
      <c r="BU55" s="82"/>
      <c r="BV55" s="82"/>
      <c r="BW55" s="82"/>
      <c r="BX55" s="82"/>
      <c r="BY55" s="131"/>
      <c r="CL55" s="131"/>
      <c r="CM55" s="131"/>
      <c r="CN55" s="131"/>
      <c r="CO55" s="131"/>
      <c r="CP55" s="131"/>
      <c r="CQ55" s="131"/>
      <c r="CR55" s="131"/>
      <c r="CS55" s="131"/>
    </row>
    <row r="56" spans="1:97">
      <c r="A56" s="956"/>
      <c r="B56" s="209"/>
      <c r="C56" s="208"/>
      <c r="D56" s="208"/>
      <c r="E56" s="208"/>
      <c r="F56" s="103"/>
      <c r="G56" s="103"/>
      <c r="H56" s="103"/>
      <c r="I56" s="103"/>
      <c r="J56" s="103"/>
      <c r="K56" s="103"/>
      <c r="L56" s="103"/>
      <c r="M56" s="103"/>
      <c r="N56" s="103"/>
      <c r="O56" s="103"/>
      <c r="P56" s="103"/>
      <c r="Q56" s="103"/>
      <c r="R56" s="103"/>
      <c r="S56" s="103"/>
      <c r="T56" s="103"/>
      <c r="U56" s="103"/>
      <c r="V56" s="103"/>
      <c r="W56" s="103"/>
      <c r="X56" s="103"/>
      <c r="Y56" s="103"/>
      <c r="Z56" s="103"/>
      <c r="AA56" s="103"/>
      <c r="AB56" s="103"/>
      <c r="AC56" s="103"/>
      <c r="AD56" s="103"/>
      <c r="AE56" s="103"/>
      <c r="AF56" s="103"/>
      <c r="AG56" s="103"/>
      <c r="AH56" s="103"/>
      <c r="AI56" s="103"/>
      <c r="AJ56" s="103"/>
      <c r="AK56" s="103"/>
      <c r="AL56" s="103"/>
      <c r="AM56" s="103"/>
      <c r="AN56" s="82"/>
      <c r="AO56" s="82"/>
      <c r="AP56" s="82"/>
      <c r="AQ56" s="82"/>
      <c r="AR56" s="82"/>
      <c r="AS56" s="82"/>
      <c r="AT56" s="82"/>
      <c r="AU56" s="82"/>
      <c r="AV56" s="82"/>
      <c r="AW56" s="82"/>
      <c r="AX56" s="82"/>
      <c r="AY56" s="82"/>
      <c r="AZ56" s="82"/>
      <c r="BA56" s="82"/>
      <c r="BB56" s="82"/>
      <c r="BC56" s="82"/>
      <c r="BD56" s="82"/>
      <c r="BE56" s="82"/>
      <c r="BF56" s="82"/>
      <c r="BG56" s="82"/>
      <c r="BH56" s="82"/>
      <c r="BI56" s="82"/>
      <c r="BJ56" s="82"/>
      <c r="BK56" s="82"/>
      <c r="BL56" s="82"/>
      <c r="BM56" s="82"/>
      <c r="BN56" s="82"/>
      <c r="BO56" s="82"/>
      <c r="BP56" s="82"/>
      <c r="BQ56" s="82"/>
      <c r="BR56" s="82"/>
      <c r="BS56" s="82"/>
      <c r="BT56" s="82"/>
      <c r="BU56" s="82"/>
      <c r="BV56" s="82"/>
      <c r="BW56" s="82"/>
      <c r="BX56" s="82"/>
      <c r="BY56" s="131"/>
      <c r="BZ56" s="131"/>
      <c r="CA56" s="131"/>
      <c r="CB56" s="131"/>
      <c r="CC56" s="131"/>
      <c r="CD56" s="131"/>
      <c r="CE56" s="131"/>
      <c r="CF56" s="131"/>
      <c r="CG56" s="131"/>
      <c r="CH56" s="131"/>
      <c r="CI56" s="131"/>
      <c r="CJ56" s="131"/>
      <c r="CK56" s="131"/>
      <c r="CL56" s="131"/>
      <c r="CM56" s="131"/>
      <c r="CN56" s="131"/>
      <c r="CO56" s="131"/>
      <c r="CP56" s="131"/>
      <c r="CQ56" s="131"/>
      <c r="CR56" s="131"/>
      <c r="CS56" s="131"/>
    </row>
    <row r="57" spans="1:97">
      <c r="A57" s="956"/>
      <c r="B57" s="209"/>
      <c r="C57" s="208"/>
      <c r="D57" s="208"/>
      <c r="E57" s="208"/>
      <c r="F57" s="103"/>
      <c r="G57" s="103"/>
      <c r="H57" s="103"/>
      <c r="I57" s="103"/>
      <c r="J57" s="103"/>
      <c r="K57" s="103"/>
      <c r="L57" s="103"/>
      <c r="M57" s="103"/>
      <c r="N57" s="103"/>
      <c r="O57" s="103"/>
      <c r="P57" s="103"/>
      <c r="Q57" s="103"/>
      <c r="R57" s="103"/>
      <c r="S57" s="103"/>
      <c r="T57" s="103"/>
      <c r="U57" s="103"/>
      <c r="V57" s="103"/>
      <c r="W57" s="103"/>
      <c r="X57" s="103"/>
      <c r="Y57" s="103"/>
      <c r="Z57" s="103"/>
      <c r="AA57" s="103"/>
      <c r="AB57" s="103"/>
      <c r="AC57" s="103"/>
      <c r="AD57" s="103"/>
      <c r="AE57" s="103"/>
      <c r="AF57" s="103"/>
      <c r="AG57" s="103"/>
      <c r="AH57" s="103"/>
      <c r="AI57" s="103"/>
      <c r="AJ57" s="103"/>
      <c r="AK57" s="103"/>
      <c r="AL57" s="103"/>
      <c r="AM57" s="103"/>
      <c r="AN57" s="82"/>
      <c r="AO57" s="82"/>
      <c r="AP57" s="82"/>
      <c r="AQ57" s="82"/>
      <c r="AR57" s="82"/>
      <c r="AS57" s="82"/>
      <c r="AT57" s="82"/>
      <c r="AU57" s="82"/>
      <c r="AV57" s="82"/>
      <c r="AW57" s="82"/>
      <c r="AX57" s="82"/>
      <c r="AY57" s="82"/>
      <c r="AZ57" s="82"/>
      <c r="BA57" s="82"/>
      <c r="BB57" s="82"/>
      <c r="BC57" s="82"/>
      <c r="BD57" s="82"/>
      <c r="BE57" s="82"/>
      <c r="BF57" s="82"/>
      <c r="BG57" s="82"/>
      <c r="BH57" s="82"/>
      <c r="BI57" s="82"/>
      <c r="BJ57" s="82"/>
      <c r="BK57" s="82"/>
      <c r="BL57" s="82"/>
      <c r="BM57" s="82"/>
      <c r="BN57" s="82"/>
      <c r="BO57" s="82"/>
      <c r="BP57" s="82"/>
      <c r="BQ57" s="82"/>
      <c r="BR57" s="82"/>
      <c r="BS57" s="82"/>
      <c r="BT57" s="82"/>
      <c r="BU57" s="82"/>
      <c r="BV57" s="82"/>
      <c r="BW57" s="82"/>
      <c r="BX57" s="82"/>
      <c r="BY57" s="131"/>
      <c r="BZ57" s="131"/>
      <c r="CA57" s="131"/>
      <c r="CB57" s="131"/>
      <c r="CC57" s="131"/>
      <c r="CD57" s="131"/>
      <c r="CE57" s="131"/>
      <c r="CF57" s="131"/>
      <c r="CG57" s="131"/>
      <c r="CH57" s="131"/>
      <c r="CI57" s="131"/>
      <c r="CJ57" s="131"/>
      <c r="CK57" s="131"/>
      <c r="CL57" s="131"/>
      <c r="CM57" s="131"/>
      <c r="CN57" s="131"/>
      <c r="CO57" s="131"/>
      <c r="CP57" s="131"/>
      <c r="CQ57" s="131"/>
      <c r="CR57" s="131"/>
      <c r="CS57" s="131"/>
    </row>
    <row r="58" spans="1:97">
      <c r="A58" s="956"/>
      <c r="B58" s="209"/>
      <c r="C58" s="208"/>
      <c r="D58" s="208"/>
      <c r="E58" s="208"/>
      <c r="F58" s="103"/>
      <c r="G58" s="103"/>
      <c r="H58" s="103"/>
      <c r="I58" s="103"/>
      <c r="J58" s="103"/>
      <c r="K58" s="103"/>
      <c r="L58" s="103"/>
      <c r="M58" s="103"/>
      <c r="N58" s="103"/>
      <c r="O58" s="103"/>
      <c r="P58" s="103"/>
      <c r="Q58" s="103"/>
      <c r="R58" s="103"/>
      <c r="S58" s="103"/>
      <c r="T58" s="103"/>
      <c r="U58" s="103"/>
      <c r="V58" s="103"/>
      <c r="W58" s="103"/>
      <c r="X58" s="103"/>
      <c r="Y58" s="103"/>
      <c r="Z58" s="103"/>
      <c r="AA58" s="103"/>
      <c r="AB58" s="103"/>
      <c r="AC58" s="103"/>
      <c r="AD58" s="103"/>
      <c r="AE58" s="103"/>
      <c r="AF58" s="103"/>
      <c r="AG58" s="103"/>
      <c r="AH58" s="103"/>
      <c r="AI58" s="103"/>
      <c r="AJ58" s="103"/>
      <c r="AK58" s="103"/>
      <c r="AL58" s="103"/>
      <c r="AM58" s="103"/>
      <c r="AN58" s="82"/>
      <c r="AO58" s="82"/>
      <c r="AP58" s="82"/>
      <c r="AQ58" s="82"/>
      <c r="AR58" s="82"/>
      <c r="AS58" s="82"/>
      <c r="AT58" s="82"/>
      <c r="AU58" s="82"/>
      <c r="AV58" s="82"/>
      <c r="AW58" s="82"/>
      <c r="AX58" s="82"/>
      <c r="AY58" s="82"/>
      <c r="AZ58" s="82"/>
      <c r="BA58" s="82"/>
      <c r="BB58" s="82"/>
      <c r="BC58" s="82"/>
      <c r="BD58" s="82"/>
      <c r="BE58" s="82"/>
      <c r="BF58" s="82"/>
      <c r="BG58" s="82"/>
      <c r="BH58" s="82"/>
      <c r="BI58" s="82"/>
      <c r="BJ58" s="82"/>
      <c r="BK58" s="82"/>
      <c r="BL58" s="82"/>
      <c r="BM58" s="82"/>
      <c r="BN58" s="82"/>
      <c r="BO58" s="82"/>
      <c r="BP58" s="82"/>
      <c r="BQ58" s="82"/>
      <c r="BR58" s="82"/>
      <c r="BS58" s="82"/>
      <c r="BT58" s="82"/>
      <c r="BU58" s="82"/>
      <c r="BV58" s="82"/>
      <c r="BW58" s="82"/>
      <c r="BX58" s="82"/>
      <c r="BY58" s="131"/>
      <c r="BZ58" s="131"/>
      <c r="CA58" s="131"/>
      <c r="CB58" s="131"/>
      <c r="CC58" s="131"/>
      <c r="CD58" s="131"/>
      <c r="CE58" s="131"/>
      <c r="CF58" s="131"/>
      <c r="CG58" s="131"/>
      <c r="CH58" s="131"/>
      <c r="CI58" s="131"/>
      <c r="CJ58" s="131"/>
      <c r="CK58" s="131"/>
      <c r="CL58" s="131"/>
      <c r="CM58" s="131"/>
      <c r="CN58" s="131"/>
      <c r="CO58" s="131"/>
      <c r="CP58" s="131"/>
      <c r="CQ58" s="131"/>
      <c r="CR58" s="131"/>
      <c r="CS58" s="131"/>
    </row>
    <row r="59" spans="1:97">
      <c r="A59" s="956"/>
      <c r="B59" s="209"/>
      <c r="C59" s="208"/>
      <c r="D59" s="208"/>
      <c r="E59" s="208"/>
      <c r="F59" s="103"/>
      <c r="G59" s="103"/>
      <c r="H59" s="103"/>
      <c r="I59" s="103"/>
      <c r="J59" s="103"/>
      <c r="K59" s="103"/>
      <c r="L59" s="103"/>
      <c r="M59" s="103"/>
      <c r="N59" s="103"/>
      <c r="O59" s="103"/>
      <c r="P59" s="103"/>
      <c r="Q59" s="103"/>
      <c r="R59" s="103"/>
      <c r="S59" s="103"/>
      <c r="T59" s="103"/>
      <c r="U59" s="103"/>
      <c r="V59" s="103"/>
      <c r="W59" s="103"/>
      <c r="X59" s="103"/>
      <c r="Y59" s="103"/>
      <c r="Z59" s="103"/>
      <c r="AA59" s="103"/>
      <c r="AB59" s="103"/>
      <c r="AC59" s="103"/>
      <c r="AD59" s="103"/>
      <c r="AE59" s="103"/>
      <c r="AF59" s="103"/>
      <c r="AG59" s="103"/>
      <c r="AH59" s="103"/>
      <c r="AI59" s="103"/>
      <c r="AJ59" s="103"/>
      <c r="AK59" s="103"/>
      <c r="AL59" s="103"/>
      <c r="AM59" s="103"/>
      <c r="AN59" s="82"/>
      <c r="AO59" s="82"/>
      <c r="AP59" s="82"/>
      <c r="AQ59" s="82"/>
      <c r="AR59" s="82"/>
      <c r="AS59" s="82"/>
      <c r="AT59" s="82"/>
      <c r="AU59" s="82"/>
      <c r="AV59" s="82"/>
      <c r="AW59" s="82"/>
      <c r="AX59" s="82"/>
      <c r="AY59" s="82"/>
      <c r="AZ59" s="82"/>
      <c r="BA59" s="82"/>
      <c r="BB59" s="82"/>
      <c r="BC59" s="82"/>
      <c r="BD59" s="82"/>
      <c r="BE59" s="82"/>
      <c r="BF59" s="82"/>
      <c r="BG59" s="82"/>
      <c r="BH59" s="82"/>
      <c r="BI59" s="82"/>
      <c r="BJ59" s="82"/>
      <c r="BK59" s="82"/>
      <c r="BL59" s="82"/>
      <c r="BM59" s="82"/>
      <c r="BN59" s="82"/>
      <c r="BO59" s="82"/>
      <c r="BP59" s="82"/>
      <c r="BQ59" s="82"/>
      <c r="BR59" s="82"/>
      <c r="BS59" s="82"/>
      <c r="BT59" s="82"/>
      <c r="BU59" s="82"/>
      <c r="BV59" s="82"/>
      <c r="BW59" s="82"/>
      <c r="BX59" s="82"/>
      <c r="BY59" s="131"/>
      <c r="BZ59" s="131"/>
      <c r="CA59" s="131"/>
      <c r="CB59" s="131"/>
      <c r="CC59" s="131"/>
      <c r="CD59" s="131"/>
      <c r="CE59" s="131"/>
      <c r="CF59" s="131"/>
      <c r="CG59" s="131"/>
      <c r="CH59" s="131"/>
      <c r="CI59" s="131"/>
      <c r="CJ59" s="131"/>
      <c r="CK59" s="131"/>
      <c r="CL59" s="131"/>
      <c r="CM59" s="131"/>
      <c r="CN59" s="131"/>
      <c r="CO59" s="131"/>
      <c r="CP59" s="131"/>
      <c r="CQ59" s="131"/>
      <c r="CR59" s="131"/>
      <c r="CS59" s="131"/>
    </row>
    <row r="60" spans="1:97">
      <c r="A60" s="956"/>
      <c r="B60" s="209"/>
      <c r="C60" s="208"/>
      <c r="D60" s="208"/>
      <c r="E60" s="208"/>
      <c r="F60" s="103"/>
      <c r="G60" s="103"/>
      <c r="H60" s="103"/>
      <c r="I60" s="103"/>
      <c r="J60" s="103"/>
      <c r="K60" s="103"/>
      <c r="L60" s="103"/>
      <c r="M60" s="103"/>
      <c r="N60" s="103"/>
      <c r="O60" s="103"/>
      <c r="P60" s="103"/>
      <c r="Q60" s="103"/>
      <c r="R60" s="103"/>
      <c r="S60" s="103"/>
      <c r="T60" s="103"/>
      <c r="U60" s="103"/>
      <c r="V60" s="103"/>
      <c r="W60" s="103"/>
      <c r="X60" s="103"/>
      <c r="Y60" s="103"/>
      <c r="Z60" s="103"/>
      <c r="AA60" s="103"/>
      <c r="AB60" s="103"/>
      <c r="AC60" s="103"/>
      <c r="AD60" s="103"/>
      <c r="AE60" s="103"/>
      <c r="AF60" s="103"/>
      <c r="AG60" s="103"/>
      <c r="AH60" s="103"/>
      <c r="AI60" s="103"/>
      <c r="AJ60" s="103"/>
      <c r="AK60" s="103"/>
      <c r="AL60" s="103"/>
      <c r="AM60" s="103"/>
      <c r="AN60" s="82"/>
      <c r="AO60" s="82"/>
      <c r="AP60" s="82"/>
      <c r="AQ60" s="82"/>
      <c r="AR60" s="82"/>
      <c r="AS60" s="82"/>
      <c r="AT60" s="82"/>
      <c r="AU60" s="82"/>
      <c r="AV60" s="82"/>
      <c r="AW60" s="82"/>
      <c r="AX60" s="82"/>
      <c r="AY60" s="82"/>
      <c r="AZ60" s="82"/>
      <c r="BA60" s="82"/>
      <c r="BB60" s="82"/>
      <c r="BC60" s="82"/>
      <c r="BD60" s="82"/>
      <c r="BE60" s="82"/>
      <c r="BF60" s="82"/>
      <c r="BG60" s="82"/>
      <c r="BH60" s="82"/>
      <c r="BI60" s="82"/>
      <c r="BJ60" s="82"/>
      <c r="BK60" s="82"/>
      <c r="BL60" s="82"/>
      <c r="BM60" s="82"/>
      <c r="BN60" s="82"/>
      <c r="BO60" s="82"/>
      <c r="BP60" s="82"/>
      <c r="BQ60" s="82"/>
      <c r="BR60" s="82"/>
      <c r="BS60" s="82"/>
      <c r="BT60" s="82"/>
      <c r="BU60" s="82"/>
      <c r="BV60" s="82"/>
      <c r="BW60" s="82"/>
      <c r="BX60" s="82"/>
      <c r="BY60" s="131"/>
      <c r="BZ60" s="131"/>
      <c r="CA60" s="131"/>
      <c r="CB60" s="131"/>
      <c r="CC60" s="131"/>
      <c r="CD60" s="131"/>
      <c r="CE60" s="131"/>
      <c r="CF60" s="131"/>
      <c r="CG60" s="131"/>
      <c r="CH60" s="131"/>
      <c r="CI60" s="131"/>
      <c r="CJ60" s="131"/>
      <c r="CK60" s="131"/>
      <c r="CL60" s="131"/>
      <c r="CM60" s="131"/>
      <c r="CN60" s="131"/>
      <c r="CO60" s="131"/>
      <c r="CP60" s="131"/>
      <c r="CQ60" s="131"/>
      <c r="CR60" s="131"/>
      <c r="CS60" s="131"/>
    </row>
    <row r="61" spans="1:97">
      <c r="A61" s="956"/>
      <c r="B61" s="209"/>
      <c r="C61" s="208"/>
      <c r="D61" s="208"/>
      <c r="E61" s="208"/>
      <c r="F61" s="103"/>
      <c r="G61" s="103"/>
      <c r="H61" s="103"/>
      <c r="I61" s="103"/>
      <c r="J61" s="103"/>
      <c r="K61" s="103"/>
      <c r="L61" s="103"/>
      <c r="M61" s="103"/>
      <c r="N61" s="103"/>
      <c r="O61" s="103"/>
      <c r="P61" s="103"/>
      <c r="Q61" s="103"/>
      <c r="R61" s="103"/>
      <c r="S61" s="103"/>
      <c r="T61" s="103"/>
      <c r="U61" s="103"/>
      <c r="V61" s="103"/>
      <c r="W61" s="103"/>
      <c r="X61" s="103"/>
      <c r="Y61" s="103"/>
      <c r="Z61" s="103"/>
      <c r="AA61" s="103"/>
      <c r="AB61" s="103"/>
      <c r="AC61" s="103"/>
      <c r="AD61" s="103"/>
      <c r="AE61" s="103"/>
      <c r="AF61" s="103"/>
      <c r="AG61" s="103"/>
      <c r="AH61" s="103"/>
      <c r="AI61" s="103"/>
      <c r="AJ61" s="103"/>
      <c r="AK61" s="103"/>
      <c r="AL61" s="103"/>
      <c r="AM61" s="103"/>
      <c r="AN61" s="82"/>
      <c r="AO61" s="82"/>
      <c r="AP61" s="82"/>
      <c r="AQ61" s="82"/>
      <c r="AR61" s="82"/>
      <c r="AS61" s="82"/>
      <c r="AT61" s="82"/>
      <c r="AU61" s="82"/>
      <c r="AV61" s="82"/>
      <c r="AW61" s="82"/>
      <c r="AX61" s="82"/>
      <c r="AY61" s="82"/>
      <c r="AZ61" s="82"/>
      <c r="BA61" s="82"/>
      <c r="BB61" s="82"/>
      <c r="BC61" s="82"/>
      <c r="BD61" s="82"/>
      <c r="BE61" s="82"/>
      <c r="BF61" s="82"/>
      <c r="BG61" s="82"/>
      <c r="BH61" s="82"/>
      <c r="BI61" s="82"/>
      <c r="BJ61" s="82"/>
      <c r="BK61" s="82"/>
      <c r="BL61" s="82"/>
      <c r="BM61" s="82"/>
      <c r="BN61" s="82"/>
      <c r="BO61" s="82"/>
      <c r="BP61" s="82"/>
      <c r="BQ61" s="82"/>
      <c r="BR61" s="82"/>
      <c r="BS61" s="82"/>
      <c r="BT61" s="82"/>
      <c r="BU61" s="82"/>
      <c r="BV61" s="82"/>
      <c r="BW61" s="82"/>
      <c r="BX61" s="82"/>
      <c r="BY61" s="131"/>
      <c r="BZ61" s="131"/>
      <c r="CA61" s="131"/>
      <c r="CB61" s="131"/>
      <c r="CC61" s="131"/>
      <c r="CD61" s="131"/>
      <c r="CE61" s="131"/>
      <c r="CF61" s="131"/>
      <c r="CG61" s="131"/>
      <c r="CH61" s="131"/>
      <c r="CI61" s="131"/>
      <c r="CJ61" s="131"/>
      <c r="CK61" s="131"/>
      <c r="CL61" s="131"/>
      <c r="CM61" s="131"/>
      <c r="CN61" s="131"/>
      <c r="CO61" s="131"/>
      <c r="CP61" s="131"/>
      <c r="CQ61" s="131"/>
      <c r="CR61" s="131"/>
      <c r="CS61" s="131"/>
    </row>
    <row r="62" spans="1:97">
      <c r="A62" s="956"/>
      <c r="B62" s="209"/>
      <c r="C62" s="208"/>
      <c r="D62" s="208"/>
      <c r="E62" s="208"/>
      <c r="F62" s="103"/>
      <c r="G62" s="103"/>
      <c r="H62" s="103"/>
      <c r="I62" s="103"/>
      <c r="J62" s="103"/>
      <c r="K62" s="103"/>
      <c r="L62" s="103"/>
      <c r="M62" s="103"/>
      <c r="N62" s="103"/>
      <c r="O62" s="103"/>
      <c r="P62" s="103"/>
      <c r="Q62" s="103"/>
      <c r="R62" s="103"/>
      <c r="S62" s="103"/>
      <c r="T62" s="103"/>
      <c r="U62" s="103"/>
      <c r="V62" s="103"/>
      <c r="W62" s="103"/>
      <c r="X62" s="103"/>
      <c r="Y62" s="103"/>
      <c r="Z62" s="103"/>
      <c r="AA62" s="103"/>
      <c r="AB62" s="103"/>
      <c r="AC62" s="103"/>
      <c r="AD62" s="103"/>
      <c r="AE62" s="103"/>
      <c r="AF62" s="103"/>
      <c r="AG62" s="103"/>
      <c r="AH62" s="103"/>
      <c r="AI62" s="103"/>
      <c r="AJ62" s="103"/>
      <c r="AK62" s="103"/>
      <c r="AL62" s="103"/>
      <c r="AM62" s="103"/>
      <c r="AN62" s="82"/>
      <c r="AO62" s="82"/>
      <c r="AP62" s="82"/>
      <c r="AQ62" s="82"/>
      <c r="AR62" s="82"/>
      <c r="AS62" s="82"/>
      <c r="AT62" s="82"/>
      <c r="AU62" s="82"/>
      <c r="AV62" s="82"/>
      <c r="AW62" s="82"/>
      <c r="AX62" s="82"/>
      <c r="AY62" s="82"/>
      <c r="AZ62" s="82"/>
      <c r="BA62" s="82"/>
      <c r="BB62" s="82"/>
      <c r="BC62" s="82"/>
      <c r="BD62" s="82"/>
      <c r="BE62" s="82"/>
      <c r="BF62" s="82"/>
      <c r="BG62" s="82"/>
      <c r="BH62" s="82"/>
      <c r="BI62" s="82"/>
      <c r="BJ62" s="82"/>
      <c r="BK62" s="82"/>
      <c r="BL62" s="82"/>
      <c r="BM62" s="82"/>
      <c r="BN62" s="82"/>
      <c r="BO62" s="82"/>
      <c r="BP62" s="82"/>
      <c r="BQ62" s="82"/>
      <c r="BR62" s="82"/>
      <c r="BS62" s="82"/>
      <c r="BT62" s="82"/>
      <c r="BU62" s="82"/>
      <c r="BV62" s="82"/>
      <c r="BW62" s="82"/>
      <c r="BX62" s="82"/>
      <c r="BY62" s="131"/>
      <c r="BZ62" s="131"/>
      <c r="CA62" s="131"/>
      <c r="CB62" s="131"/>
      <c r="CC62" s="131"/>
      <c r="CD62" s="131"/>
      <c r="CE62" s="131"/>
      <c r="CF62" s="131"/>
      <c r="CG62" s="131"/>
      <c r="CH62" s="131"/>
      <c r="CI62" s="131"/>
      <c r="CJ62" s="131"/>
      <c r="CK62" s="131"/>
      <c r="CL62" s="131"/>
      <c r="CM62" s="131"/>
      <c r="CN62" s="131"/>
      <c r="CO62" s="131"/>
      <c r="CP62" s="131"/>
      <c r="CQ62" s="131"/>
      <c r="CR62" s="131"/>
      <c r="CS62" s="131"/>
    </row>
    <row r="63" spans="1:97">
      <c r="A63" s="956"/>
      <c r="B63" s="209"/>
      <c r="C63" s="208"/>
      <c r="D63" s="208"/>
      <c r="E63" s="208"/>
      <c r="F63" s="103"/>
      <c r="G63" s="103"/>
      <c r="H63" s="103"/>
      <c r="I63" s="103"/>
      <c r="J63" s="103"/>
      <c r="K63" s="103"/>
      <c r="L63" s="103"/>
      <c r="M63" s="103"/>
      <c r="N63" s="103"/>
      <c r="O63" s="103"/>
      <c r="P63" s="103"/>
      <c r="Q63" s="103"/>
      <c r="R63" s="103"/>
      <c r="S63" s="103"/>
      <c r="T63" s="103"/>
      <c r="U63" s="103"/>
      <c r="V63" s="103"/>
      <c r="W63" s="103"/>
      <c r="X63" s="103"/>
      <c r="Y63" s="103"/>
      <c r="Z63" s="103"/>
      <c r="AA63" s="103"/>
      <c r="AB63" s="103"/>
      <c r="AC63" s="103"/>
      <c r="AD63" s="103"/>
      <c r="AE63" s="103"/>
      <c r="AF63" s="103"/>
      <c r="AG63" s="103"/>
      <c r="AH63" s="103"/>
      <c r="AI63" s="103"/>
      <c r="AJ63" s="103"/>
      <c r="AK63" s="103"/>
      <c r="AL63" s="103"/>
      <c r="AM63" s="103"/>
      <c r="AN63" s="82"/>
      <c r="AO63" s="82"/>
      <c r="AP63" s="82"/>
      <c r="AQ63" s="82"/>
      <c r="AR63" s="82"/>
      <c r="AS63" s="82"/>
      <c r="AT63" s="82"/>
      <c r="AU63" s="82"/>
      <c r="AV63" s="82"/>
      <c r="AW63" s="82"/>
      <c r="AX63" s="82"/>
      <c r="AY63" s="82"/>
      <c r="AZ63" s="82"/>
      <c r="BA63" s="82"/>
      <c r="BB63" s="82"/>
      <c r="BC63" s="82"/>
      <c r="BD63" s="82"/>
      <c r="BE63" s="82"/>
      <c r="BF63" s="82"/>
      <c r="BG63" s="82"/>
      <c r="BH63" s="82"/>
      <c r="BI63" s="82"/>
      <c r="BJ63" s="82"/>
      <c r="BK63" s="82"/>
      <c r="BL63" s="82"/>
      <c r="BM63" s="82"/>
      <c r="BN63" s="82"/>
      <c r="BO63" s="82"/>
      <c r="BP63" s="82"/>
      <c r="BQ63" s="82"/>
      <c r="BR63" s="82"/>
      <c r="BS63" s="82"/>
      <c r="BT63" s="82"/>
      <c r="BU63" s="82"/>
      <c r="BV63" s="82"/>
      <c r="BW63" s="82"/>
      <c r="BX63" s="82"/>
      <c r="BY63" s="131"/>
    </row>
    <row r="64" spans="1:97">
      <c r="A64" s="956"/>
      <c r="B64" s="209"/>
      <c r="C64" s="208"/>
      <c r="D64" s="208"/>
      <c r="E64" s="208"/>
      <c r="F64" s="103"/>
      <c r="G64" s="103"/>
      <c r="H64" s="103"/>
      <c r="I64" s="103"/>
      <c r="J64" s="103"/>
      <c r="K64" s="103"/>
      <c r="L64" s="103"/>
      <c r="M64" s="103"/>
      <c r="N64" s="103"/>
      <c r="O64" s="103"/>
      <c r="P64" s="103"/>
      <c r="Q64" s="103"/>
      <c r="R64" s="103"/>
      <c r="S64" s="103"/>
      <c r="T64" s="103"/>
      <c r="U64" s="103"/>
      <c r="V64" s="103"/>
      <c r="W64" s="103"/>
      <c r="X64" s="103"/>
      <c r="Y64" s="103"/>
      <c r="Z64" s="103"/>
      <c r="AA64" s="103"/>
      <c r="AB64" s="103"/>
      <c r="AC64" s="103"/>
      <c r="AD64" s="103"/>
      <c r="AE64" s="103"/>
      <c r="AF64" s="103"/>
      <c r="AG64" s="103"/>
      <c r="AH64" s="103"/>
      <c r="AI64" s="103"/>
      <c r="AJ64" s="103"/>
      <c r="AK64" s="103"/>
      <c r="AL64" s="103"/>
      <c r="AM64" s="103"/>
      <c r="AN64" s="82"/>
      <c r="AO64" s="82"/>
      <c r="AP64" s="82"/>
      <c r="AQ64" s="82"/>
      <c r="AR64" s="82"/>
      <c r="AS64" s="82"/>
      <c r="AT64" s="82"/>
      <c r="AU64" s="82"/>
      <c r="AV64" s="82"/>
      <c r="AW64" s="82"/>
      <c r="AX64" s="82"/>
      <c r="AY64" s="82"/>
      <c r="AZ64" s="82"/>
      <c r="BA64" s="82"/>
      <c r="BB64" s="82"/>
      <c r="BC64" s="82"/>
      <c r="BD64" s="82"/>
      <c r="BE64" s="82"/>
      <c r="BF64" s="82"/>
      <c r="BG64" s="82"/>
      <c r="BH64" s="82"/>
      <c r="BI64" s="82"/>
      <c r="BJ64" s="82"/>
      <c r="BK64" s="82"/>
      <c r="BL64" s="82"/>
      <c r="BM64" s="82"/>
      <c r="BN64" s="82"/>
      <c r="BO64" s="82"/>
      <c r="BP64" s="82"/>
      <c r="BQ64" s="82"/>
      <c r="BR64" s="82"/>
      <c r="BS64" s="82"/>
      <c r="BT64" s="82"/>
      <c r="BU64" s="82"/>
      <c r="BV64" s="82"/>
      <c r="BW64" s="82"/>
      <c r="BX64" s="82"/>
      <c r="BY64" s="131"/>
    </row>
    <row r="65" spans="1:77">
      <c r="A65" s="956"/>
      <c r="B65" s="209"/>
      <c r="C65" s="208"/>
      <c r="D65" s="208"/>
      <c r="E65" s="208"/>
      <c r="F65" s="103"/>
      <c r="G65" s="103"/>
      <c r="H65" s="103"/>
      <c r="I65" s="103"/>
      <c r="J65" s="103"/>
      <c r="K65" s="103"/>
      <c r="L65" s="103"/>
      <c r="M65" s="103"/>
      <c r="N65" s="103"/>
      <c r="O65" s="103"/>
      <c r="P65" s="103"/>
      <c r="Q65" s="103"/>
      <c r="R65" s="103"/>
      <c r="S65" s="103"/>
      <c r="T65" s="103"/>
      <c r="U65" s="103"/>
      <c r="V65" s="103"/>
      <c r="W65" s="103"/>
      <c r="X65" s="103"/>
      <c r="Y65" s="103"/>
      <c r="Z65" s="103"/>
      <c r="AA65" s="103"/>
      <c r="AB65" s="103"/>
      <c r="AC65" s="103"/>
      <c r="AD65" s="103"/>
      <c r="AE65" s="103"/>
      <c r="AF65" s="103"/>
      <c r="AG65" s="103"/>
      <c r="AH65" s="103"/>
      <c r="AI65" s="103"/>
      <c r="AJ65" s="103"/>
      <c r="AK65" s="103"/>
      <c r="AL65" s="103"/>
      <c r="AM65" s="103"/>
      <c r="AN65" s="82"/>
      <c r="AO65" s="82"/>
      <c r="AP65" s="82"/>
      <c r="AQ65" s="82"/>
      <c r="AR65" s="82"/>
      <c r="AS65" s="82"/>
      <c r="AT65" s="82"/>
      <c r="AU65" s="82"/>
      <c r="AV65" s="82"/>
      <c r="AW65" s="82"/>
      <c r="AX65" s="82"/>
      <c r="AY65" s="82"/>
      <c r="AZ65" s="82"/>
      <c r="BA65" s="82"/>
      <c r="BB65" s="82"/>
      <c r="BC65" s="82"/>
      <c r="BD65" s="82"/>
      <c r="BE65" s="82"/>
      <c r="BF65" s="82"/>
      <c r="BG65" s="82"/>
      <c r="BH65" s="82"/>
      <c r="BI65" s="82"/>
      <c r="BJ65" s="82"/>
      <c r="BK65" s="82"/>
      <c r="BL65" s="82"/>
      <c r="BM65" s="82"/>
      <c r="BN65" s="82"/>
      <c r="BO65" s="82"/>
      <c r="BP65" s="82"/>
      <c r="BQ65" s="82"/>
      <c r="BR65" s="82"/>
      <c r="BS65" s="82"/>
      <c r="BT65" s="82"/>
      <c r="BU65" s="82"/>
      <c r="BV65" s="82"/>
      <c r="BW65" s="82"/>
      <c r="BX65" s="82"/>
      <c r="BY65" s="131"/>
    </row>
    <row r="66" spans="1:77">
      <c r="A66" s="956"/>
      <c r="B66" s="209"/>
      <c r="C66" s="208"/>
      <c r="D66" s="208"/>
      <c r="E66" s="208"/>
      <c r="F66" s="103"/>
      <c r="G66" s="103"/>
      <c r="H66" s="103"/>
      <c r="I66" s="103"/>
      <c r="J66" s="103"/>
      <c r="K66" s="103"/>
      <c r="L66" s="103"/>
      <c r="M66" s="103"/>
      <c r="N66" s="103"/>
      <c r="O66" s="103"/>
      <c r="P66" s="103"/>
      <c r="Q66" s="103"/>
      <c r="R66" s="103"/>
      <c r="S66" s="103"/>
      <c r="T66" s="103"/>
      <c r="U66" s="103"/>
      <c r="V66" s="103"/>
      <c r="W66" s="103"/>
      <c r="X66" s="103"/>
      <c r="Y66" s="103"/>
      <c r="Z66" s="103"/>
      <c r="AA66" s="103"/>
      <c r="AB66" s="103"/>
      <c r="AC66" s="103"/>
      <c r="AD66" s="103"/>
      <c r="AE66" s="103"/>
      <c r="AF66" s="103"/>
      <c r="AG66" s="103"/>
      <c r="AH66" s="103"/>
      <c r="AI66" s="103"/>
      <c r="AJ66" s="103"/>
      <c r="AK66" s="103"/>
      <c r="AL66" s="103"/>
      <c r="AM66" s="103"/>
      <c r="AN66" s="82"/>
      <c r="AO66" s="82"/>
      <c r="AP66" s="82"/>
      <c r="AQ66" s="82"/>
      <c r="AR66" s="82"/>
      <c r="AS66" s="82"/>
      <c r="AT66" s="82"/>
      <c r="AU66" s="82"/>
      <c r="AV66" s="82"/>
      <c r="AW66" s="82"/>
      <c r="AX66" s="82"/>
      <c r="AY66" s="82"/>
      <c r="AZ66" s="82"/>
      <c r="BA66" s="82"/>
      <c r="BB66" s="82"/>
      <c r="BC66" s="82"/>
      <c r="BD66" s="82"/>
      <c r="BE66" s="82"/>
      <c r="BF66" s="82"/>
      <c r="BG66" s="82"/>
      <c r="BH66" s="82"/>
      <c r="BI66" s="82"/>
      <c r="BJ66" s="82"/>
      <c r="BK66" s="82"/>
      <c r="BL66" s="82"/>
      <c r="BM66" s="82"/>
      <c r="BN66" s="82"/>
      <c r="BO66" s="82"/>
      <c r="BP66" s="82"/>
      <c r="BQ66" s="82"/>
      <c r="BR66" s="82"/>
      <c r="BS66" s="82"/>
      <c r="BT66" s="82"/>
      <c r="BU66" s="82"/>
      <c r="BV66" s="82"/>
      <c r="BW66" s="82"/>
      <c r="BX66" s="82"/>
      <c r="BY66" s="131"/>
    </row>
    <row r="67" spans="1:77">
      <c r="A67" s="956"/>
      <c r="B67" s="209"/>
      <c r="C67" s="208"/>
      <c r="D67" s="208"/>
      <c r="E67" s="208"/>
      <c r="F67" s="103"/>
      <c r="G67" s="103"/>
      <c r="H67" s="103"/>
      <c r="I67" s="103"/>
      <c r="J67" s="103"/>
      <c r="K67" s="103"/>
      <c r="L67" s="103"/>
      <c r="M67" s="103"/>
      <c r="N67" s="103"/>
      <c r="O67" s="103"/>
      <c r="P67" s="103"/>
      <c r="Q67" s="103"/>
      <c r="R67" s="103"/>
      <c r="S67" s="103"/>
      <c r="T67" s="103"/>
      <c r="U67" s="103"/>
      <c r="V67" s="103"/>
      <c r="W67" s="103"/>
      <c r="X67" s="103"/>
      <c r="Y67" s="103"/>
      <c r="Z67" s="103"/>
      <c r="AA67" s="103"/>
      <c r="AB67" s="103"/>
      <c r="AC67" s="103"/>
      <c r="AD67" s="103"/>
      <c r="AE67" s="103"/>
      <c r="AF67" s="103"/>
      <c r="AG67" s="103"/>
      <c r="AH67" s="103"/>
      <c r="AI67" s="103"/>
      <c r="AJ67" s="103"/>
      <c r="AK67" s="103"/>
      <c r="AL67" s="103"/>
      <c r="AM67" s="103"/>
      <c r="AN67" s="82"/>
      <c r="AO67" s="82"/>
      <c r="AP67" s="82"/>
      <c r="AQ67" s="82"/>
      <c r="AR67" s="82"/>
      <c r="AS67" s="82"/>
      <c r="AT67" s="82"/>
      <c r="AU67" s="82"/>
      <c r="AV67" s="82"/>
      <c r="AW67" s="82"/>
      <c r="AX67" s="82"/>
      <c r="AY67" s="82"/>
      <c r="AZ67" s="82"/>
      <c r="BA67" s="82"/>
      <c r="BB67" s="82"/>
      <c r="BC67" s="82"/>
      <c r="BD67" s="82"/>
      <c r="BE67" s="82"/>
      <c r="BF67" s="82"/>
      <c r="BG67" s="82"/>
      <c r="BH67" s="82"/>
      <c r="BI67" s="82"/>
      <c r="BJ67" s="82"/>
      <c r="BK67" s="82"/>
      <c r="BL67" s="82"/>
      <c r="BM67" s="82"/>
      <c r="BN67" s="82"/>
      <c r="BO67" s="82"/>
      <c r="BP67" s="82"/>
      <c r="BQ67" s="82"/>
      <c r="BR67" s="82"/>
      <c r="BS67" s="82"/>
      <c r="BT67" s="82"/>
      <c r="BU67" s="82"/>
      <c r="BV67" s="82"/>
      <c r="BW67" s="82"/>
      <c r="BX67" s="82"/>
      <c r="BY67" s="131"/>
    </row>
    <row r="68" spans="1:77">
      <c r="AN68" s="82"/>
      <c r="AO68" s="131"/>
      <c r="AP68" s="131"/>
      <c r="AQ68" s="131"/>
      <c r="AR68" s="131"/>
      <c r="AS68" s="131"/>
      <c r="AT68" s="131"/>
      <c r="AU68" s="131"/>
      <c r="AV68" s="131"/>
      <c r="AW68" s="131"/>
      <c r="AX68" s="131"/>
      <c r="AY68" s="131"/>
      <c r="AZ68" s="131"/>
      <c r="BA68" s="131"/>
      <c r="BB68" s="131"/>
      <c r="BC68" s="131"/>
      <c r="BD68" s="131"/>
      <c r="BE68" s="131"/>
      <c r="BF68" s="131"/>
      <c r="BG68" s="131"/>
      <c r="BH68" s="131"/>
      <c r="BI68" s="131"/>
      <c r="BJ68" s="131"/>
      <c r="BK68" s="131"/>
      <c r="BL68" s="131"/>
      <c r="BM68" s="131"/>
      <c r="BN68" s="131"/>
      <c r="BO68" s="131"/>
      <c r="BP68" s="131"/>
      <c r="BQ68" s="131"/>
      <c r="BR68" s="131"/>
      <c r="BS68" s="131"/>
      <c r="BT68" s="131"/>
      <c r="BU68" s="131"/>
      <c r="BV68" s="131"/>
      <c r="BW68" s="131"/>
      <c r="BX68" s="131"/>
      <c r="BY68" s="131"/>
    </row>
    <row r="69" spans="1:77">
      <c r="AO69" s="131"/>
      <c r="AP69" s="131"/>
      <c r="AQ69" s="131"/>
      <c r="AR69" s="131"/>
      <c r="AS69" s="131"/>
      <c r="AT69" s="131"/>
      <c r="AU69" s="131"/>
      <c r="AV69" s="131"/>
      <c r="AW69" s="131"/>
      <c r="AX69" s="131"/>
      <c r="AY69" s="131"/>
      <c r="AZ69" s="131"/>
      <c r="BA69" s="131"/>
      <c r="BB69" s="131"/>
      <c r="BC69" s="131"/>
      <c r="BD69" s="131"/>
      <c r="BE69" s="131"/>
      <c r="BF69" s="131"/>
      <c r="BG69" s="131"/>
      <c r="BH69" s="131"/>
      <c r="BI69" s="131"/>
      <c r="BJ69" s="131"/>
      <c r="BK69" s="131"/>
      <c r="BL69" s="131"/>
      <c r="BM69" s="131"/>
      <c r="BN69" s="131"/>
      <c r="BO69" s="131"/>
      <c r="BP69" s="131"/>
      <c r="BQ69" s="131"/>
      <c r="BR69" s="131"/>
      <c r="BS69" s="131"/>
      <c r="BT69" s="131"/>
      <c r="BU69" s="131"/>
      <c r="BV69" s="131"/>
      <c r="BW69" s="131"/>
      <c r="BX69" s="131"/>
      <c r="BY69" s="131"/>
    </row>
    <row r="70" spans="1:77">
      <c r="AO70" s="131"/>
      <c r="AP70" s="131"/>
      <c r="AQ70" s="131"/>
      <c r="AR70" s="131"/>
      <c r="AS70" s="131"/>
      <c r="AT70" s="131"/>
      <c r="AU70" s="131"/>
      <c r="AV70" s="131"/>
      <c r="AW70" s="131"/>
      <c r="AX70" s="131"/>
      <c r="AY70" s="131"/>
      <c r="AZ70" s="131"/>
      <c r="BA70" s="131"/>
      <c r="BB70" s="131"/>
      <c r="BC70" s="131"/>
      <c r="BD70" s="131"/>
      <c r="BE70" s="131"/>
      <c r="BF70" s="131"/>
      <c r="BG70" s="131"/>
      <c r="BH70" s="131"/>
      <c r="BI70" s="131"/>
      <c r="BJ70" s="131"/>
      <c r="BK70" s="131"/>
      <c r="BL70" s="131"/>
      <c r="BM70" s="131"/>
      <c r="BN70" s="131"/>
      <c r="BO70" s="131"/>
      <c r="BP70" s="131"/>
      <c r="BQ70" s="131"/>
      <c r="BR70" s="131"/>
      <c r="BS70" s="131"/>
      <c r="BT70" s="131"/>
      <c r="BU70" s="131"/>
      <c r="BV70" s="131"/>
      <c r="BW70" s="131"/>
      <c r="BX70" s="131"/>
      <c r="BY70" s="131"/>
    </row>
    <row r="71" spans="1:77">
      <c r="AO71" s="131"/>
      <c r="AP71" s="131"/>
      <c r="AQ71" s="131"/>
      <c r="AR71" s="131"/>
      <c r="AS71" s="131"/>
      <c r="AT71" s="131"/>
      <c r="AU71" s="131"/>
      <c r="AV71" s="131"/>
      <c r="AW71" s="131"/>
      <c r="AX71" s="131"/>
      <c r="AY71" s="131"/>
      <c r="AZ71" s="131"/>
      <c r="BA71" s="131"/>
      <c r="BB71" s="131"/>
      <c r="BC71" s="131"/>
      <c r="BD71" s="131"/>
      <c r="BE71" s="131"/>
      <c r="BF71" s="131"/>
      <c r="BG71" s="131"/>
      <c r="BH71" s="131"/>
      <c r="BI71" s="131"/>
      <c r="BJ71" s="131"/>
      <c r="BK71" s="131"/>
      <c r="BL71" s="131"/>
      <c r="BM71" s="131"/>
      <c r="BN71" s="131"/>
      <c r="BO71" s="131"/>
      <c r="BP71" s="131"/>
      <c r="BQ71" s="131"/>
      <c r="BR71" s="131"/>
      <c r="BS71" s="131"/>
      <c r="BT71" s="131"/>
      <c r="BU71" s="131"/>
      <c r="BV71" s="131"/>
      <c r="BW71" s="131"/>
      <c r="BX71" s="131"/>
      <c r="BY71" s="131"/>
    </row>
    <row r="72" spans="1:77">
      <c r="AO72" s="131"/>
      <c r="AP72" s="131"/>
      <c r="AQ72" s="131"/>
      <c r="AR72" s="131"/>
      <c r="AS72" s="131"/>
      <c r="AT72" s="131"/>
      <c r="AU72" s="131"/>
      <c r="AV72" s="131"/>
      <c r="AW72" s="131"/>
      <c r="AX72" s="131"/>
      <c r="AY72" s="131"/>
      <c r="AZ72" s="131"/>
      <c r="BA72" s="131"/>
      <c r="BB72" s="131"/>
      <c r="BC72" s="131"/>
      <c r="BD72" s="131"/>
      <c r="BE72" s="131"/>
      <c r="BF72" s="131"/>
      <c r="BG72" s="131"/>
      <c r="BH72" s="131"/>
      <c r="BI72" s="131"/>
      <c r="BJ72" s="131"/>
      <c r="BK72" s="131"/>
      <c r="BL72" s="131"/>
      <c r="BM72" s="131"/>
      <c r="BN72" s="131"/>
      <c r="BO72" s="131"/>
      <c r="BP72" s="131"/>
      <c r="BQ72" s="131"/>
      <c r="BR72" s="131"/>
      <c r="BS72" s="131"/>
      <c r="BT72" s="131"/>
      <c r="BU72" s="131"/>
      <c r="BV72" s="131"/>
      <c r="BW72" s="131"/>
      <c r="BX72" s="131"/>
      <c r="BY72" s="131"/>
    </row>
    <row r="73" spans="1:77">
      <c r="AO73" s="131"/>
      <c r="AP73" s="131"/>
      <c r="AQ73" s="131"/>
      <c r="AR73" s="131"/>
      <c r="AS73" s="131"/>
      <c r="AT73" s="131"/>
      <c r="AU73" s="131"/>
      <c r="AV73" s="131"/>
      <c r="AW73" s="131"/>
      <c r="AX73" s="131"/>
      <c r="AY73" s="131"/>
      <c r="AZ73" s="131"/>
      <c r="BA73" s="131"/>
      <c r="BB73" s="131"/>
      <c r="BC73" s="131"/>
      <c r="BD73" s="131"/>
      <c r="BE73" s="131"/>
      <c r="BF73" s="131"/>
      <c r="BG73" s="131"/>
      <c r="BH73" s="131"/>
      <c r="BI73" s="131"/>
      <c r="BJ73" s="131"/>
      <c r="BK73" s="131"/>
      <c r="BL73" s="131"/>
      <c r="BM73" s="131"/>
      <c r="BN73" s="131"/>
      <c r="BO73" s="131"/>
      <c r="BP73" s="131"/>
      <c r="BQ73" s="131"/>
      <c r="BR73" s="131"/>
      <c r="BS73" s="131"/>
      <c r="BT73" s="131"/>
      <c r="BU73" s="131"/>
      <c r="BV73" s="131"/>
      <c r="BW73" s="131"/>
      <c r="BX73" s="131"/>
      <c r="BY73" s="131"/>
    </row>
  </sheetData>
  <sheetProtection algorithmName="SHA-512" hashValue="0QZXoDb92HRKU4aiy+kJ4P1PgO3bz4XSeK4HluV5cRm8RFOzgiSS4tPj/RImWEV1Yk8Cjs22Do7pYujFn32ByQ==" saltValue="O5fOu+JlJp1d4i83SscupQ==" spinCount="100000" sheet="1" objects="1" scenarios="1"/>
  <dataConsolidate/>
  <mergeCells count="37">
    <mergeCell ref="F54:K54"/>
    <mergeCell ref="B36:B44"/>
    <mergeCell ref="C36:D40"/>
    <mergeCell ref="A37:A39"/>
    <mergeCell ref="A40:A42"/>
    <mergeCell ref="C41:D43"/>
    <mergeCell ref="A43:A45"/>
    <mergeCell ref="C44:E44"/>
    <mergeCell ref="A34:A36"/>
    <mergeCell ref="C34:E34"/>
    <mergeCell ref="A46:A48"/>
    <mergeCell ref="B46:E46"/>
    <mergeCell ref="B48:E48"/>
    <mergeCell ref="B28:B34"/>
    <mergeCell ref="C28:D30"/>
    <mergeCell ref="A31:A33"/>
    <mergeCell ref="A21:A23"/>
    <mergeCell ref="B10:K10"/>
    <mergeCell ref="P1:R1"/>
    <mergeCell ref="Y1:AA1"/>
    <mergeCell ref="A49:A51"/>
    <mergeCell ref="B51:E51"/>
    <mergeCell ref="G12:G13"/>
    <mergeCell ref="B12:E13"/>
    <mergeCell ref="C21:D25"/>
    <mergeCell ref="A25:A27"/>
    <mergeCell ref="C26:E26"/>
    <mergeCell ref="A28:A30"/>
    <mergeCell ref="C31:D33"/>
    <mergeCell ref="A14:A16"/>
    <mergeCell ref="B14:B26"/>
    <mergeCell ref="C14:D20"/>
    <mergeCell ref="AH1:AJ1"/>
    <mergeCell ref="L2:O4"/>
    <mergeCell ref="P2:S4"/>
    <mergeCell ref="T2:W4"/>
    <mergeCell ref="A18:A20"/>
  </mergeCells>
  <phoneticPr fontId="7"/>
  <conditionalFormatting sqref="L14:AM48">
    <cfRule type="expression" dxfId="37" priority="57">
      <formula>L$13=""</formula>
    </cfRule>
  </conditionalFormatting>
  <conditionalFormatting sqref="L2:O4">
    <cfRule type="expression" dxfId="36" priority="17">
      <formula>J$13=""</formula>
    </cfRule>
  </conditionalFormatting>
  <conditionalFormatting sqref="P2:S4">
    <cfRule type="expression" dxfId="35" priority="16">
      <formula>N$13=""</formula>
    </cfRule>
  </conditionalFormatting>
  <conditionalFormatting sqref="T2:W4">
    <cfRule type="expression" dxfId="34" priority="15">
      <formula>R$13=""</formula>
    </cfRule>
  </conditionalFormatting>
  <conditionalFormatting sqref="K14:K36 K38:K48">
    <cfRule type="expression" dxfId="33" priority="14">
      <formula>$K$13=""</formula>
    </cfRule>
  </conditionalFormatting>
  <conditionalFormatting sqref="P1:R1 AH1:AJ1 Y1:AA1">
    <cfRule type="expression" dxfId="32" priority="1139">
      <formula>#REF!&gt;0</formula>
    </cfRule>
  </conditionalFormatting>
  <conditionalFormatting sqref="K37">
    <cfRule type="expression" dxfId="31" priority="5">
      <formula>$K$13=""</formula>
    </cfRule>
  </conditionalFormatting>
  <dataValidations count="8">
    <dataValidation imeMode="halfAlpha" allowBlank="1" showInputMessage="1" showErrorMessage="1" sqref="G14:H19 G21:H24 G28:H29 G31:H32 G36:H39 G41:H42 G47:H47 G49:G50" xr:uid="{7CD859C0-E181-47FC-B3BC-20F59ADE6F00}"/>
    <dataValidation allowBlank="1" showInputMessage="1" showErrorMessage="1" prompt="調査票区分5：貸借対照表「繰越収支差額（ｇ）と一致します" sqref="F51:G51" xr:uid="{4351D514-5407-430C-968B-C7CD1A53EBDB}"/>
    <dataValidation type="whole" imeMode="halfAlpha" operator="equal" allowBlank="1" showInputMessage="1" showErrorMessage="1" errorTitle="【右の合計と数値が相違しています】" error="右の学校・法人部門の合計値を入力してください。_x000a_決算書と同じ数字をいれてもこのエラーメッセージが出る場合は、右側の欄の数値を再確認してください。" sqref="F28:F29 F31:F32 F14:F19 F21:F24" xr:uid="{468279F9-075C-4570-B60A-5373C8741761}">
      <formula1>G14</formula1>
    </dataValidation>
    <dataValidation type="whole" operator="equal" allowBlank="1" showInputMessage="1" showErrorMessage="1" errorTitle="【右の合計と数値が相違しています】" error="右の学校・法人部門の合計値を入力してください。_x000a_決算書と同じ数字をいれてもこのエラーメッセージが出る場合は、右側の欄の数値を再確認してください。" sqref="F47 F36:F39 F41:F42" xr:uid="{75BC6954-AE61-4414-8A6C-74105D97A4B3}">
      <formula1>G36</formula1>
    </dataValidation>
    <dataValidation type="whole" errorStyle="warning" operator="lessThanOrEqual" allowBlank="1" showInputMessage="1" showErrorMessage="1" errorTitle="【エラー】" error="「うち減価償却額」は_x000a_うち数としてください。" sqref="I23:X23" xr:uid="{79FF50EE-7709-41E0-BC82-63CC406E634D}">
      <formula1>I22</formula1>
    </dataValidation>
    <dataValidation type="whole" errorStyle="warning" operator="lessThanOrEqual" allowBlank="1" showInputMessage="1" showErrorMessage="1" errorTitle="【エラー】" error="「うち寄付金」は_x000a_うち数としてください。" sqref="I38:X38" xr:uid="{DD01F22E-9652-4D99-A222-A5176EB8DFAD}">
      <formula1>I37</formula1>
    </dataValidation>
    <dataValidation type="whole" errorStyle="warning" operator="lessThanOrEqual" showInputMessage="1" showErrorMessage="1" errorTitle="【エラー】" error="「うち補助金」は_x000a_うち数としてください。" sqref="I39:X39" xr:uid="{3D9B5D2A-E412-4C9A-8AA5-3CAEC996CD53}">
      <formula1>I37-I38</formula1>
    </dataValidation>
    <dataValidation type="whole" allowBlank="1" showInputMessage="1" showErrorMessage="1" errorTitle="数値入力エラー" error="０～９の数字またはマイナス以外は入力しないでください。" sqref="I14:AM19 J28:AM29 J31:AM32 J36:AM37 J41:AM42 J47:AM47 F49:F50" xr:uid="{12874EE5-4502-411E-8ECE-A15A8738B274}">
      <formula1>-100000000000</formula1>
      <formula2>1000000000000</formula2>
    </dataValidation>
  </dataValidations>
  <printOptions horizontalCentered="1" verticalCentered="1"/>
  <pageMargins left="0.31496062992125984" right="0.31496062992125984" top="0.74803149606299213" bottom="0.35433070866141736" header="0.59055118110236227" footer="0.31496062992125984"/>
  <pageSetup paperSize="9" scale="73" fitToWidth="5" orientation="portrait" r:id="rId1"/>
  <headerFooter>
    <oddHeader>&amp;L&amp;"BIZ UDPゴシック,標準"&amp;26学校法人等基礎調査&amp;18　（作業33　事業活動収支計算書　入力控）&amp;R&amp;D</oddHeader>
  </headerFooter>
  <drawing r:id="rId2"/>
  <extLst>
    <ext xmlns:x14="http://schemas.microsoft.com/office/spreadsheetml/2009/9/main" uri="{78C0D931-6437-407d-A8EE-F0AAD7539E65}">
      <x14:conditionalFormattings>
        <x14:conditionalFormatting xmlns:xm="http://schemas.microsoft.com/office/excel/2006/main">
          <x14:cfRule type="expression" priority="8" id="{471CBF7A-E39B-46AD-83C1-1298963B8005}">
            <xm:f>作業２!$H$106=8</xm:f>
            <x14:dxf>
              <fill>
                <patternFill>
                  <bgColor theme="0" tint="-0.34998626667073579"/>
                </patternFill>
              </fill>
            </x14:dxf>
          </x14:cfRule>
          <x14:cfRule type="expression" priority="9" id="{10FB453B-CFBB-4643-BFCB-20B4BD81F23E}">
            <xm:f>作業２!$H$103=1</xm:f>
            <x14:dxf>
              <fill>
                <patternFill>
                  <bgColor theme="0" tint="-0.34998626667073579"/>
                </patternFill>
              </fill>
            </x14:dxf>
          </x14:cfRule>
          <xm:sqref>K14:K36 K38:K48</xm:sqref>
        </x14:conditionalFormatting>
        <x14:conditionalFormatting xmlns:xm="http://schemas.microsoft.com/office/excel/2006/main">
          <x14:cfRule type="expression" priority="99" id="{D8B83C42-57A4-4BA7-9184-38160667284A}">
            <xm:f>作業２!$G$106=8</xm:f>
            <x14:dxf>
              <fill>
                <patternFill>
                  <bgColor theme="0" tint="-0.499984740745262"/>
                </patternFill>
              </fill>
            </x14:dxf>
          </x14:cfRule>
          <xm:sqref>J12:J13</xm:sqref>
        </x14:conditionalFormatting>
        <x14:conditionalFormatting xmlns:xm="http://schemas.microsoft.com/office/excel/2006/main">
          <x14:cfRule type="expression" priority="97" id="{A04AEAE9-04D3-4338-853E-B0525ABF59CA}">
            <xm:f>作業２!$H$106=8</xm:f>
            <x14:dxf>
              <fill>
                <patternFill>
                  <bgColor theme="0" tint="-0.499984740745262"/>
                </patternFill>
              </fill>
            </x14:dxf>
          </x14:cfRule>
          <xm:sqref>K12:K13</xm:sqref>
        </x14:conditionalFormatting>
        <x14:conditionalFormatting xmlns:xm="http://schemas.microsoft.com/office/excel/2006/main">
          <x14:cfRule type="expression" priority="96" id="{37AFDB39-B8A4-4FC6-AE55-C1B41D563810}">
            <xm:f>作業２!I$106=8</xm:f>
            <x14:dxf>
              <fill>
                <patternFill>
                  <bgColor theme="0" tint="-0.499984740745262"/>
                </patternFill>
              </fill>
            </x14:dxf>
          </x14:cfRule>
          <xm:sqref>L12:AM13</xm:sqref>
        </x14:conditionalFormatting>
        <x14:conditionalFormatting xmlns:xm="http://schemas.microsoft.com/office/excel/2006/main">
          <x14:cfRule type="expression" priority="56" id="{5F9F4594-AA9C-4686-9FF6-E1F1A54356CC}">
            <xm:f>作業２!$I$106=8</xm:f>
            <x14:dxf>
              <fill>
                <patternFill>
                  <bgColor theme="0" tint="-0.499984740745262"/>
                </patternFill>
              </fill>
            </x14:dxf>
          </x14:cfRule>
          <xm:sqref>L7</xm:sqref>
        </x14:conditionalFormatting>
        <x14:conditionalFormatting xmlns:xm="http://schemas.microsoft.com/office/excel/2006/main">
          <x14:cfRule type="expression" priority="55" id="{6E2E367C-2D73-4EA4-A31C-0B627108D5A9}">
            <xm:f>作業２!$I$106=8</xm:f>
            <x14:dxf>
              <fill>
                <patternFill>
                  <bgColor theme="0" tint="-0.499984740745262"/>
                </patternFill>
              </fill>
            </x14:dxf>
          </x14:cfRule>
          <xm:sqref>M7:AM7</xm:sqref>
        </x14:conditionalFormatting>
        <x14:conditionalFormatting xmlns:xm="http://schemas.microsoft.com/office/excel/2006/main">
          <x14:cfRule type="expression" priority="54" id="{2F96B6DE-4CDE-45BB-8D72-F3532C4FE9A9}">
            <xm:f>作業２!$I$106=8</xm:f>
            <x14:dxf>
              <fill>
                <patternFill>
                  <bgColor theme="0" tint="-0.499984740745262"/>
                </patternFill>
              </fill>
            </x14:dxf>
          </x14:cfRule>
          <xm:sqref>I7</xm:sqref>
        </x14:conditionalFormatting>
        <x14:conditionalFormatting xmlns:xm="http://schemas.microsoft.com/office/excel/2006/main">
          <x14:cfRule type="expression" priority="53" id="{1932920E-221F-43E1-B998-5358615C35EA}">
            <xm:f>作業２!$I$106=8</xm:f>
            <x14:dxf>
              <fill>
                <patternFill>
                  <bgColor theme="0" tint="-0.499984740745262"/>
                </patternFill>
              </fill>
            </x14:dxf>
          </x14:cfRule>
          <xm:sqref>F7:H7</xm:sqref>
        </x14:conditionalFormatting>
        <x14:conditionalFormatting xmlns:xm="http://schemas.microsoft.com/office/excel/2006/main">
          <x14:cfRule type="expression" priority="50" id="{010E64F3-D26A-47D3-B317-CB3C817F35F6}">
            <xm:f>作業２!I$106=8</xm:f>
            <x14:dxf>
              <fill>
                <patternFill>
                  <bgColor theme="0" tint="-0.499984740745262"/>
                </patternFill>
              </fill>
            </x14:dxf>
          </x14:cfRule>
          <x14:cfRule type="expression" priority="51" id="{51370E52-96FF-4FB6-BBE7-67FEB28536E6}">
            <xm:f>作業２!I$103=1</xm:f>
            <x14:dxf>
              <fill>
                <patternFill>
                  <bgColor theme="0" tint="-0.499984740745262"/>
                </patternFill>
              </fill>
            </x14:dxf>
          </x14:cfRule>
          <xm:sqref>L14:AM48</xm:sqref>
        </x14:conditionalFormatting>
        <x14:conditionalFormatting xmlns:xm="http://schemas.microsoft.com/office/excel/2006/main">
          <x14:cfRule type="expression" priority="43" id="{DA1CA462-3A56-4D3E-B9F6-166F8CDE4457}">
            <xm:f>作業２!$I$106=8</xm:f>
            <x14:dxf>
              <fill>
                <patternFill>
                  <bgColor theme="0" tint="-0.499984740745262"/>
                </patternFill>
              </fill>
            </x14:dxf>
          </x14:cfRule>
          <xm:sqref>K7</xm:sqref>
        </x14:conditionalFormatting>
        <x14:conditionalFormatting xmlns:xm="http://schemas.microsoft.com/office/excel/2006/main">
          <x14:cfRule type="expression" priority="42" id="{A7864376-A6B6-4B53-8659-F5D4013B738A}">
            <xm:f>作業２!$I$106=8</xm:f>
            <x14:dxf>
              <fill>
                <patternFill>
                  <bgColor theme="0" tint="-0.499984740745262"/>
                </patternFill>
              </fill>
            </x14:dxf>
          </x14:cfRule>
          <xm:sqref>J7</xm:sqref>
        </x14:conditionalFormatting>
        <x14:conditionalFormatting xmlns:xm="http://schemas.microsoft.com/office/excel/2006/main">
          <x14:cfRule type="expression" priority="41" id="{7FA28877-4BF2-48B8-A86A-F2D32E09EE96}">
            <xm:f>(LEFT(作業２!$J$10,1)="Z")</xm:f>
            <x14:dxf>
              <fill>
                <patternFill>
                  <bgColor theme="1" tint="0.34998626667073579"/>
                </patternFill>
              </fill>
            </x14:dxf>
          </x14:cfRule>
          <xm:sqref>M12:AM48</xm:sqref>
        </x14:conditionalFormatting>
        <x14:conditionalFormatting xmlns:xm="http://schemas.microsoft.com/office/excel/2006/main">
          <x14:cfRule type="expression" priority="38" id="{84812F72-B70D-45B6-B18B-1A526AD98038}">
            <xm:f>(LEFT(作業２!H$10,1)="Z")</xm:f>
            <x14:dxf>
              <fill>
                <patternFill>
                  <bgColor theme="1" tint="0.34998626667073579"/>
                </patternFill>
              </fill>
            </x14:dxf>
          </x14:cfRule>
          <xm:sqref>K12:AM36 K38:AM48 L37:AM37</xm:sqref>
        </x14:conditionalFormatting>
        <x14:conditionalFormatting xmlns:xm="http://schemas.microsoft.com/office/excel/2006/main">
          <x14:cfRule type="expression" priority="23" id="{A1AAE38C-94A6-4D23-92C1-39BB8A0FC226}">
            <xm:f>作業２!$H$106=8</xm:f>
            <x14:dxf>
              <fill>
                <patternFill>
                  <bgColor theme="0" tint="-0.499984740745262"/>
                </patternFill>
              </fill>
            </x14:dxf>
          </x14:cfRule>
          <xm:sqref>L13:N13</xm:sqref>
        </x14:conditionalFormatting>
        <x14:conditionalFormatting xmlns:xm="http://schemas.microsoft.com/office/excel/2006/main">
          <x14:cfRule type="expression" priority="22" id="{B8B67DE2-1E17-4642-8251-2284F2492AA6}">
            <xm:f>作業２!$H$106=8</xm:f>
            <x14:dxf>
              <fill>
                <patternFill>
                  <bgColor theme="0" tint="-0.499984740745262"/>
                </patternFill>
              </fill>
            </x14:dxf>
          </x14:cfRule>
          <xm:sqref>O13:Q13</xm:sqref>
        </x14:conditionalFormatting>
        <x14:conditionalFormatting xmlns:xm="http://schemas.microsoft.com/office/excel/2006/main">
          <x14:cfRule type="expression" priority="21" id="{D4B1A752-35F0-430B-BD03-7F3856517A02}">
            <xm:f>作業２!$H$106=8</xm:f>
            <x14:dxf>
              <fill>
                <patternFill>
                  <bgColor theme="0" tint="-0.499984740745262"/>
                </patternFill>
              </fill>
            </x14:dxf>
          </x14:cfRule>
          <xm:sqref>R13:AM13</xm:sqref>
        </x14:conditionalFormatting>
        <x14:conditionalFormatting xmlns:xm="http://schemas.microsoft.com/office/excel/2006/main">
          <x14:cfRule type="expression" priority="10" id="{3C86AA56-1B26-43CE-8F59-BD89A596742D}">
            <xm:f>作業２!$G$106=8</xm:f>
            <x14:dxf>
              <fill>
                <patternFill>
                  <bgColor theme="0" tint="-0.34998626667073579"/>
                </patternFill>
              </fill>
            </x14:dxf>
          </x14:cfRule>
          <x14:cfRule type="expression" priority="11" id="{457002B0-B5C6-495A-A4FF-C84E83B0BFB8}">
            <xm:f>作業２!$G$103=1</xm:f>
            <x14:dxf>
              <fill>
                <patternFill>
                  <bgColor theme="0" tint="-0.34998626667073579"/>
                </patternFill>
              </fill>
            </x14:dxf>
          </x14:cfRule>
          <xm:sqref>J14:J36 J38:J48</xm:sqref>
        </x14:conditionalFormatting>
        <x14:conditionalFormatting xmlns:xm="http://schemas.microsoft.com/office/excel/2006/main">
          <x14:cfRule type="expression" priority="7" id="{D9A1A58C-F3A2-4161-A04C-D466E3E263AD}">
            <xm:f>作業４!$F$36="　作業33：事業活動収支計算書「o翌年度繰越収支差額」と異なる値です。ご確認ください。↑"</xm:f>
            <x14:dxf>
              <font>
                <b/>
                <i val="0"/>
                <color rgb="FFFFFF00"/>
              </font>
              <fill>
                <patternFill>
                  <bgColor rgb="FF006600"/>
                </patternFill>
              </fill>
            </x14:dxf>
          </x14:cfRule>
          <xm:sqref>F51</xm:sqref>
        </x14:conditionalFormatting>
        <x14:conditionalFormatting xmlns:xm="http://schemas.microsoft.com/office/excel/2006/main">
          <x14:cfRule type="expression" priority="1" id="{EDC83756-93B0-4670-9A45-E4A76A699748}">
            <xm:f>作業２!$H$106=8</xm:f>
            <x14:dxf>
              <fill>
                <patternFill>
                  <bgColor theme="0" tint="-0.34998626667073579"/>
                </patternFill>
              </fill>
            </x14:dxf>
          </x14:cfRule>
          <x14:cfRule type="expression" priority="2" id="{9A60E5AB-1F8F-486C-826A-11D78834C709}">
            <xm:f>作業２!$H$103=1</xm:f>
            <x14:dxf>
              <fill>
                <patternFill>
                  <bgColor theme="0" tint="-0.34998626667073579"/>
                </patternFill>
              </fill>
            </x14:dxf>
          </x14:cfRule>
          <xm:sqref>K37</xm:sqref>
        </x14:conditionalFormatting>
        <x14:conditionalFormatting xmlns:xm="http://schemas.microsoft.com/office/excel/2006/main">
          <x14:cfRule type="expression" priority="6" id="{FF51408C-A51F-4D70-92AB-C2DD0EB521EB}">
            <xm:f>(LEFT(作業２!H$10,1)="Z")</xm:f>
            <x14:dxf>
              <fill>
                <patternFill>
                  <bgColor theme="1" tint="0.34998626667073579"/>
                </patternFill>
              </fill>
            </x14:dxf>
          </x14:cfRule>
          <xm:sqref>K37</xm:sqref>
        </x14:conditionalFormatting>
        <x14:conditionalFormatting xmlns:xm="http://schemas.microsoft.com/office/excel/2006/main">
          <x14:cfRule type="expression" priority="3" id="{D5381DFA-486D-474B-84BE-3ECE1C7FE2CD}">
            <xm:f>作業２!$G$106=8</xm:f>
            <x14:dxf>
              <fill>
                <patternFill>
                  <bgColor theme="0" tint="-0.34998626667073579"/>
                </patternFill>
              </fill>
            </x14:dxf>
          </x14:cfRule>
          <x14:cfRule type="expression" priority="4" id="{BC767C9C-F996-4175-9733-2C402B33B734}">
            <xm:f>作業２!$G$103=1</xm:f>
            <x14:dxf>
              <fill>
                <patternFill>
                  <bgColor theme="0" tint="-0.34998626667073579"/>
                </patternFill>
              </fill>
            </x14:dxf>
          </x14:cfRule>
          <xm:sqref>J37</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941929-ABE1-48EF-B54C-46A608A0F752}">
  <sheetPr codeName="Sheet5">
    <tabColor rgb="FFFF0000"/>
    <pageSetUpPr fitToPage="1"/>
  </sheetPr>
  <dimension ref="A1:BR55"/>
  <sheetViews>
    <sheetView topLeftCell="B7" workbookViewId="0">
      <selection activeCell="N15" sqref="N15"/>
    </sheetView>
  </sheetViews>
  <sheetFormatPr defaultColWidth="9" defaultRowHeight="13.5"/>
  <cols>
    <col min="1" max="1" width="1.625" style="210" customWidth="1"/>
    <col min="2" max="2" width="3.625" style="211" customWidth="1"/>
    <col min="3" max="3" width="3.625" style="210" customWidth="1"/>
    <col min="4" max="4" width="1.625" style="210" customWidth="1"/>
    <col min="5" max="5" width="40.625" style="210" customWidth="1"/>
    <col min="6" max="6" width="20.625" style="210" customWidth="1"/>
    <col min="7" max="7" width="20.625" style="24" customWidth="1"/>
    <col min="8" max="8" width="25.625" style="24" hidden="1" customWidth="1"/>
    <col min="9" max="9" width="3.625" style="24" customWidth="1"/>
    <col min="10" max="13" width="20.625" style="24" customWidth="1"/>
    <col min="14" max="14" width="57.875" style="24" customWidth="1"/>
    <col min="15" max="15" width="10.25" style="438" customWidth="1"/>
    <col min="16" max="18" width="5.625" style="24" hidden="1" customWidth="1"/>
    <col min="19" max="20" width="5.625" style="25" hidden="1" customWidth="1"/>
    <col min="21" max="22" width="5.625" style="25" customWidth="1"/>
    <col min="23" max="49" width="5.625" style="24" customWidth="1"/>
    <col min="50" max="16384" width="9" style="24"/>
  </cols>
  <sheetData>
    <row r="1" spans="1:70" ht="8.1" customHeight="1">
      <c r="A1" s="107"/>
      <c r="B1" s="107"/>
      <c r="C1" s="107"/>
      <c r="D1" s="107"/>
      <c r="E1" s="107"/>
      <c r="F1" s="107"/>
      <c r="G1" s="101"/>
      <c r="H1" s="101"/>
      <c r="I1" s="101"/>
      <c r="J1" s="101"/>
      <c r="K1" s="101"/>
      <c r="L1" s="101"/>
      <c r="M1" s="101"/>
      <c r="N1" s="101"/>
      <c r="O1" s="101"/>
      <c r="P1" s="101"/>
      <c r="Q1" s="101"/>
      <c r="R1" s="101"/>
      <c r="S1" s="102"/>
      <c r="T1" s="102"/>
      <c r="U1" s="102"/>
      <c r="V1" s="102"/>
      <c r="W1" s="103"/>
      <c r="X1" s="103"/>
      <c r="Y1" s="103"/>
      <c r="Z1" s="103"/>
      <c r="AA1" s="103"/>
      <c r="AB1" s="103"/>
      <c r="AC1" s="103"/>
      <c r="AD1" s="103"/>
      <c r="AE1" s="103"/>
      <c r="AF1" s="103"/>
      <c r="AG1" s="103"/>
      <c r="AH1" s="103"/>
      <c r="AI1" s="103"/>
      <c r="AJ1" s="103"/>
    </row>
    <row r="2" spans="1:70" ht="86.25" customHeight="1">
      <c r="A2" s="107"/>
      <c r="B2" s="107"/>
      <c r="C2" s="107"/>
      <c r="D2" s="107"/>
      <c r="E2" s="107"/>
      <c r="F2" s="107"/>
      <c r="G2" s="101"/>
      <c r="H2" s="101"/>
      <c r="I2" s="101"/>
      <c r="J2" s="101"/>
      <c r="K2" s="101"/>
      <c r="L2" s="101"/>
      <c r="M2" s="101"/>
      <c r="N2" s="387" t="str">
        <f>IF('作業3-1'!H14&gt;0,"「作業２」に戻って、「保育園」「その他事業」を削除してください。　　　　　　　　　　　　　　（決算値は「作業３」の「学校法人部門」にまとめてください。","")</f>
        <v/>
      </c>
      <c r="O2" s="101"/>
      <c r="P2" s="101"/>
      <c r="Q2" s="101"/>
      <c r="R2" s="101"/>
      <c r="S2" s="102"/>
      <c r="T2" s="102"/>
      <c r="U2" s="102"/>
      <c r="V2" s="102"/>
      <c r="W2" s="103"/>
      <c r="X2" s="103"/>
      <c r="Y2" s="103"/>
      <c r="Z2" s="103"/>
      <c r="AA2" s="103"/>
      <c r="AB2" s="103"/>
      <c r="AC2" s="103"/>
      <c r="AD2" s="103"/>
      <c r="AE2" s="103"/>
      <c r="AF2" s="103"/>
      <c r="AG2" s="103"/>
      <c r="AH2" s="103"/>
      <c r="AI2" s="103"/>
      <c r="AJ2" s="103"/>
    </row>
    <row r="3" spans="1:70" ht="8.1" customHeight="1">
      <c r="A3" s="107"/>
      <c r="B3" s="107"/>
      <c r="C3" s="107"/>
      <c r="D3" s="107"/>
      <c r="E3" s="107"/>
      <c r="F3" s="107"/>
      <c r="G3" s="101"/>
      <c r="H3" s="101"/>
      <c r="I3" s="101"/>
      <c r="J3" s="101"/>
      <c r="K3" s="101"/>
      <c r="L3" s="101"/>
      <c r="M3" s="101"/>
      <c r="N3" s="101"/>
      <c r="O3" s="101"/>
      <c r="P3" s="101"/>
      <c r="Q3" s="101"/>
      <c r="R3" s="101"/>
      <c r="S3" s="102"/>
      <c r="T3" s="102"/>
      <c r="U3" s="102"/>
      <c r="V3" s="102"/>
      <c r="W3" s="103"/>
      <c r="X3" s="103"/>
      <c r="Y3" s="103"/>
      <c r="Z3" s="103"/>
      <c r="AA3" s="103"/>
      <c r="AB3" s="103"/>
      <c r="AC3" s="103"/>
      <c r="AD3" s="103"/>
      <c r="AE3" s="103"/>
      <c r="AF3" s="103"/>
      <c r="AG3" s="103"/>
      <c r="AH3" s="103"/>
      <c r="AI3" s="103"/>
      <c r="AJ3" s="103"/>
    </row>
    <row r="4" spans="1:70" ht="8.1" customHeight="1">
      <c r="A4" s="107"/>
      <c r="B4" s="107"/>
      <c r="C4" s="107"/>
      <c r="D4" s="107"/>
      <c r="E4" s="107"/>
      <c r="F4" s="107"/>
      <c r="G4" s="101"/>
      <c r="H4" s="101"/>
      <c r="I4" s="101"/>
      <c r="J4" s="101"/>
      <c r="K4" s="101"/>
      <c r="L4" s="101"/>
      <c r="M4" s="101"/>
      <c r="O4" s="101"/>
      <c r="P4" s="101"/>
      <c r="Q4" s="101"/>
      <c r="R4" s="101"/>
      <c r="S4" s="102"/>
      <c r="T4" s="102"/>
      <c r="U4" s="102"/>
      <c r="V4" s="102"/>
      <c r="W4" s="103"/>
      <c r="X4" s="103"/>
      <c r="Y4" s="103"/>
      <c r="Z4" s="103"/>
      <c r="AA4" s="103"/>
      <c r="AB4" s="103"/>
      <c r="AC4" s="103"/>
      <c r="AD4" s="103"/>
      <c r="AE4" s="103"/>
      <c r="AF4" s="103"/>
      <c r="AG4" s="103"/>
      <c r="AH4" s="103"/>
      <c r="AI4" s="103"/>
      <c r="AJ4" s="103"/>
    </row>
    <row r="5" spans="1:70" ht="8.1" customHeight="1">
      <c r="A5" s="83"/>
      <c r="B5" s="189"/>
      <c r="C5" s="83"/>
      <c r="D5" s="83"/>
      <c r="E5" s="83"/>
      <c r="F5" s="83"/>
      <c r="G5" s="203"/>
      <c r="H5" s="224"/>
      <c r="I5" s="224"/>
      <c r="J5" s="203"/>
      <c r="K5" s="225"/>
      <c r="L5" s="225"/>
      <c r="M5" s="225"/>
      <c r="N5" s="225"/>
      <c r="O5" s="203"/>
      <c r="P5" s="82"/>
      <c r="Q5" s="82"/>
      <c r="R5" s="82"/>
      <c r="S5" s="201"/>
      <c r="T5" s="201"/>
      <c r="U5" s="203"/>
      <c r="V5" s="225"/>
      <c r="W5" s="82"/>
      <c r="X5" s="82"/>
      <c r="Y5" s="82"/>
      <c r="Z5" s="82"/>
      <c r="AA5" s="82"/>
      <c r="AB5" s="82"/>
      <c r="AC5" s="82"/>
      <c r="AD5" s="82"/>
      <c r="AE5" s="82"/>
      <c r="AF5" s="82"/>
      <c r="AG5" s="82"/>
      <c r="AH5" s="82"/>
      <c r="AI5" s="82"/>
      <c r="AJ5" s="82"/>
      <c r="AK5" s="131"/>
      <c r="AL5" s="131"/>
      <c r="AM5" s="131"/>
      <c r="AN5" s="131"/>
      <c r="AO5" s="131"/>
      <c r="AP5" s="131"/>
      <c r="AQ5" s="131"/>
      <c r="AR5" s="131"/>
      <c r="AS5" s="131"/>
      <c r="AT5" s="131"/>
      <c r="AU5" s="131"/>
      <c r="AV5" s="131"/>
      <c r="AW5" s="131"/>
      <c r="AX5" s="131"/>
      <c r="AY5" s="131"/>
      <c r="AZ5" s="131"/>
      <c r="BA5" s="131"/>
      <c r="BB5" s="131"/>
      <c r="BC5" s="131"/>
      <c r="BD5" s="131"/>
      <c r="BE5" s="131"/>
      <c r="BF5" s="131"/>
      <c r="BG5" s="131"/>
      <c r="BH5" s="131"/>
      <c r="BI5" s="131"/>
      <c r="BJ5" s="131"/>
      <c r="BK5" s="131"/>
      <c r="BL5" s="131"/>
      <c r="BM5" s="131"/>
      <c r="BN5" s="131"/>
      <c r="BO5" s="131"/>
      <c r="BP5" s="131"/>
      <c r="BQ5" s="131"/>
      <c r="BR5" s="131"/>
    </row>
    <row r="6" spans="1:70" ht="8.1" customHeight="1">
      <c r="A6" s="208"/>
      <c r="B6" s="209"/>
      <c r="C6" s="208"/>
      <c r="D6" s="208"/>
      <c r="E6" s="208"/>
      <c r="F6" s="208"/>
      <c r="G6" s="103"/>
      <c r="H6" s="103"/>
      <c r="I6" s="103"/>
      <c r="J6" s="103"/>
      <c r="K6" s="103"/>
      <c r="L6" s="103"/>
      <c r="M6" s="103"/>
      <c r="N6" s="103"/>
      <c r="O6" s="103"/>
      <c r="P6" s="82"/>
      <c r="Q6" s="82"/>
      <c r="R6" s="82"/>
      <c r="S6" s="33"/>
      <c r="T6" s="33"/>
      <c r="U6" s="82"/>
      <c r="V6" s="82"/>
      <c r="W6" s="82"/>
      <c r="X6" s="82"/>
      <c r="Y6" s="82"/>
      <c r="Z6" s="82"/>
      <c r="AA6" s="82"/>
      <c r="AB6" s="82"/>
      <c r="AC6" s="82"/>
      <c r="AD6" s="82"/>
      <c r="AE6" s="82"/>
      <c r="AF6" s="82"/>
      <c r="AG6" s="82"/>
      <c r="AH6" s="82"/>
      <c r="AI6" s="82"/>
      <c r="AJ6" s="82"/>
      <c r="AK6" s="131"/>
      <c r="AL6" s="131"/>
      <c r="AM6" s="131"/>
      <c r="AN6" s="131"/>
      <c r="AO6" s="131"/>
      <c r="AP6" s="131"/>
      <c r="AQ6" s="131"/>
      <c r="AR6" s="131"/>
      <c r="AS6" s="131"/>
      <c r="AT6" s="131"/>
      <c r="AU6" s="131"/>
      <c r="AV6" s="131"/>
      <c r="AW6" s="131"/>
      <c r="AX6" s="131"/>
      <c r="AY6" s="131"/>
      <c r="AZ6" s="131"/>
      <c r="BA6" s="131"/>
      <c r="BB6" s="131"/>
      <c r="BC6" s="131"/>
      <c r="BD6" s="131"/>
      <c r="BE6" s="131"/>
      <c r="BF6" s="131"/>
      <c r="BG6" s="131"/>
      <c r="BH6" s="131"/>
      <c r="BI6" s="131"/>
      <c r="BJ6" s="131"/>
      <c r="BK6" s="131"/>
      <c r="BL6" s="131"/>
      <c r="BM6" s="131"/>
      <c r="BN6" s="131"/>
      <c r="BO6" s="131"/>
      <c r="BP6" s="131"/>
      <c r="BQ6" s="131"/>
      <c r="BR6" s="131"/>
    </row>
    <row r="7" spans="1:70" ht="9.9499999999999993" customHeight="1">
      <c r="A7" s="208"/>
      <c r="B7" s="209"/>
      <c r="C7" s="208"/>
      <c r="D7" s="208"/>
      <c r="E7" s="208"/>
      <c r="F7" s="208"/>
      <c r="G7" s="103"/>
      <c r="H7" s="103"/>
      <c r="I7" s="103"/>
      <c r="J7" s="103"/>
      <c r="K7" s="103"/>
      <c r="L7" s="103"/>
      <c r="M7" s="103"/>
      <c r="N7" s="103"/>
      <c r="O7" s="103"/>
      <c r="P7" s="82"/>
      <c r="Q7" s="82"/>
      <c r="R7" s="82"/>
      <c r="S7" s="33"/>
      <c r="T7" s="33"/>
      <c r="U7" s="82"/>
      <c r="V7" s="82"/>
      <c r="W7" s="82"/>
      <c r="X7" s="82"/>
      <c r="Y7" s="82"/>
      <c r="Z7" s="82"/>
      <c r="AA7" s="82"/>
      <c r="AB7" s="82"/>
      <c r="AC7" s="82"/>
      <c r="AD7" s="82"/>
      <c r="AE7" s="82"/>
      <c r="AF7" s="82"/>
      <c r="AG7" s="82"/>
      <c r="AH7" s="82"/>
      <c r="AI7" s="82"/>
      <c r="AJ7" s="82"/>
      <c r="AK7" s="131"/>
      <c r="AL7" s="131"/>
      <c r="AM7" s="131"/>
      <c r="AN7" s="131"/>
      <c r="AO7" s="131"/>
      <c r="AP7" s="131"/>
      <c r="AQ7" s="131"/>
      <c r="AR7" s="131"/>
      <c r="AS7" s="131"/>
      <c r="AT7" s="131"/>
      <c r="AU7" s="131"/>
      <c r="AV7" s="131"/>
      <c r="AW7" s="131"/>
      <c r="AX7" s="131"/>
      <c r="AY7" s="131"/>
      <c r="AZ7" s="131"/>
      <c r="BA7" s="131"/>
      <c r="BB7" s="131"/>
      <c r="BC7" s="131"/>
      <c r="BD7" s="131"/>
      <c r="BE7" s="131"/>
      <c r="BF7" s="131"/>
      <c r="BG7" s="131"/>
      <c r="BH7" s="131"/>
      <c r="BI7" s="131"/>
      <c r="BJ7" s="131"/>
      <c r="BK7" s="131"/>
      <c r="BL7" s="131"/>
      <c r="BM7" s="131"/>
      <c r="BN7" s="131"/>
      <c r="BO7" s="131"/>
      <c r="BP7" s="131"/>
      <c r="BQ7" s="131"/>
      <c r="BR7" s="131"/>
    </row>
    <row r="8" spans="1:70" s="438" customFormat="1" ht="21" customHeight="1">
      <c r="A8" s="107"/>
      <c r="B8" s="1524" t="s">
        <v>460</v>
      </c>
      <c r="C8" s="1524"/>
      <c r="D8" s="1524"/>
      <c r="E8" s="1524"/>
      <c r="F8" s="1524"/>
      <c r="G8" s="1524"/>
      <c r="H8" s="1524"/>
      <c r="I8" s="1524"/>
      <c r="J8" s="1524"/>
      <c r="K8" s="1524"/>
      <c r="L8" s="1524"/>
      <c r="M8" s="1524"/>
      <c r="N8" s="415"/>
      <c r="O8" s="415"/>
      <c r="P8" s="197"/>
      <c r="Q8" s="197"/>
      <c r="R8" s="197"/>
      <c r="S8" s="197"/>
      <c r="T8" s="197"/>
      <c r="U8" s="197"/>
      <c r="V8" s="197"/>
      <c r="W8" s="197"/>
      <c r="X8" s="197"/>
      <c r="Y8" s="197"/>
      <c r="Z8" s="197"/>
      <c r="AA8" s="197"/>
      <c r="AB8" s="197"/>
      <c r="AC8" s="197"/>
      <c r="AD8" s="197"/>
      <c r="AE8" s="197"/>
      <c r="AF8" s="197"/>
      <c r="AG8" s="197"/>
      <c r="AH8" s="197"/>
      <c r="AI8" s="197"/>
      <c r="AJ8" s="197"/>
      <c r="AK8" s="204"/>
      <c r="AL8" s="204"/>
      <c r="AM8" s="204"/>
      <c r="AN8" s="204"/>
      <c r="AO8" s="204"/>
      <c r="AP8" s="204"/>
      <c r="AQ8" s="204"/>
      <c r="AR8" s="204"/>
      <c r="AS8" s="204"/>
      <c r="AT8" s="204"/>
      <c r="AU8" s="204"/>
      <c r="AV8" s="204"/>
      <c r="AW8" s="204"/>
    </row>
    <row r="9" spans="1:70" ht="19.5" thickBot="1">
      <c r="A9" s="80"/>
      <c r="B9" s="1499" t="str">
        <f ca="1">CONCATENATE(作業２!E86,作業２!E78,"年3月31日")</f>
        <v>令和8年3月31日</v>
      </c>
      <c r="C9" s="1500"/>
      <c r="D9" s="1500"/>
      <c r="E9" s="1500"/>
      <c r="F9" s="1500"/>
      <c r="G9" s="1500"/>
      <c r="H9" s="1500"/>
      <c r="I9" s="1500"/>
      <c r="J9" s="1500"/>
      <c r="K9" s="1500"/>
      <c r="L9" s="1500"/>
      <c r="M9" s="1500"/>
      <c r="N9" s="207"/>
      <c r="O9" s="202"/>
      <c r="P9" s="206"/>
      <c r="Q9" s="206"/>
      <c r="R9" s="206"/>
      <c r="S9" s="206"/>
      <c r="T9" s="206"/>
      <c r="U9" s="436"/>
      <c r="V9" s="436"/>
      <c r="W9" s="436"/>
      <c r="X9" s="436"/>
      <c r="Y9" s="436"/>
      <c r="Z9" s="436"/>
      <c r="AA9" s="436"/>
      <c r="AB9" s="436"/>
      <c r="AC9" s="436"/>
      <c r="AD9" s="436"/>
      <c r="AE9" s="436"/>
      <c r="AF9" s="436"/>
      <c r="AG9" s="436"/>
      <c r="AH9" s="436"/>
      <c r="AI9" s="436"/>
      <c r="AJ9" s="436"/>
      <c r="AK9" s="206"/>
      <c r="AL9" s="206"/>
      <c r="AM9" s="206"/>
      <c r="AN9" s="206"/>
      <c r="AO9" s="206"/>
      <c r="AP9" s="206"/>
      <c r="AQ9" s="206"/>
      <c r="AR9" s="206"/>
      <c r="AS9" s="206"/>
      <c r="AT9" s="206"/>
      <c r="AU9" s="206"/>
      <c r="AV9" s="206"/>
      <c r="AW9" s="206"/>
      <c r="AX9" s="131"/>
      <c r="AY9" s="131"/>
      <c r="AZ9" s="131"/>
      <c r="BA9" s="131"/>
      <c r="BB9" s="131"/>
      <c r="BC9" s="131"/>
      <c r="BD9" s="131"/>
      <c r="BE9" s="131"/>
      <c r="BF9" s="131"/>
      <c r="BG9" s="131"/>
      <c r="BH9" s="131"/>
      <c r="BI9" s="131"/>
      <c r="BJ9" s="131"/>
      <c r="BK9" s="131"/>
      <c r="BL9" s="131"/>
      <c r="BM9" s="131"/>
      <c r="BN9" s="131"/>
      <c r="BO9" s="131"/>
      <c r="BP9" s="131"/>
      <c r="BQ9" s="131"/>
      <c r="BR9" s="131"/>
    </row>
    <row r="10" spans="1:70" ht="32.1" customHeight="1" thickTop="1">
      <c r="B10" s="1525" t="s">
        <v>414</v>
      </c>
      <c r="C10" s="1526"/>
      <c r="D10" s="1526"/>
      <c r="E10" s="1526"/>
      <c r="F10" s="1526"/>
      <c r="G10" s="1527"/>
      <c r="H10" s="220"/>
      <c r="I10" s="1525" t="s">
        <v>415</v>
      </c>
      <c r="J10" s="1526"/>
      <c r="K10" s="1526"/>
      <c r="L10" s="1526"/>
      <c r="M10" s="1527"/>
      <c r="N10" s="103"/>
      <c r="O10" s="103"/>
      <c r="P10" s="82"/>
      <c r="Q10" s="82"/>
      <c r="R10" s="82"/>
      <c r="S10" s="33"/>
      <c r="T10" s="33"/>
      <c r="U10" s="82"/>
      <c r="V10" s="82"/>
      <c r="W10" s="82"/>
      <c r="X10" s="82"/>
      <c r="Y10" s="82"/>
      <c r="Z10" s="82"/>
      <c r="AA10" s="82"/>
      <c r="AB10" s="82"/>
      <c r="AC10" s="82"/>
      <c r="AD10" s="82"/>
      <c r="AE10" s="82"/>
      <c r="AF10" s="82"/>
      <c r="AG10" s="82"/>
      <c r="AH10" s="82"/>
      <c r="AI10" s="82"/>
      <c r="AJ10" s="82"/>
      <c r="AK10" s="131"/>
      <c r="AL10" s="131"/>
      <c r="AM10" s="131"/>
      <c r="AN10" s="131"/>
      <c r="AO10" s="131"/>
      <c r="AP10" s="131"/>
      <c r="AQ10" s="131"/>
      <c r="AR10" s="131"/>
      <c r="AS10" s="131"/>
      <c r="AT10" s="131"/>
      <c r="AU10" s="131"/>
      <c r="AV10" s="131"/>
      <c r="AW10" s="131"/>
      <c r="AX10" s="131"/>
      <c r="AY10" s="131"/>
      <c r="AZ10" s="131"/>
      <c r="BA10" s="131"/>
      <c r="BB10" s="131"/>
      <c r="BC10" s="131"/>
      <c r="BD10" s="131"/>
      <c r="BE10" s="131"/>
      <c r="BF10" s="131"/>
      <c r="BG10" s="131"/>
      <c r="BH10" s="131"/>
      <c r="BI10" s="131"/>
      <c r="BJ10" s="131"/>
      <c r="BK10" s="131"/>
      <c r="BL10" s="131"/>
      <c r="BM10" s="131"/>
      <c r="BN10" s="131"/>
      <c r="BO10" s="131"/>
      <c r="BP10" s="131"/>
      <c r="BQ10" s="131"/>
      <c r="BR10" s="131"/>
    </row>
    <row r="11" spans="1:70" ht="32.1" customHeight="1" thickBot="1">
      <c r="B11" s="1528" t="s">
        <v>416</v>
      </c>
      <c r="C11" s="1529"/>
      <c r="D11" s="1529"/>
      <c r="E11" s="1529"/>
      <c r="F11" s="316" t="s">
        <v>476</v>
      </c>
      <c r="G11" s="316" t="s">
        <v>477</v>
      </c>
      <c r="H11" s="243"/>
      <c r="I11" s="1528" t="s">
        <v>416</v>
      </c>
      <c r="J11" s="1529"/>
      <c r="K11" s="1530"/>
      <c r="L11" s="316" t="s">
        <v>476</v>
      </c>
      <c r="M11" s="339" t="s">
        <v>477</v>
      </c>
      <c r="N11" s="103"/>
      <c r="O11" s="103"/>
      <c r="P11" s="82"/>
      <c r="Q11" s="82"/>
      <c r="R11" s="82"/>
      <c r="S11" s="33"/>
      <c r="T11" s="33"/>
      <c r="U11" s="82"/>
      <c r="V11" s="82"/>
      <c r="W11" s="82"/>
      <c r="X11" s="82"/>
      <c r="Y11" s="82"/>
      <c r="Z11" s="82"/>
      <c r="AA11" s="82"/>
      <c r="AB11" s="82"/>
      <c r="AC11" s="82"/>
      <c r="AD11" s="82"/>
      <c r="AE11" s="82"/>
      <c r="AF11" s="82"/>
      <c r="AG11" s="82"/>
      <c r="AH11" s="82"/>
      <c r="AI11" s="82"/>
      <c r="AJ11" s="82"/>
      <c r="AK11" s="131"/>
      <c r="AL11" s="131"/>
      <c r="AM11" s="131"/>
      <c r="AN11" s="131"/>
      <c r="AO11" s="131"/>
      <c r="AP11" s="131"/>
      <c r="AQ11" s="131"/>
      <c r="AR11" s="131"/>
      <c r="AS11" s="131"/>
      <c r="AT11" s="131"/>
      <c r="AU11" s="131"/>
      <c r="AV11" s="131"/>
      <c r="AW11" s="131"/>
      <c r="AX11" s="131"/>
      <c r="AY11" s="131"/>
      <c r="AZ11" s="131"/>
      <c r="BA11" s="131"/>
      <c r="BB11" s="131"/>
      <c r="BC11" s="131"/>
      <c r="BD11" s="131"/>
      <c r="BE11" s="131"/>
      <c r="BF11" s="131"/>
      <c r="BG11" s="131"/>
      <c r="BH11" s="131"/>
      <c r="BI11" s="131"/>
      <c r="BJ11" s="131"/>
      <c r="BK11" s="131"/>
      <c r="BL11" s="131"/>
      <c r="BM11" s="131"/>
      <c r="BN11" s="131"/>
      <c r="BO11" s="131"/>
      <c r="BP11" s="131"/>
      <c r="BQ11" s="131"/>
      <c r="BR11" s="131"/>
    </row>
    <row r="12" spans="1:70" ht="27.95" customHeight="1">
      <c r="B12" s="1501" t="s">
        <v>417</v>
      </c>
      <c r="C12" s="1502"/>
      <c r="D12" s="1502"/>
      <c r="E12" s="1502"/>
      <c r="F12" s="853" t="str">
        <f>IF(P12=TRUE,"",SUM(F14:F18,F20:F21,F23:F26))</f>
        <v/>
      </c>
      <c r="G12" s="858" t="s">
        <v>467</v>
      </c>
      <c r="H12" s="227"/>
      <c r="I12" s="1501" t="s">
        <v>418</v>
      </c>
      <c r="J12" s="1502"/>
      <c r="K12" s="1503"/>
      <c r="L12" s="867" t="str">
        <f>IF(T12=TRUE,"",SUM(L13:L17))</f>
        <v/>
      </c>
      <c r="M12" s="837"/>
      <c r="N12" s="103"/>
      <c r="O12" s="103"/>
      <c r="P12" s="198" t="b">
        <f>AND(F14="",F15="",F16="",F17="",F18="",F20="",F21="",F23="",F24="",F25="",F26="")</f>
        <v>1</v>
      </c>
      <c r="T12" s="198" t="b">
        <f>AND(L13="",L14="",L15="",L16="",L17="")</f>
        <v>1</v>
      </c>
      <c r="U12" s="437"/>
      <c r="V12" s="437"/>
      <c r="W12" s="103"/>
      <c r="X12" s="103"/>
      <c r="Y12" s="103"/>
      <c r="Z12" s="103"/>
      <c r="AA12" s="103"/>
      <c r="AB12" s="103"/>
      <c r="AC12" s="103"/>
      <c r="AD12" s="103"/>
      <c r="AE12" s="103"/>
      <c r="AF12" s="103"/>
      <c r="AG12" s="103"/>
      <c r="AH12" s="103"/>
      <c r="AI12" s="103"/>
      <c r="AJ12" s="103"/>
      <c r="BK12" s="131"/>
      <c r="BL12" s="131"/>
      <c r="BM12" s="131"/>
      <c r="BN12" s="131"/>
      <c r="BO12" s="131"/>
      <c r="BP12" s="131"/>
      <c r="BQ12" s="131"/>
      <c r="BR12" s="131"/>
    </row>
    <row r="13" spans="1:70" ht="27.95" customHeight="1">
      <c r="B13" s="1504" t="s">
        <v>419</v>
      </c>
      <c r="C13" s="1507" t="s">
        <v>420</v>
      </c>
      <c r="D13" s="1508"/>
      <c r="E13" s="1508"/>
      <c r="F13" s="853" t="str">
        <f>IF(P13=TRUE,"",SUM(F14:F18))</f>
        <v/>
      </c>
      <c r="G13" s="859" t="s">
        <v>465</v>
      </c>
      <c r="H13" s="228"/>
      <c r="I13" s="1505" t="s">
        <v>184</v>
      </c>
      <c r="J13" s="1509" t="s">
        <v>433</v>
      </c>
      <c r="K13" s="1510"/>
      <c r="L13" s="868"/>
      <c r="M13" s="838"/>
      <c r="N13" s="103"/>
      <c r="O13" s="103"/>
      <c r="P13" s="198" t="b">
        <f>AND(F14="",F15="",F16="",F17="",F18="")</f>
        <v>1</v>
      </c>
      <c r="U13" s="437"/>
      <c r="V13" s="437"/>
      <c r="W13" s="103"/>
      <c r="X13" s="103"/>
      <c r="Y13" s="103"/>
      <c r="Z13" s="103"/>
      <c r="AA13" s="103"/>
      <c r="AB13" s="103"/>
      <c r="AC13" s="103"/>
      <c r="AD13" s="103"/>
      <c r="AE13" s="103"/>
      <c r="AF13" s="103"/>
      <c r="AG13" s="103"/>
      <c r="AH13" s="103"/>
      <c r="AI13" s="103"/>
      <c r="AJ13" s="103"/>
      <c r="BK13" s="131"/>
      <c r="BL13" s="131"/>
      <c r="BM13" s="131"/>
      <c r="BN13" s="131"/>
      <c r="BO13" s="131"/>
      <c r="BP13" s="131"/>
      <c r="BQ13" s="131"/>
      <c r="BR13" s="131"/>
    </row>
    <row r="14" spans="1:70" ht="27.95" customHeight="1">
      <c r="B14" s="1505"/>
      <c r="C14" s="1511" t="s">
        <v>178</v>
      </c>
      <c r="D14" s="1512"/>
      <c r="E14" s="274" t="s">
        <v>434</v>
      </c>
      <c r="F14" s="854"/>
      <c r="G14" s="860"/>
      <c r="H14" s="229"/>
      <c r="I14" s="1505"/>
      <c r="J14" s="1493" t="s">
        <v>435</v>
      </c>
      <c r="K14" s="1494"/>
      <c r="L14" s="869"/>
      <c r="M14" s="839"/>
      <c r="N14" s="103"/>
      <c r="O14" s="103"/>
      <c r="U14" s="437"/>
      <c r="V14" s="437"/>
      <c r="W14" s="103"/>
      <c r="X14" s="103"/>
      <c r="Y14" s="103"/>
      <c r="Z14" s="103"/>
      <c r="AA14" s="103"/>
      <c r="AB14" s="103"/>
      <c r="AC14" s="103"/>
      <c r="AD14" s="103"/>
      <c r="AE14" s="103"/>
      <c r="AF14" s="103"/>
      <c r="AG14" s="103"/>
      <c r="AH14" s="103"/>
      <c r="AI14" s="103"/>
      <c r="AJ14" s="103"/>
      <c r="BK14" s="131"/>
      <c r="BL14" s="131"/>
      <c r="BM14" s="131"/>
      <c r="BN14" s="131"/>
      <c r="BO14" s="131"/>
      <c r="BP14" s="131"/>
      <c r="BQ14" s="131"/>
      <c r="BR14" s="131"/>
    </row>
    <row r="15" spans="1:70" ht="27.95" customHeight="1">
      <c r="B15" s="1505"/>
      <c r="C15" s="1513"/>
      <c r="D15" s="1514"/>
      <c r="E15" s="275" t="s">
        <v>436</v>
      </c>
      <c r="F15" s="855"/>
      <c r="G15" s="861"/>
      <c r="H15" s="229"/>
      <c r="I15" s="1505"/>
      <c r="J15" s="1493" t="s">
        <v>437</v>
      </c>
      <c r="K15" s="1494"/>
      <c r="L15" s="869"/>
      <c r="M15" s="839"/>
      <c r="N15" s="103"/>
      <c r="O15" s="103"/>
      <c r="U15" s="437"/>
      <c r="V15" s="437"/>
      <c r="W15" s="103"/>
      <c r="X15" s="103"/>
      <c r="Y15" s="103"/>
      <c r="Z15" s="103"/>
      <c r="AA15" s="103"/>
      <c r="AB15" s="103"/>
      <c r="AC15" s="103"/>
      <c r="AD15" s="103"/>
      <c r="AE15" s="103"/>
      <c r="AF15" s="103"/>
      <c r="AG15" s="103"/>
      <c r="AH15" s="103"/>
      <c r="AI15" s="103"/>
      <c r="AJ15" s="103"/>
      <c r="BK15" s="131"/>
      <c r="BL15" s="131"/>
      <c r="BM15" s="131"/>
      <c r="BN15" s="131"/>
      <c r="BO15" s="131"/>
      <c r="BP15" s="131"/>
      <c r="BQ15" s="131"/>
      <c r="BR15" s="131"/>
    </row>
    <row r="16" spans="1:70" ht="27.95" customHeight="1">
      <c r="B16" s="1505"/>
      <c r="C16" s="1513"/>
      <c r="D16" s="1514"/>
      <c r="E16" s="275" t="s">
        <v>438</v>
      </c>
      <c r="F16" s="855"/>
      <c r="G16" s="861"/>
      <c r="H16" s="229"/>
      <c r="I16" s="1505"/>
      <c r="J16" s="1493" t="s">
        <v>439</v>
      </c>
      <c r="K16" s="1494"/>
      <c r="L16" s="869"/>
      <c r="M16" s="839"/>
      <c r="N16" s="103"/>
      <c r="O16" s="103"/>
      <c r="U16" s="437"/>
      <c r="V16" s="437"/>
      <c r="W16" s="103"/>
      <c r="X16" s="103"/>
      <c r="Y16" s="103"/>
      <c r="Z16" s="103"/>
      <c r="AA16" s="103"/>
      <c r="AB16" s="103"/>
      <c r="AC16" s="103"/>
      <c r="AD16" s="103"/>
      <c r="AE16" s="103"/>
      <c r="AF16" s="103"/>
      <c r="AG16" s="103"/>
      <c r="AH16" s="103"/>
      <c r="AI16" s="103"/>
      <c r="AJ16" s="103"/>
      <c r="BK16" s="131"/>
      <c r="BL16" s="131"/>
      <c r="BM16" s="131"/>
      <c r="BN16" s="131"/>
      <c r="BO16" s="131"/>
      <c r="BP16" s="131"/>
      <c r="BQ16" s="131"/>
      <c r="BR16" s="131"/>
    </row>
    <row r="17" spans="2:70" ht="27.95" customHeight="1">
      <c r="B17" s="1505"/>
      <c r="C17" s="1513"/>
      <c r="D17" s="1514"/>
      <c r="E17" s="275" t="s">
        <v>440</v>
      </c>
      <c r="F17" s="855"/>
      <c r="G17" s="861"/>
      <c r="H17" s="229"/>
      <c r="I17" s="1505"/>
      <c r="J17" s="1519" t="s">
        <v>468</v>
      </c>
      <c r="K17" s="1520"/>
      <c r="L17" s="870"/>
      <c r="M17" s="840"/>
      <c r="N17" s="103"/>
      <c r="O17" s="103"/>
      <c r="U17" s="437"/>
      <c r="V17" s="437"/>
      <c r="W17" s="103"/>
      <c r="X17" s="103"/>
      <c r="Y17" s="103"/>
      <c r="Z17" s="103"/>
      <c r="AA17" s="103"/>
      <c r="AB17" s="103"/>
      <c r="AC17" s="103"/>
      <c r="AD17" s="103"/>
      <c r="AE17" s="103"/>
      <c r="AF17" s="103"/>
      <c r="AG17" s="103"/>
      <c r="AH17" s="103"/>
      <c r="AI17" s="103"/>
      <c r="AJ17" s="103"/>
      <c r="BK17" s="131"/>
      <c r="BL17" s="131"/>
      <c r="BM17" s="131"/>
      <c r="BN17" s="131"/>
      <c r="BO17" s="131"/>
      <c r="BP17" s="131"/>
      <c r="BQ17" s="131"/>
      <c r="BR17" s="131"/>
    </row>
    <row r="18" spans="2:70" ht="27.95" customHeight="1">
      <c r="B18" s="1505"/>
      <c r="C18" s="1515"/>
      <c r="D18" s="1516"/>
      <c r="E18" s="276" t="s">
        <v>469</v>
      </c>
      <c r="F18" s="862"/>
      <c r="G18" s="863"/>
      <c r="H18" s="230"/>
      <c r="I18" s="1521" t="s">
        <v>421</v>
      </c>
      <c r="J18" s="1522"/>
      <c r="K18" s="1523"/>
      <c r="L18" s="871" t="str">
        <f>IF(T18=TRUE,"",SUM(L19:L24))</f>
        <v/>
      </c>
      <c r="M18" s="841"/>
      <c r="N18" s="103"/>
      <c r="O18" s="103"/>
      <c r="T18" s="198" t="b">
        <f>AND(L19="",L20="",L21="",L22="",L23="",L24="")</f>
        <v>1</v>
      </c>
      <c r="U18" s="437"/>
      <c r="V18" s="437"/>
      <c r="W18" s="103"/>
      <c r="X18" s="103"/>
      <c r="Y18" s="103"/>
      <c r="Z18" s="103"/>
      <c r="AA18" s="103"/>
      <c r="AB18" s="103"/>
      <c r="AC18" s="103"/>
      <c r="AD18" s="103"/>
      <c r="AE18" s="103"/>
      <c r="AF18" s="103"/>
      <c r="AG18" s="103"/>
      <c r="AH18" s="103"/>
      <c r="AI18" s="103"/>
      <c r="AJ18" s="103"/>
      <c r="BK18" s="131"/>
      <c r="BL18" s="131"/>
      <c r="BM18" s="131"/>
      <c r="BN18" s="131"/>
      <c r="BO18" s="131"/>
      <c r="BP18" s="131"/>
      <c r="BQ18" s="131"/>
      <c r="BR18" s="131"/>
    </row>
    <row r="19" spans="2:70" ht="27.95" customHeight="1">
      <c r="B19" s="1505"/>
      <c r="C19" s="1507" t="s">
        <v>422</v>
      </c>
      <c r="D19" s="1508"/>
      <c r="E19" s="1508"/>
      <c r="F19" s="853" t="str">
        <f>IF(P19=TRUE,"",SUM(F20:F21))</f>
        <v/>
      </c>
      <c r="G19" s="859"/>
      <c r="H19" s="228"/>
      <c r="I19" s="1505" t="s">
        <v>178</v>
      </c>
      <c r="J19" s="1509" t="s">
        <v>441</v>
      </c>
      <c r="K19" s="1510"/>
      <c r="L19" s="872"/>
      <c r="M19" s="842"/>
      <c r="N19" s="103"/>
      <c r="O19" s="103"/>
      <c r="P19" s="198" t="b">
        <f>AND(F20="",F21="")</f>
        <v>1</v>
      </c>
      <c r="U19" s="437"/>
      <c r="V19" s="437"/>
      <c r="W19" s="103"/>
      <c r="X19" s="103"/>
      <c r="Y19" s="103"/>
      <c r="Z19" s="103"/>
      <c r="AA19" s="103"/>
      <c r="AB19" s="103"/>
      <c r="AC19" s="103"/>
      <c r="AD19" s="103"/>
      <c r="AE19" s="103"/>
      <c r="AF19" s="103"/>
      <c r="AG19" s="103"/>
      <c r="AH19" s="103"/>
      <c r="AI19" s="103"/>
      <c r="AJ19" s="103"/>
      <c r="BK19" s="131"/>
      <c r="BL19" s="131"/>
      <c r="BM19" s="131"/>
      <c r="BN19" s="131"/>
      <c r="BO19" s="131"/>
      <c r="BP19" s="131"/>
      <c r="BQ19" s="131"/>
      <c r="BR19" s="131"/>
    </row>
    <row r="20" spans="2:70" ht="27.95" customHeight="1">
      <c r="B20" s="1505"/>
      <c r="C20" s="1511" t="s">
        <v>178</v>
      </c>
      <c r="D20" s="1512"/>
      <c r="E20" s="274" t="s">
        <v>442</v>
      </c>
      <c r="F20" s="854"/>
      <c r="G20" s="860"/>
      <c r="H20" s="229"/>
      <c r="I20" s="1505"/>
      <c r="J20" s="1493" t="s">
        <v>443</v>
      </c>
      <c r="K20" s="1494"/>
      <c r="L20" s="869"/>
      <c r="M20" s="839"/>
      <c r="N20" s="103"/>
      <c r="O20" s="103"/>
      <c r="U20" s="437"/>
      <c r="V20" s="437"/>
      <c r="W20" s="103"/>
      <c r="X20" s="103"/>
      <c r="Y20" s="103"/>
      <c r="Z20" s="103"/>
      <c r="AA20" s="103"/>
      <c r="AB20" s="103"/>
      <c r="AC20" s="103"/>
      <c r="AD20" s="103"/>
      <c r="AE20" s="103"/>
      <c r="AF20" s="103"/>
      <c r="AG20" s="103"/>
      <c r="AH20" s="103"/>
      <c r="AI20" s="103"/>
      <c r="AJ20" s="103"/>
      <c r="BK20" s="131"/>
      <c r="BL20" s="131"/>
      <c r="BM20" s="131"/>
      <c r="BN20" s="131"/>
      <c r="BO20" s="131"/>
      <c r="BP20" s="131"/>
      <c r="BQ20" s="131"/>
      <c r="BR20" s="131"/>
    </row>
    <row r="21" spans="2:70" ht="27.95" customHeight="1">
      <c r="B21" s="1505"/>
      <c r="C21" s="1515"/>
      <c r="D21" s="1516"/>
      <c r="E21" s="305" t="s">
        <v>444</v>
      </c>
      <c r="F21" s="862"/>
      <c r="G21" s="864"/>
      <c r="H21" s="229"/>
      <c r="I21" s="1505"/>
      <c r="J21" s="1493" t="s">
        <v>445</v>
      </c>
      <c r="K21" s="1494"/>
      <c r="L21" s="869"/>
      <c r="M21" s="839"/>
      <c r="N21" s="103"/>
      <c r="O21" s="103"/>
      <c r="U21" s="437"/>
      <c r="V21" s="437"/>
      <c r="W21" s="103"/>
      <c r="X21" s="103"/>
      <c r="Y21" s="103"/>
      <c r="Z21" s="103"/>
      <c r="AA21" s="103"/>
      <c r="AB21" s="103"/>
      <c r="AC21" s="103"/>
      <c r="AD21" s="103"/>
      <c r="AE21" s="103"/>
      <c r="AF21" s="103"/>
      <c r="AG21" s="103"/>
      <c r="AH21" s="103"/>
      <c r="AI21" s="103"/>
      <c r="AJ21" s="103"/>
      <c r="BK21" s="131"/>
      <c r="BL21" s="131"/>
      <c r="BM21" s="131"/>
      <c r="BN21" s="131"/>
      <c r="BO21" s="131"/>
      <c r="BP21" s="131"/>
      <c r="BQ21" s="131"/>
      <c r="BR21" s="131"/>
    </row>
    <row r="22" spans="2:70" ht="27.95" customHeight="1">
      <c r="B22" s="1505"/>
      <c r="C22" s="1507" t="s">
        <v>423</v>
      </c>
      <c r="D22" s="1508"/>
      <c r="E22" s="1508"/>
      <c r="F22" s="853" t="str">
        <f>IF(P22=TRUE,"",SUM(F23:F26))</f>
        <v/>
      </c>
      <c r="G22" s="859"/>
      <c r="H22" s="228"/>
      <c r="I22" s="1505"/>
      <c r="J22" s="1493" t="s">
        <v>446</v>
      </c>
      <c r="K22" s="1494"/>
      <c r="L22" s="869"/>
      <c r="M22" s="839"/>
      <c r="N22" s="103"/>
      <c r="O22" s="103"/>
      <c r="P22" s="198" t="b">
        <f>AND(F23="",F24="",F25="",F26="")</f>
        <v>1</v>
      </c>
      <c r="U22" s="437"/>
      <c r="V22" s="437"/>
      <c r="W22" s="103"/>
      <c r="X22" s="103"/>
      <c r="Y22" s="103"/>
      <c r="Z22" s="103"/>
      <c r="AA22" s="103"/>
      <c r="AB22" s="103"/>
      <c r="AC22" s="103"/>
      <c r="AD22" s="103"/>
      <c r="AE22" s="103"/>
      <c r="AF22" s="103"/>
      <c r="AG22" s="103"/>
      <c r="AH22" s="103"/>
      <c r="AI22" s="103"/>
      <c r="AJ22" s="103"/>
      <c r="BK22" s="131"/>
      <c r="BL22" s="131"/>
      <c r="BM22" s="131"/>
      <c r="BN22" s="131"/>
      <c r="BO22" s="131"/>
      <c r="BP22" s="131"/>
      <c r="BQ22" s="131"/>
      <c r="BR22" s="131"/>
    </row>
    <row r="23" spans="2:70" ht="27.95" customHeight="1">
      <c r="B23" s="1505"/>
      <c r="C23" s="1511" t="s">
        <v>178</v>
      </c>
      <c r="D23" s="1512"/>
      <c r="E23" s="274" t="s">
        <v>447</v>
      </c>
      <c r="F23" s="854"/>
      <c r="G23" s="860"/>
      <c r="H23" s="229"/>
      <c r="I23" s="1505"/>
      <c r="J23" s="1493" t="s">
        <v>448</v>
      </c>
      <c r="K23" s="1494"/>
      <c r="L23" s="869"/>
      <c r="M23" s="839"/>
      <c r="N23" s="103"/>
      <c r="O23" s="103"/>
      <c r="U23" s="437"/>
      <c r="V23" s="437"/>
      <c r="W23" s="103"/>
      <c r="X23" s="103"/>
      <c r="Y23" s="103"/>
      <c r="Z23" s="103"/>
      <c r="AA23" s="103"/>
      <c r="AB23" s="103"/>
      <c r="AC23" s="103"/>
      <c r="AD23" s="103"/>
      <c r="AE23" s="103"/>
      <c r="AF23" s="103"/>
      <c r="AG23" s="103"/>
      <c r="AH23" s="103"/>
      <c r="AI23" s="103"/>
      <c r="AJ23" s="103"/>
      <c r="BK23" s="131"/>
      <c r="BL23" s="131"/>
      <c r="BM23" s="131"/>
      <c r="BN23" s="131"/>
      <c r="BO23" s="131"/>
      <c r="BP23" s="131"/>
      <c r="BQ23" s="131"/>
      <c r="BR23" s="131"/>
    </row>
    <row r="24" spans="2:70" ht="27.95" customHeight="1">
      <c r="B24" s="1505"/>
      <c r="C24" s="1513"/>
      <c r="D24" s="1514"/>
      <c r="E24" s="275" t="s">
        <v>449</v>
      </c>
      <c r="F24" s="855"/>
      <c r="G24" s="861"/>
      <c r="H24" s="229"/>
      <c r="I24" s="1531"/>
      <c r="J24" s="1519" t="s">
        <v>470</v>
      </c>
      <c r="K24" s="1520"/>
      <c r="L24" s="873"/>
      <c r="M24" s="843"/>
      <c r="N24" s="103"/>
      <c r="O24" s="103"/>
      <c r="U24" s="437"/>
      <c r="V24" s="437"/>
      <c r="W24" s="103"/>
      <c r="X24" s="103"/>
      <c r="Y24" s="103"/>
      <c r="Z24" s="103"/>
      <c r="AA24" s="103"/>
      <c r="AB24" s="103"/>
      <c r="AC24" s="103"/>
      <c r="AD24" s="103"/>
      <c r="AE24" s="103"/>
      <c r="AF24" s="103"/>
      <c r="AG24" s="103"/>
      <c r="AH24" s="103"/>
      <c r="AI24" s="103"/>
      <c r="AJ24" s="103"/>
      <c r="BK24" s="131"/>
      <c r="BL24" s="131"/>
      <c r="BM24" s="131"/>
      <c r="BN24" s="131"/>
      <c r="BO24" s="131"/>
      <c r="BP24" s="131"/>
      <c r="BQ24" s="131"/>
      <c r="BR24" s="131"/>
    </row>
    <row r="25" spans="2:70" ht="27.95" customHeight="1" thickBot="1">
      <c r="B25" s="1505"/>
      <c r="C25" s="1513"/>
      <c r="D25" s="1514"/>
      <c r="E25" s="275" t="s">
        <v>450</v>
      </c>
      <c r="F25" s="865"/>
      <c r="G25" s="861"/>
      <c r="H25" s="231"/>
      <c r="I25" s="1495" t="s">
        <v>455</v>
      </c>
      <c r="J25" s="1496"/>
      <c r="K25" s="1497"/>
      <c r="L25" s="871" t="str">
        <f>IF(T25=TRUE,"",SUM(L13:L17,L19:L24))</f>
        <v/>
      </c>
      <c r="M25" s="844"/>
      <c r="N25" s="103"/>
      <c r="O25" s="103"/>
      <c r="T25" s="198" t="b">
        <f>AND(L13="",L14="",L15="",L16="",L17="",L19="",L20="",L21="",L22="",L23="",L24="")</f>
        <v>1</v>
      </c>
      <c r="U25" s="437"/>
      <c r="V25" s="437"/>
      <c r="W25" s="103"/>
      <c r="X25" s="103"/>
      <c r="Y25" s="103"/>
      <c r="Z25" s="103"/>
      <c r="AA25" s="103"/>
      <c r="AB25" s="103"/>
      <c r="AC25" s="103"/>
      <c r="AD25" s="103"/>
      <c r="AE25" s="103"/>
      <c r="AF25" s="103"/>
      <c r="AG25" s="103"/>
      <c r="AH25" s="103"/>
      <c r="AI25" s="103"/>
      <c r="AJ25" s="103"/>
      <c r="BK25" s="131"/>
      <c r="BL25" s="131"/>
      <c r="BM25" s="131"/>
      <c r="BN25" s="131"/>
      <c r="BO25" s="131"/>
      <c r="BP25" s="131"/>
      <c r="BQ25" s="131"/>
      <c r="BR25" s="131"/>
    </row>
    <row r="26" spans="2:70" ht="27.95" customHeight="1" thickBot="1">
      <c r="B26" s="1506"/>
      <c r="C26" s="1532"/>
      <c r="D26" s="1533"/>
      <c r="E26" s="304" t="s">
        <v>471</v>
      </c>
      <c r="F26" s="856"/>
      <c r="G26" s="866"/>
      <c r="H26" s="229"/>
      <c r="I26" s="1501" t="s">
        <v>425</v>
      </c>
      <c r="J26" s="1502"/>
      <c r="K26" s="1503"/>
      <c r="L26" s="867" t="str">
        <f>IF(T26=TRUE,"",SUM(L27:L30))</f>
        <v/>
      </c>
      <c r="M26" s="837"/>
      <c r="N26" s="103"/>
      <c r="O26" s="103"/>
      <c r="T26" s="198" t="b">
        <f>AND(L27="",L28="",L29="",L30="")</f>
        <v>1</v>
      </c>
      <c r="U26" s="437"/>
      <c r="V26" s="437"/>
      <c r="W26" s="103"/>
      <c r="X26" s="103"/>
      <c r="Y26" s="103"/>
      <c r="Z26" s="103"/>
      <c r="AA26" s="103"/>
      <c r="AB26" s="103"/>
      <c r="AC26" s="103"/>
      <c r="AD26" s="103"/>
      <c r="AE26" s="103"/>
      <c r="AF26" s="103"/>
      <c r="AG26" s="103"/>
      <c r="AH26" s="103"/>
      <c r="AI26" s="103"/>
      <c r="AJ26" s="103"/>
      <c r="BK26" s="131"/>
      <c r="BL26" s="131"/>
      <c r="BM26" s="131"/>
      <c r="BN26" s="131"/>
      <c r="BO26" s="131"/>
      <c r="BP26" s="131"/>
      <c r="BQ26" s="131"/>
      <c r="BR26" s="131"/>
    </row>
    <row r="27" spans="2:70" ht="27.95" customHeight="1">
      <c r="B27" s="1501" t="s">
        <v>426</v>
      </c>
      <c r="C27" s="1502"/>
      <c r="D27" s="1502"/>
      <c r="E27" s="1502"/>
      <c r="F27" s="853" t="str">
        <f>IF(P27=TRUE,"",SUM(F28:F32))</f>
        <v/>
      </c>
      <c r="G27" s="848"/>
      <c r="H27" s="232"/>
      <c r="I27" s="1504" t="s">
        <v>184</v>
      </c>
      <c r="J27" s="1509" t="s">
        <v>451</v>
      </c>
      <c r="K27" s="1510"/>
      <c r="L27" s="872"/>
      <c r="M27" s="842"/>
      <c r="N27" s="103"/>
      <c r="O27" s="103"/>
      <c r="P27" s="198" t="b">
        <f>AND(F28="",F29="",F30="",F31="",F32="")</f>
        <v>1</v>
      </c>
      <c r="U27" s="437"/>
      <c r="V27" s="437"/>
      <c r="W27" s="103"/>
      <c r="X27" s="103"/>
      <c r="Y27" s="103"/>
      <c r="Z27" s="103"/>
      <c r="AA27" s="103"/>
      <c r="AB27" s="103"/>
      <c r="AC27" s="103"/>
      <c r="AD27" s="103"/>
      <c r="AE27" s="103"/>
      <c r="AF27" s="103"/>
      <c r="AG27" s="103"/>
      <c r="AH27" s="103"/>
      <c r="AI27" s="103"/>
      <c r="AJ27" s="103"/>
      <c r="BK27" s="131"/>
      <c r="BL27" s="131"/>
      <c r="BM27" s="131"/>
      <c r="BN27" s="131"/>
      <c r="BO27" s="131"/>
      <c r="BP27" s="131"/>
      <c r="BQ27" s="131"/>
      <c r="BR27" s="131"/>
    </row>
    <row r="28" spans="2:70" ht="27.95" customHeight="1">
      <c r="B28" s="1539" t="s">
        <v>427</v>
      </c>
      <c r="C28" s="1540" t="s">
        <v>177</v>
      </c>
      <c r="D28" s="1541"/>
      <c r="E28" s="221" t="s">
        <v>428</v>
      </c>
      <c r="F28" s="854"/>
      <c r="G28" s="849"/>
      <c r="H28" s="229"/>
      <c r="I28" s="1505"/>
      <c r="J28" s="1493" t="s">
        <v>452</v>
      </c>
      <c r="K28" s="1494"/>
      <c r="L28" s="869"/>
      <c r="M28" s="839"/>
      <c r="N28" s="103"/>
      <c r="O28" s="103"/>
      <c r="U28" s="437"/>
      <c r="V28" s="437"/>
      <c r="W28" s="103"/>
      <c r="X28" s="103"/>
      <c r="Y28" s="103"/>
      <c r="Z28" s="103"/>
      <c r="AA28" s="103"/>
      <c r="AB28" s="103"/>
      <c r="AC28" s="103"/>
      <c r="AD28" s="103"/>
      <c r="AE28" s="103"/>
      <c r="AF28" s="103"/>
      <c r="AG28" s="103"/>
      <c r="AH28" s="103"/>
      <c r="AI28" s="103"/>
      <c r="AJ28" s="103"/>
      <c r="BK28" s="131"/>
      <c r="BL28" s="131"/>
      <c r="BM28" s="131"/>
      <c r="BN28" s="131"/>
      <c r="BO28" s="131"/>
      <c r="BP28" s="131"/>
      <c r="BQ28" s="131"/>
      <c r="BR28" s="131"/>
    </row>
    <row r="29" spans="2:70" ht="27.95" customHeight="1">
      <c r="B29" s="1539"/>
      <c r="C29" s="1542" t="s">
        <v>175</v>
      </c>
      <c r="D29" s="1543"/>
      <c r="E29" s="222" t="s">
        <v>429</v>
      </c>
      <c r="F29" s="855"/>
      <c r="G29" s="850"/>
      <c r="H29" s="229"/>
      <c r="I29" s="1505"/>
      <c r="J29" s="1493" t="s">
        <v>453</v>
      </c>
      <c r="K29" s="1494"/>
      <c r="L29" s="869"/>
      <c r="M29" s="839"/>
      <c r="N29" s="103"/>
      <c r="O29" s="103"/>
      <c r="U29" s="437"/>
      <c r="V29" s="437"/>
      <c r="W29" s="103"/>
      <c r="X29" s="103"/>
      <c r="Y29" s="103"/>
      <c r="Z29" s="103"/>
      <c r="AA29" s="103"/>
      <c r="AB29" s="103"/>
      <c r="AC29" s="103"/>
      <c r="AD29" s="103"/>
      <c r="AE29" s="103"/>
      <c r="AF29" s="103"/>
      <c r="AG29" s="103"/>
      <c r="AH29" s="103"/>
      <c r="AI29" s="103"/>
      <c r="AJ29" s="103"/>
      <c r="BK29" s="131"/>
      <c r="BL29" s="131"/>
      <c r="BM29" s="131"/>
      <c r="BN29" s="131"/>
      <c r="BO29" s="131"/>
      <c r="BP29" s="131"/>
      <c r="BQ29" s="131"/>
      <c r="BR29" s="131"/>
    </row>
    <row r="30" spans="2:70" ht="27.95" customHeight="1" thickBot="1">
      <c r="B30" s="1539"/>
      <c r="C30" s="1542" t="s">
        <v>173</v>
      </c>
      <c r="D30" s="1543"/>
      <c r="E30" s="222" t="s">
        <v>430</v>
      </c>
      <c r="F30" s="855"/>
      <c r="G30" s="850"/>
      <c r="H30" s="229"/>
      <c r="I30" s="1505"/>
      <c r="J30" s="1544" t="s">
        <v>454</v>
      </c>
      <c r="K30" s="1545"/>
      <c r="L30" s="874"/>
      <c r="M30" s="845"/>
      <c r="N30" s="103"/>
      <c r="O30" s="103"/>
      <c r="U30" s="437"/>
      <c r="V30" s="437"/>
      <c r="W30" s="103"/>
      <c r="X30" s="103"/>
      <c r="Y30" s="103"/>
      <c r="Z30" s="103"/>
      <c r="AA30" s="103"/>
      <c r="AB30" s="103"/>
      <c r="AC30" s="103"/>
      <c r="AD30" s="103"/>
      <c r="AE30" s="103"/>
      <c r="AF30" s="103"/>
      <c r="AG30" s="103"/>
      <c r="AH30" s="103"/>
      <c r="AI30" s="103"/>
      <c r="AJ30" s="103"/>
      <c r="BK30" s="131"/>
      <c r="BL30" s="131"/>
      <c r="BM30" s="131"/>
      <c r="BN30" s="131"/>
      <c r="BO30" s="131"/>
      <c r="BP30" s="131"/>
      <c r="BQ30" s="131"/>
      <c r="BR30" s="131"/>
    </row>
    <row r="31" spans="2:70" ht="27.95" customHeight="1">
      <c r="B31" s="1539"/>
      <c r="C31" s="1542" t="s">
        <v>180</v>
      </c>
      <c r="D31" s="1543"/>
      <c r="E31" s="222" t="s">
        <v>424</v>
      </c>
      <c r="F31" s="855"/>
      <c r="G31" s="850"/>
      <c r="H31" s="229"/>
      <c r="I31" s="1501" t="s">
        <v>431</v>
      </c>
      <c r="J31" s="1502"/>
      <c r="K31" s="1503"/>
      <c r="L31" s="867" t="str">
        <f>IF(T31=TRUE,"",L32)</f>
        <v/>
      </c>
      <c r="M31" s="837"/>
      <c r="N31" s="103"/>
      <c r="O31" s="103"/>
      <c r="T31" s="198" t="b">
        <f>AND(L32="")</f>
        <v>1</v>
      </c>
      <c r="U31" s="437"/>
      <c r="V31" s="437"/>
      <c r="W31" s="103"/>
      <c r="X31" s="103"/>
      <c r="Y31" s="103"/>
      <c r="Z31" s="103"/>
      <c r="AA31" s="103"/>
      <c r="AB31" s="103"/>
      <c r="AC31" s="103"/>
      <c r="AD31" s="103"/>
      <c r="AE31" s="103"/>
      <c r="AF31" s="103"/>
      <c r="AG31" s="103"/>
      <c r="AH31" s="103"/>
      <c r="AI31" s="103"/>
      <c r="AJ31" s="103"/>
      <c r="BK31" s="131"/>
      <c r="BL31" s="131"/>
      <c r="BM31" s="131"/>
      <c r="BN31" s="131"/>
      <c r="BO31" s="131"/>
      <c r="BP31" s="131"/>
      <c r="BQ31" s="131"/>
      <c r="BR31" s="131"/>
    </row>
    <row r="32" spans="2:70" ht="27.95" customHeight="1" thickBot="1">
      <c r="B32" s="1539"/>
      <c r="C32" s="1517" t="s">
        <v>188</v>
      </c>
      <c r="D32" s="1518"/>
      <c r="E32" s="223" t="s">
        <v>456</v>
      </c>
      <c r="F32" s="856"/>
      <c r="G32" s="851"/>
      <c r="H32" s="229"/>
      <c r="I32" s="226"/>
      <c r="J32" s="1534" t="s">
        <v>432</v>
      </c>
      <c r="K32" s="1535"/>
      <c r="L32" s="875"/>
      <c r="M32" s="846"/>
      <c r="N32" s="103"/>
      <c r="O32" s="103"/>
      <c r="U32" s="437"/>
      <c r="V32" s="437"/>
      <c r="W32" s="103"/>
      <c r="X32" s="103"/>
      <c r="Y32" s="103"/>
      <c r="Z32" s="103"/>
      <c r="AA32" s="103"/>
      <c r="AB32" s="103"/>
      <c r="AC32" s="103"/>
      <c r="AD32" s="103"/>
      <c r="AE32" s="103"/>
      <c r="AF32" s="103"/>
      <c r="AG32" s="103"/>
      <c r="AH32" s="103"/>
      <c r="AI32" s="103"/>
      <c r="AJ32" s="103"/>
      <c r="BK32" s="131"/>
      <c r="BL32" s="131"/>
      <c r="BM32" s="131"/>
      <c r="BN32" s="131"/>
      <c r="BO32" s="131"/>
      <c r="BP32" s="131"/>
      <c r="BQ32" s="131"/>
      <c r="BR32" s="131"/>
    </row>
    <row r="33" spans="1:70" ht="27.95" customHeight="1" thickBot="1">
      <c r="B33" s="1536" t="s">
        <v>458</v>
      </c>
      <c r="C33" s="1537"/>
      <c r="D33" s="1537"/>
      <c r="E33" s="1537"/>
      <c r="F33" s="857" t="str">
        <f>IF(P33=TRUE,"",SUM(F28:F32,F23:F26,F20:F21,F14:F18,))</f>
        <v/>
      </c>
      <c r="G33" s="852"/>
      <c r="H33" s="233"/>
      <c r="I33" s="1536" t="s">
        <v>457</v>
      </c>
      <c r="J33" s="1537"/>
      <c r="K33" s="1538"/>
      <c r="L33" s="876" t="str">
        <f>IF(T33=TRUE,"",SUM(L13:L17,L19:L24,L27:L30,L32))</f>
        <v/>
      </c>
      <c r="M33" s="847"/>
      <c r="N33" s="103"/>
      <c r="O33" s="103"/>
      <c r="P33" s="198" t="b">
        <f>AND(F14="",F15="",F16="",F17="",F18="",F20="",F21="",F23="",F24="",F25="",F26="",F28="",F29="",F30="",F31="",F32="")</f>
        <v>1</v>
      </c>
      <c r="S33" s="24"/>
      <c r="T33" s="198" t="b">
        <f>AND(L13="",L14="",L15="",L16="",L17="",L19="",L20="",L21="",L22="",L23="",L24="",L27="",L28="",L29="",L30="",L32="")</f>
        <v>1</v>
      </c>
      <c r="U33" s="437"/>
      <c r="V33" s="437"/>
      <c r="W33" s="103"/>
      <c r="X33" s="103"/>
      <c r="Y33" s="103"/>
      <c r="Z33" s="103"/>
      <c r="AA33" s="103"/>
      <c r="AB33" s="103"/>
      <c r="AC33" s="103"/>
      <c r="AD33" s="103"/>
      <c r="AE33" s="103"/>
      <c r="AF33" s="103"/>
      <c r="AG33" s="103"/>
      <c r="AH33" s="103"/>
      <c r="AI33" s="103"/>
      <c r="AJ33" s="103"/>
      <c r="BK33" s="131"/>
      <c r="BL33" s="131"/>
      <c r="BM33" s="131"/>
      <c r="BN33" s="131"/>
      <c r="BO33" s="131"/>
      <c r="BP33" s="131"/>
      <c r="BQ33" s="131"/>
      <c r="BR33" s="131"/>
    </row>
    <row r="34" spans="1:70" ht="32.1" customHeight="1" thickTop="1">
      <c r="A34" s="208"/>
      <c r="B34" s="317"/>
      <c r="C34" s="317"/>
      <c r="D34" s="317"/>
      <c r="E34" s="317"/>
      <c r="F34" s="1498" t="str">
        <f>IF(F28="","",IF(F28='作業3-2'!F45,"","↑　作業3-2：資金収支計算書（支出の部）「k翌年度繰越支払資金」と原則一致します。ご確認ください。 "))</f>
        <v/>
      </c>
      <c r="G34" s="1498"/>
      <c r="H34" s="1498"/>
      <c r="I34" s="1498"/>
      <c r="J34" s="1498"/>
      <c r="K34" s="1498"/>
      <c r="L34" s="1498"/>
      <c r="M34" s="1498"/>
      <c r="N34" s="103"/>
      <c r="O34" s="103"/>
      <c r="P34" s="198"/>
      <c r="S34" s="24"/>
      <c r="T34" s="198"/>
      <c r="U34" s="437"/>
      <c r="V34" s="437"/>
      <c r="W34" s="103"/>
      <c r="X34" s="103"/>
      <c r="Y34" s="103"/>
      <c r="Z34" s="103"/>
      <c r="AA34" s="103"/>
      <c r="AB34" s="103"/>
      <c r="AC34" s="103"/>
      <c r="AD34" s="103"/>
      <c r="AE34" s="103"/>
      <c r="AF34" s="103"/>
      <c r="AG34" s="103"/>
      <c r="AH34" s="103"/>
      <c r="AI34" s="103"/>
      <c r="AJ34" s="103"/>
      <c r="BK34" s="131"/>
      <c r="BL34" s="131"/>
      <c r="BM34" s="131"/>
      <c r="BN34" s="131"/>
      <c r="BO34" s="131"/>
      <c r="BP34" s="131"/>
      <c r="BQ34" s="131"/>
      <c r="BR34" s="131"/>
    </row>
    <row r="35" spans="1:70" ht="40.5" customHeight="1">
      <c r="A35" s="208"/>
      <c r="B35" s="209"/>
      <c r="C35" s="208"/>
      <c r="D35" s="208"/>
      <c r="E35" s="208"/>
      <c r="F35" s="1071" t="str">
        <f>IF(L32="","",IF(F33=L33,"","貸借対照表の「資産の部」と「負債・純資産の部」の合計値が違います。確認してください。"))</f>
        <v/>
      </c>
      <c r="G35" s="1071"/>
      <c r="H35" s="1071"/>
      <c r="I35" s="1071"/>
      <c r="J35" s="1071"/>
      <c r="K35" s="1071"/>
      <c r="L35" s="1071"/>
      <c r="M35" s="1071"/>
      <c r="N35" s="103"/>
      <c r="O35" s="103"/>
      <c r="U35" s="437"/>
      <c r="V35" s="437"/>
      <c r="W35" s="103"/>
      <c r="X35" s="103"/>
      <c r="Y35" s="103"/>
      <c r="Z35" s="103"/>
      <c r="AA35" s="103"/>
      <c r="AB35" s="103"/>
      <c r="AC35" s="103"/>
      <c r="AD35" s="103"/>
      <c r="AE35" s="103"/>
      <c r="AF35" s="103"/>
      <c r="AG35" s="103"/>
      <c r="AH35" s="103"/>
      <c r="AI35" s="103"/>
      <c r="AJ35" s="103"/>
      <c r="BK35" s="131"/>
      <c r="BL35" s="131"/>
      <c r="BM35" s="131"/>
      <c r="BN35" s="131"/>
      <c r="BO35" s="131"/>
      <c r="BP35" s="131"/>
      <c r="BQ35" s="131"/>
      <c r="BR35" s="131"/>
    </row>
    <row r="36" spans="1:70" ht="31.5" customHeight="1">
      <c r="A36" s="208"/>
      <c r="B36" s="209"/>
      <c r="C36" s="208"/>
      <c r="D36" s="208"/>
      <c r="E36" s="208"/>
      <c r="F36" s="1492" t="str">
        <f>IF(L32="","",IF(L32='作業3-3'!F51,"","　作業3-3：事業活動収支計算書「o翌年度繰越収支差額」と異なる値です。ご確認ください。↑"))</f>
        <v/>
      </c>
      <c r="G36" s="1492"/>
      <c r="H36" s="1492"/>
      <c r="I36" s="1492"/>
      <c r="J36" s="1492"/>
      <c r="K36" s="1492"/>
      <c r="L36" s="1492"/>
      <c r="M36" s="1492"/>
      <c r="N36" s="103"/>
      <c r="O36" s="103"/>
      <c r="P36" s="131"/>
      <c r="Q36" s="131"/>
      <c r="R36" s="131"/>
      <c r="S36" s="131"/>
      <c r="T36" s="131"/>
      <c r="U36" s="82"/>
      <c r="V36" s="82"/>
      <c r="W36" s="82"/>
      <c r="X36" s="82"/>
      <c r="Y36" s="82"/>
      <c r="Z36" s="82"/>
      <c r="AA36" s="82"/>
      <c r="AB36" s="82"/>
      <c r="AC36" s="82"/>
      <c r="AD36" s="82"/>
      <c r="AE36" s="82"/>
      <c r="AF36" s="82"/>
      <c r="AG36" s="82"/>
      <c r="AH36" s="82"/>
      <c r="AI36" s="82"/>
      <c r="AJ36" s="82"/>
      <c r="AK36" s="131"/>
      <c r="AL36" s="131"/>
      <c r="AM36" s="131"/>
      <c r="AN36" s="131"/>
      <c r="AO36" s="131"/>
      <c r="AP36" s="131"/>
      <c r="AQ36" s="131"/>
      <c r="AR36" s="131"/>
      <c r="AS36" s="131"/>
      <c r="AT36" s="131"/>
      <c r="AU36" s="131"/>
      <c r="AV36" s="131"/>
      <c r="AW36" s="131"/>
      <c r="AX36" s="131"/>
      <c r="BK36" s="131"/>
      <c r="BL36" s="131"/>
      <c r="BM36" s="131"/>
      <c r="BN36" s="131"/>
      <c r="BO36" s="131"/>
      <c r="BP36" s="131"/>
      <c r="BQ36" s="131"/>
      <c r="BR36" s="131"/>
    </row>
    <row r="37" spans="1:70">
      <c r="A37" s="208"/>
      <c r="B37" s="209"/>
      <c r="C37" s="208"/>
      <c r="D37" s="208"/>
      <c r="E37" s="208"/>
      <c r="F37" s="208"/>
      <c r="G37" s="103"/>
      <c r="H37" s="103"/>
      <c r="I37" s="103"/>
      <c r="J37" s="103"/>
      <c r="K37" s="103"/>
      <c r="L37" s="103"/>
      <c r="M37" s="103"/>
      <c r="N37" s="103"/>
      <c r="O37" s="103"/>
      <c r="P37" s="131"/>
      <c r="Q37" s="131"/>
      <c r="R37" s="131"/>
      <c r="S37" s="131"/>
      <c r="T37" s="131"/>
      <c r="U37" s="82"/>
      <c r="V37" s="82"/>
      <c r="W37" s="82"/>
      <c r="X37" s="82"/>
      <c r="Y37" s="82"/>
      <c r="Z37" s="82"/>
      <c r="AA37" s="82"/>
      <c r="AB37" s="82"/>
      <c r="AC37" s="82"/>
      <c r="AD37" s="82"/>
      <c r="AE37" s="82"/>
      <c r="AF37" s="82"/>
      <c r="AG37" s="82"/>
      <c r="AH37" s="82"/>
      <c r="AI37" s="82"/>
      <c r="AJ37" s="82"/>
      <c r="AK37" s="131"/>
      <c r="AL37" s="131"/>
      <c r="AM37" s="131"/>
      <c r="AN37" s="131"/>
      <c r="AO37" s="131"/>
      <c r="AP37" s="131"/>
      <c r="AQ37" s="131"/>
      <c r="AR37" s="131"/>
      <c r="AS37" s="131"/>
      <c r="AT37" s="131"/>
      <c r="AU37" s="131"/>
      <c r="AV37" s="131"/>
      <c r="AW37" s="131"/>
      <c r="AX37" s="131"/>
      <c r="BK37" s="131"/>
      <c r="BL37" s="131"/>
      <c r="BM37" s="131"/>
      <c r="BN37" s="131"/>
      <c r="BO37" s="131"/>
      <c r="BP37" s="131"/>
      <c r="BQ37" s="131"/>
      <c r="BR37" s="131"/>
    </row>
    <row r="38" spans="1:70">
      <c r="A38" s="208"/>
      <c r="B38" s="209"/>
      <c r="C38" s="208"/>
      <c r="D38" s="208"/>
      <c r="E38" s="208"/>
      <c r="F38" s="208"/>
      <c r="G38" s="103"/>
      <c r="H38" s="103"/>
      <c r="I38" s="103"/>
      <c r="J38" s="103"/>
      <c r="K38" s="103"/>
      <c r="L38" s="103"/>
      <c r="M38" s="103"/>
      <c r="N38" s="103"/>
      <c r="O38" s="103"/>
      <c r="P38" s="131"/>
      <c r="Q38" s="131"/>
      <c r="R38" s="131"/>
      <c r="S38" s="131"/>
      <c r="T38" s="131"/>
      <c r="U38" s="82"/>
      <c r="V38" s="82"/>
      <c r="W38" s="82"/>
      <c r="X38" s="82"/>
      <c r="Y38" s="82"/>
      <c r="Z38" s="82"/>
      <c r="AA38" s="82"/>
      <c r="AB38" s="82"/>
      <c r="AC38" s="82"/>
      <c r="AD38" s="82"/>
      <c r="AE38" s="82"/>
      <c r="AF38" s="82"/>
      <c r="AG38" s="82"/>
      <c r="AH38" s="82"/>
      <c r="AI38" s="82"/>
      <c r="AJ38" s="82"/>
      <c r="AK38" s="131"/>
      <c r="AL38" s="131"/>
      <c r="AM38" s="131"/>
      <c r="AN38" s="131"/>
      <c r="AO38" s="131"/>
      <c r="AP38" s="131"/>
      <c r="AQ38" s="131"/>
      <c r="AR38" s="131"/>
      <c r="AS38" s="131"/>
      <c r="AT38" s="131"/>
      <c r="AU38" s="131"/>
      <c r="AV38" s="131"/>
      <c r="AW38" s="131"/>
      <c r="AX38" s="131"/>
      <c r="AY38" s="131"/>
      <c r="AZ38" s="131"/>
      <c r="BA38" s="131"/>
      <c r="BB38" s="131"/>
      <c r="BC38" s="131"/>
      <c r="BD38" s="131"/>
      <c r="BE38" s="131"/>
      <c r="BF38" s="131"/>
      <c r="BG38" s="131"/>
      <c r="BH38" s="131"/>
      <c r="BI38" s="131"/>
      <c r="BJ38" s="131"/>
      <c r="BK38" s="131"/>
      <c r="BL38" s="131"/>
      <c r="BM38" s="131"/>
      <c r="BN38" s="131"/>
      <c r="BO38" s="131"/>
      <c r="BP38" s="131"/>
      <c r="BQ38" s="131"/>
      <c r="BR38" s="131"/>
    </row>
    <row r="39" spans="1:70">
      <c r="A39" s="208"/>
      <c r="B39" s="209"/>
      <c r="C39" s="208"/>
      <c r="D39" s="208"/>
      <c r="E39" s="208"/>
      <c r="F39" s="208"/>
      <c r="G39" s="103"/>
      <c r="H39" s="103"/>
      <c r="I39" s="103"/>
      <c r="J39" s="103"/>
      <c r="K39" s="103"/>
      <c r="L39" s="103"/>
      <c r="M39" s="103"/>
      <c r="N39" s="103"/>
      <c r="O39" s="103"/>
      <c r="P39" s="131"/>
      <c r="Q39" s="131"/>
      <c r="R39" s="131"/>
      <c r="S39" s="131"/>
      <c r="T39" s="131"/>
      <c r="U39" s="82"/>
      <c r="V39" s="82"/>
      <c r="W39" s="82"/>
      <c r="X39" s="82"/>
      <c r="Y39" s="82"/>
      <c r="Z39" s="82"/>
      <c r="AA39" s="82"/>
      <c r="AB39" s="82"/>
      <c r="AC39" s="82"/>
      <c r="AD39" s="82"/>
      <c r="AE39" s="82"/>
      <c r="AF39" s="82"/>
      <c r="AG39" s="82"/>
      <c r="AH39" s="82"/>
      <c r="AI39" s="82"/>
      <c r="AJ39" s="82"/>
      <c r="AK39" s="131"/>
      <c r="AL39" s="131"/>
      <c r="AM39" s="131"/>
      <c r="AN39" s="131"/>
      <c r="AO39" s="131"/>
      <c r="AP39" s="131"/>
      <c r="AQ39" s="131"/>
      <c r="AR39" s="131"/>
      <c r="AS39" s="131"/>
      <c r="AT39" s="131"/>
      <c r="AU39" s="131"/>
      <c r="AV39" s="131"/>
      <c r="AW39" s="131"/>
      <c r="AX39" s="131"/>
      <c r="AY39" s="131"/>
      <c r="AZ39" s="131"/>
      <c r="BA39" s="131"/>
      <c r="BB39" s="131"/>
      <c r="BC39" s="131"/>
      <c r="BD39" s="131"/>
      <c r="BE39" s="131"/>
      <c r="BF39" s="131"/>
      <c r="BG39" s="131"/>
      <c r="BH39" s="131"/>
      <c r="BI39" s="131"/>
      <c r="BJ39" s="131"/>
      <c r="BK39" s="131"/>
      <c r="BL39" s="131"/>
      <c r="BM39" s="131"/>
      <c r="BN39" s="131"/>
      <c r="BO39" s="131"/>
      <c r="BP39" s="131"/>
      <c r="BQ39" s="131"/>
      <c r="BR39" s="131"/>
    </row>
    <row r="40" spans="1:70">
      <c r="A40" s="208"/>
      <c r="B40" s="209"/>
      <c r="C40" s="208"/>
      <c r="D40" s="208"/>
      <c r="E40" s="208"/>
      <c r="F40" s="208"/>
      <c r="G40" s="103"/>
      <c r="H40" s="103"/>
      <c r="I40" s="103"/>
      <c r="J40" s="103"/>
      <c r="K40" s="103"/>
      <c r="L40" s="103"/>
      <c r="M40" s="103"/>
      <c r="N40" s="103"/>
      <c r="O40" s="103"/>
      <c r="P40" s="131"/>
      <c r="Q40" s="131"/>
      <c r="R40" s="131"/>
      <c r="S40" s="131"/>
      <c r="T40" s="131"/>
      <c r="U40" s="82"/>
      <c r="V40" s="82"/>
      <c r="W40" s="82"/>
      <c r="X40" s="82"/>
      <c r="Y40" s="82"/>
      <c r="Z40" s="82"/>
      <c r="AA40" s="82"/>
      <c r="AB40" s="82"/>
      <c r="AC40" s="82"/>
      <c r="AD40" s="82"/>
      <c r="AE40" s="82"/>
      <c r="AF40" s="82"/>
      <c r="AG40" s="82"/>
      <c r="AH40" s="82"/>
      <c r="AI40" s="82"/>
      <c r="AJ40" s="82"/>
      <c r="AK40" s="131"/>
      <c r="AL40" s="131"/>
      <c r="AM40" s="131"/>
      <c r="AN40" s="131"/>
      <c r="AO40" s="131"/>
      <c r="AP40" s="131"/>
      <c r="AQ40" s="131"/>
      <c r="AR40" s="131"/>
      <c r="AS40" s="131"/>
      <c r="AT40" s="131"/>
      <c r="AU40" s="131"/>
      <c r="AV40" s="131"/>
      <c r="AW40" s="131"/>
      <c r="AX40" s="131"/>
      <c r="AY40" s="131"/>
      <c r="AZ40" s="131"/>
      <c r="BA40" s="131"/>
      <c r="BB40" s="131"/>
      <c r="BC40" s="131"/>
      <c r="BD40" s="131"/>
      <c r="BE40" s="131"/>
      <c r="BF40" s="131"/>
      <c r="BG40" s="131"/>
      <c r="BH40" s="131"/>
      <c r="BI40" s="131"/>
      <c r="BJ40" s="131"/>
      <c r="BK40" s="131"/>
      <c r="BL40" s="131"/>
      <c r="BM40" s="131"/>
      <c r="BN40" s="131"/>
      <c r="BO40" s="131"/>
      <c r="BP40" s="131"/>
      <c r="BQ40" s="131"/>
      <c r="BR40" s="131"/>
    </row>
    <row r="41" spans="1:70">
      <c r="A41" s="208"/>
      <c r="B41" s="209"/>
      <c r="C41" s="208"/>
      <c r="D41" s="208"/>
      <c r="E41" s="208"/>
      <c r="F41" s="208"/>
      <c r="G41" s="103"/>
      <c r="H41" s="103"/>
      <c r="I41" s="103"/>
      <c r="J41" s="103"/>
      <c r="K41" s="103"/>
      <c r="L41" s="103"/>
      <c r="M41" s="103"/>
      <c r="N41" s="103"/>
      <c r="O41" s="103"/>
      <c r="P41" s="131"/>
      <c r="Q41" s="131"/>
      <c r="R41" s="131"/>
      <c r="S41" s="131"/>
      <c r="T41" s="131"/>
      <c r="U41" s="82"/>
      <c r="V41" s="82"/>
      <c r="W41" s="82"/>
      <c r="X41" s="82"/>
      <c r="Y41" s="82"/>
      <c r="Z41" s="82"/>
      <c r="AA41" s="82"/>
      <c r="AB41" s="82"/>
      <c r="AC41" s="82"/>
      <c r="AD41" s="82"/>
      <c r="AE41" s="82"/>
      <c r="AF41" s="82"/>
      <c r="AG41" s="82"/>
      <c r="AH41" s="82"/>
      <c r="AI41" s="82"/>
      <c r="AJ41" s="82"/>
      <c r="AK41" s="131"/>
      <c r="AL41" s="131"/>
      <c r="AM41" s="131"/>
      <c r="AN41" s="131"/>
      <c r="AO41" s="131"/>
      <c r="AP41" s="131"/>
      <c r="AQ41" s="131"/>
      <c r="AR41" s="131"/>
      <c r="AS41" s="131"/>
      <c r="AT41" s="131"/>
      <c r="AU41" s="131"/>
      <c r="AV41" s="131"/>
      <c r="AW41" s="131"/>
      <c r="AX41" s="131"/>
      <c r="AY41" s="131"/>
      <c r="AZ41" s="131"/>
      <c r="BA41" s="131"/>
      <c r="BB41" s="131"/>
      <c r="BC41" s="131"/>
      <c r="BD41" s="131"/>
      <c r="BE41" s="131"/>
      <c r="BF41" s="131"/>
      <c r="BG41" s="131"/>
      <c r="BH41" s="131"/>
      <c r="BI41" s="131"/>
      <c r="BJ41" s="131"/>
      <c r="BK41" s="131"/>
      <c r="BL41" s="131"/>
      <c r="BM41" s="131"/>
      <c r="BN41" s="131"/>
      <c r="BO41" s="131"/>
      <c r="BP41" s="131"/>
      <c r="BQ41" s="131"/>
      <c r="BR41" s="131"/>
    </row>
    <row r="42" spans="1:70">
      <c r="A42" s="208"/>
      <c r="B42" s="209"/>
      <c r="C42" s="208"/>
      <c r="D42" s="208"/>
      <c r="E42" s="208"/>
      <c r="F42" s="208"/>
      <c r="G42" s="103"/>
      <c r="H42" s="103"/>
      <c r="I42" s="103"/>
      <c r="J42" s="103"/>
      <c r="K42" s="103"/>
      <c r="L42" s="103"/>
      <c r="M42" s="103"/>
      <c r="N42" s="103"/>
      <c r="O42" s="103"/>
      <c r="P42" s="131"/>
      <c r="Q42" s="131"/>
      <c r="R42" s="131"/>
      <c r="S42" s="131"/>
      <c r="T42" s="131"/>
      <c r="U42" s="82"/>
      <c r="V42" s="82"/>
      <c r="W42" s="82"/>
      <c r="X42" s="82"/>
      <c r="Y42" s="82"/>
      <c r="Z42" s="82"/>
      <c r="AA42" s="82"/>
      <c r="AB42" s="82"/>
      <c r="AC42" s="82"/>
      <c r="AD42" s="82"/>
      <c r="AE42" s="82"/>
      <c r="AF42" s="82"/>
      <c r="AG42" s="82"/>
      <c r="AH42" s="82"/>
      <c r="AI42" s="82"/>
      <c r="AJ42" s="82"/>
      <c r="AK42" s="131"/>
      <c r="AL42" s="131"/>
      <c r="AM42" s="131"/>
      <c r="AN42" s="131"/>
      <c r="AO42" s="131"/>
      <c r="AP42" s="131"/>
      <c r="AQ42" s="131"/>
      <c r="AR42" s="131"/>
      <c r="AS42" s="131"/>
      <c r="AT42" s="131"/>
      <c r="AU42" s="131"/>
      <c r="AV42" s="131"/>
      <c r="AW42" s="131"/>
      <c r="AX42" s="131"/>
      <c r="AY42" s="131"/>
      <c r="AZ42" s="131"/>
      <c r="BA42" s="131"/>
      <c r="BB42" s="131"/>
      <c r="BC42" s="131"/>
      <c r="BD42" s="131"/>
      <c r="BE42" s="131"/>
      <c r="BF42" s="131"/>
      <c r="BG42" s="131"/>
      <c r="BH42" s="131"/>
      <c r="BI42" s="131"/>
      <c r="BJ42" s="131"/>
      <c r="BK42" s="131"/>
      <c r="BL42" s="131"/>
      <c r="BM42" s="131"/>
      <c r="BN42" s="131"/>
      <c r="BO42" s="131"/>
      <c r="BP42" s="131"/>
      <c r="BQ42" s="131"/>
      <c r="BR42" s="131"/>
    </row>
    <row r="43" spans="1:70">
      <c r="A43" s="208"/>
      <c r="B43" s="209"/>
      <c r="C43" s="208"/>
      <c r="D43" s="208"/>
      <c r="E43" s="208"/>
      <c r="F43" s="208"/>
      <c r="G43" s="103"/>
      <c r="H43" s="103"/>
      <c r="I43" s="103"/>
      <c r="J43" s="103"/>
      <c r="K43" s="103"/>
      <c r="L43" s="103"/>
      <c r="M43" s="103"/>
      <c r="N43" s="103"/>
      <c r="O43" s="103"/>
      <c r="P43" s="131"/>
      <c r="Q43" s="131"/>
      <c r="R43" s="131"/>
      <c r="S43" s="131"/>
      <c r="T43" s="131"/>
      <c r="U43" s="82"/>
      <c r="V43" s="82"/>
      <c r="W43" s="82"/>
      <c r="X43" s="82"/>
      <c r="Y43" s="82"/>
      <c r="Z43" s="82"/>
      <c r="AA43" s="82"/>
      <c r="AB43" s="82"/>
      <c r="AC43" s="82"/>
      <c r="AD43" s="82"/>
      <c r="AE43" s="82"/>
      <c r="AF43" s="82"/>
      <c r="AG43" s="82"/>
      <c r="AH43" s="82"/>
      <c r="AI43" s="82"/>
      <c r="AJ43" s="82"/>
      <c r="AK43" s="131"/>
      <c r="AL43" s="131"/>
      <c r="AM43" s="131"/>
      <c r="AN43" s="131"/>
      <c r="AO43" s="131"/>
      <c r="AP43" s="131"/>
      <c r="AQ43" s="131"/>
      <c r="AR43" s="131"/>
      <c r="AS43" s="131"/>
      <c r="AT43" s="131"/>
      <c r="AU43" s="131"/>
      <c r="AV43" s="131"/>
      <c r="AW43" s="131"/>
      <c r="AX43" s="131"/>
      <c r="AY43" s="131"/>
      <c r="AZ43" s="131"/>
      <c r="BA43" s="131"/>
      <c r="BB43" s="131"/>
      <c r="BC43" s="131"/>
      <c r="BD43" s="131"/>
      <c r="BE43" s="131"/>
      <c r="BF43" s="131"/>
      <c r="BG43" s="131"/>
      <c r="BH43" s="131"/>
      <c r="BI43" s="131"/>
      <c r="BJ43" s="131"/>
      <c r="BK43" s="131"/>
      <c r="BL43" s="131"/>
      <c r="BM43" s="131"/>
      <c r="BN43" s="131"/>
      <c r="BO43" s="131"/>
      <c r="BP43" s="131"/>
      <c r="BQ43" s="131"/>
      <c r="BR43" s="131"/>
    </row>
    <row r="44" spans="1:70">
      <c r="A44" s="208"/>
      <c r="B44" s="209"/>
      <c r="C44" s="208"/>
      <c r="D44" s="208"/>
      <c r="E44" s="208"/>
      <c r="F44" s="208"/>
      <c r="G44" s="103"/>
      <c r="H44" s="103"/>
      <c r="I44" s="103"/>
      <c r="J44" s="103"/>
      <c r="K44" s="103"/>
      <c r="L44" s="103"/>
      <c r="M44" s="103"/>
      <c r="N44" s="103"/>
      <c r="O44" s="103"/>
      <c r="P44" s="131"/>
      <c r="Q44" s="131"/>
      <c r="R44" s="131"/>
      <c r="S44" s="131"/>
      <c r="T44" s="131"/>
      <c r="U44" s="82"/>
      <c r="V44" s="82"/>
      <c r="W44" s="82"/>
      <c r="X44" s="82"/>
      <c r="Y44" s="82"/>
      <c r="Z44" s="82"/>
      <c r="AA44" s="82"/>
      <c r="AB44" s="82"/>
      <c r="AC44" s="82"/>
      <c r="AD44" s="82"/>
      <c r="AE44" s="82"/>
      <c r="AF44" s="82"/>
      <c r="AG44" s="82"/>
      <c r="AH44" s="82"/>
      <c r="AI44" s="82"/>
      <c r="AJ44" s="82"/>
      <c r="AK44" s="131"/>
      <c r="AL44" s="131"/>
      <c r="AM44" s="131"/>
      <c r="AN44" s="131"/>
      <c r="AO44" s="131"/>
      <c r="AP44" s="131"/>
      <c r="AQ44" s="131"/>
      <c r="AR44" s="131"/>
      <c r="AS44" s="131"/>
      <c r="AT44" s="131"/>
      <c r="AU44" s="131"/>
      <c r="AV44" s="131"/>
      <c r="AW44" s="131"/>
      <c r="AX44" s="131"/>
      <c r="AY44" s="131"/>
      <c r="AZ44" s="131"/>
      <c r="BA44" s="131"/>
      <c r="BB44" s="131"/>
      <c r="BC44" s="131"/>
      <c r="BD44" s="131"/>
      <c r="BE44" s="131"/>
      <c r="BF44" s="131"/>
      <c r="BG44" s="131"/>
      <c r="BH44" s="131"/>
      <c r="BI44" s="131"/>
      <c r="BJ44" s="131"/>
      <c r="BK44" s="131"/>
      <c r="BL44" s="131"/>
      <c r="BM44" s="131"/>
      <c r="BN44" s="131"/>
      <c r="BO44" s="131"/>
      <c r="BP44" s="131"/>
      <c r="BQ44" s="131"/>
      <c r="BR44" s="131"/>
    </row>
    <row r="45" spans="1:70">
      <c r="A45" s="208"/>
      <c r="B45" s="209"/>
      <c r="C45" s="208"/>
      <c r="D45" s="208"/>
      <c r="E45" s="208"/>
      <c r="F45" s="208"/>
      <c r="G45" s="103"/>
      <c r="H45" s="103"/>
      <c r="I45" s="103"/>
      <c r="J45" s="103"/>
      <c r="K45" s="103"/>
      <c r="L45" s="103"/>
      <c r="M45" s="103"/>
      <c r="N45" s="103"/>
      <c r="O45" s="103"/>
      <c r="P45" s="131"/>
      <c r="Q45" s="131"/>
      <c r="R45" s="131"/>
      <c r="S45" s="131"/>
      <c r="T45" s="131"/>
      <c r="U45" s="82"/>
      <c r="V45" s="82"/>
      <c r="W45" s="82"/>
      <c r="X45" s="82"/>
      <c r="Y45" s="82"/>
      <c r="Z45" s="82"/>
      <c r="AA45" s="82"/>
      <c r="AB45" s="82"/>
      <c r="AC45" s="82"/>
      <c r="AD45" s="82"/>
      <c r="AE45" s="82"/>
      <c r="AF45" s="82"/>
      <c r="AG45" s="82"/>
      <c r="AH45" s="82"/>
      <c r="AI45" s="82"/>
      <c r="AJ45" s="82"/>
      <c r="AK45" s="131"/>
      <c r="AL45" s="131"/>
      <c r="AM45" s="131"/>
      <c r="AN45" s="131"/>
      <c r="AO45" s="131"/>
      <c r="AP45" s="131"/>
      <c r="AQ45" s="131"/>
      <c r="AR45" s="131"/>
      <c r="AS45" s="131"/>
      <c r="AT45" s="131"/>
      <c r="AU45" s="131"/>
      <c r="AV45" s="131"/>
      <c r="AW45" s="131"/>
      <c r="AX45" s="131"/>
    </row>
    <row r="46" spans="1:70">
      <c r="A46" s="208"/>
      <c r="B46" s="209"/>
      <c r="C46" s="208"/>
      <c r="D46" s="208"/>
      <c r="E46" s="208"/>
      <c r="F46" s="208"/>
      <c r="G46" s="103"/>
      <c r="H46" s="103"/>
      <c r="I46" s="103"/>
      <c r="J46" s="103"/>
      <c r="K46" s="103"/>
      <c r="L46" s="103"/>
      <c r="M46" s="103"/>
      <c r="N46" s="103"/>
      <c r="O46" s="103"/>
      <c r="P46" s="131"/>
      <c r="Q46" s="131"/>
      <c r="R46" s="131"/>
      <c r="S46" s="131"/>
      <c r="T46" s="131"/>
      <c r="U46" s="82"/>
      <c r="V46" s="82"/>
      <c r="W46" s="82"/>
      <c r="X46" s="82"/>
      <c r="Y46" s="82"/>
      <c r="Z46" s="82"/>
      <c r="AA46" s="82"/>
      <c r="AB46" s="82"/>
      <c r="AC46" s="82"/>
      <c r="AD46" s="82"/>
      <c r="AE46" s="82"/>
      <c r="AF46" s="82"/>
      <c r="AG46" s="82"/>
      <c r="AH46" s="82"/>
      <c r="AI46" s="82"/>
      <c r="AJ46" s="82"/>
      <c r="AK46" s="131"/>
      <c r="AL46" s="131"/>
      <c r="AM46" s="131"/>
      <c r="AN46" s="131"/>
      <c r="AO46" s="131"/>
      <c r="AP46" s="131"/>
      <c r="AQ46" s="131"/>
      <c r="AR46" s="131"/>
      <c r="AS46" s="131"/>
      <c r="AT46" s="131"/>
      <c r="AU46" s="131"/>
      <c r="AV46" s="131"/>
      <c r="AW46" s="131"/>
      <c r="AX46" s="131"/>
    </row>
    <row r="47" spans="1:70">
      <c r="A47" s="208"/>
      <c r="B47" s="209"/>
      <c r="C47" s="208"/>
      <c r="D47" s="208"/>
      <c r="E47" s="208"/>
      <c r="F47" s="208"/>
      <c r="G47" s="103"/>
      <c r="H47" s="103"/>
      <c r="I47" s="103"/>
      <c r="J47" s="103"/>
      <c r="K47" s="103"/>
      <c r="L47" s="103"/>
      <c r="M47" s="103"/>
      <c r="N47" s="103"/>
      <c r="O47" s="103"/>
      <c r="P47" s="131"/>
      <c r="Q47" s="131"/>
      <c r="R47" s="131"/>
      <c r="S47" s="131"/>
      <c r="T47" s="131"/>
      <c r="U47" s="82"/>
      <c r="V47" s="82"/>
      <c r="W47" s="82"/>
      <c r="X47" s="82"/>
      <c r="Y47" s="82"/>
      <c r="Z47" s="82"/>
      <c r="AA47" s="82"/>
      <c r="AB47" s="82"/>
      <c r="AC47" s="82"/>
      <c r="AD47" s="82"/>
      <c r="AE47" s="82"/>
      <c r="AF47" s="82"/>
      <c r="AG47" s="82"/>
      <c r="AH47" s="82"/>
      <c r="AI47" s="82"/>
      <c r="AJ47" s="82"/>
      <c r="AK47" s="131"/>
      <c r="AL47" s="131"/>
      <c r="AM47" s="131"/>
      <c r="AN47" s="131"/>
      <c r="AO47" s="131"/>
      <c r="AP47" s="131"/>
      <c r="AQ47" s="131"/>
      <c r="AR47" s="131"/>
      <c r="AS47" s="131"/>
      <c r="AT47" s="131"/>
      <c r="AU47" s="131"/>
      <c r="AV47" s="131"/>
      <c r="AW47" s="131"/>
      <c r="AX47" s="131"/>
    </row>
    <row r="48" spans="1:70">
      <c r="A48" s="208"/>
      <c r="B48" s="209"/>
      <c r="C48" s="208"/>
      <c r="D48" s="208"/>
      <c r="E48" s="208"/>
      <c r="F48" s="208"/>
      <c r="G48" s="103"/>
      <c r="H48" s="103"/>
      <c r="I48" s="103"/>
      <c r="J48" s="103"/>
      <c r="K48" s="103"/>
      <c r="L48" s="103"/>
      <c r="M48" s="103"/>
      <c r="N48" s="103"/>
      <c r="O48" s="103"/>
      <c r="P48" s="131"/>
      <c r="Q48" s="131"/>
      <c r="R48" s="131"/>
      <c r="S48" s="131"/>
      <c r="T48" s="131"/>
      <c r="U48" s="82"/>
      <c r="V48" s="82"/>
      <c r="W48" s="82"/>
      <c r="X48" s="82"/>
      <c r="Y48" s="82"/>
      <c r="Z48" s="82"/>
      <c r="AA48" s="82"/>
      <c r="AB48" s="82"/>
      <c r="AC48" s="82"/>
      <c r="AD48" s="82"/>
      <c r="AE48" s="82"/>
      <c r="AF48" s="82"/>
      <c r="AG48" s="82"/>
      <c r="AH48" s="82"/>
      <c r="AI48" s="82"/>
      <c r="AJ48" s="82"/>
      <c r="AK48" s="131"/>
      <c r="AL48" s="131"/>
      <c r="AM48" s="131"/>
      <c r="AN48" s="131"/>
      <c r="AO48" s="131"/>
      <c r="AP48" s="131"/>
      <c r="AQ48" s="131"/>
      <c r="AR48" s="131"/>
      <c r="AS48" s="131"/>
      <c r="AT48" s="131"/>
      <c r="AU48" s="131"/>
      <c r="AV48" s="131"/>
      <c r="AW48" s="131"/>
      <c r="AX48" s="131"/>
    </row>
    <row r="49" spans="1:50">
      <c r="A49" s="208"/>
      <c r="B49" s="209"/>
      <c r="C49" s="208"/>
      <c r="D49" s="208"/>
      <c r="E49" s="208"/>
      <c r="F49" s="208"/>
      <c r="G49" s="103"/>
      <c r="H49" s="103"/>
      <c r="I49" s="103"/>
      <c r="J49" s="103"/>
      <c r="K49" s="103"/>
      <c r="L49" s="103"/>
      <c r="M49" s="103"/>
      <c r="N49" s="103"/>
      <c r="O49" s="103"/>
      <c r="P49" s="131"/>
      <c r="Q49" s="131"/>
      <c r="R49" s="131"/>
      <c r="S49" s="131"/>
      <c r="T49" s="131"/>
      <c r="U49" s="82"/>
      <c r="V49" s="82"/>
      <c r="W49" s="82"/>
      <c r="X49" s="82"/>
      <c r="Y49" s="82"/>
      <c r="Z49" s="82"/>
      <c r="AA49" s="82"/>
      <c r="AB49" s="82"/>
      <c r="AC49" s="82"/>
      <c r="AD49" s="82"/>
      <c r="AE49" s="82"/>
      <c r="AF49" s="82"/>
      <c r="AG49" s="82"/>
      <c r="AH49" s="82"/>
      <c r="AI49" s="82"/>
      <c r="AJ49" s="82"/>
      <c r="AK49" s="131"/>
      <c r="AL49" s="131"/>
      <c r="AM49" s="131"/>
      <c r="AN49" s="131"/>
      <c r="AO49" s="131"/>
      <c r="AP49" s="131"/>
      <c r="AQ49" s="131"/>
      <c r="AR49" s="131"/>
      <c r="AS49" s="131"/>
      <c r="AT49" s="131"/>
      <c r="AU49" s="131"/>
      <c r="AV49" s="131"/>
      <c r="AW49" s="131"/>
      <c r="AX49" s="131"/>
    </row>
    <row r="50" spans="1:50">
      <c r="O50" s="103"/>
      <c r="P50" s="131"/>
      <c r="Q50" s="131"/>
      <c r="R50" s="131"/>
      <c r="S50" s="131"/>
      <c r="T50" s="131"/>
      <c r="U50" s="82"/>
      <c r="V50" s="82"/>
      <c r="W50" s="82"/>
      <c r="X50" s="82"/>
      <c r="Y50" s="82"/>
      <c r="Z50" s="82"/>
      <c r="AA50" s="82"/>
      <c r="AB50" s="82"/>
      <c r="AC50" s="82"/>
      <c r="AD50" s="82"/>
      <c r="AE50" s="82"/>
      <c r="AF50" s="82"/>
      <c r="AG50" s="82"/>
      <c r="AH50" s="82"/>
      <c r="AI50" s="82"/>
      <c r="AJ50" s="82"/>
      <c r="AK50" s="131"/>
      <c r="AL50" s="131"/>
      <c r="AM50" s="131"/>
      <c r="AN50" s="131"/>
      <c r="AO50" s="131"/>
      <c r="AP50" s="131"/>
      <c r="AQ50" s="131"/>
      <c r="AR50" s="131"/>
      <c r="AS50" s="131"/>
      <c r="AT50" s="131"/>
      <c r="AU50" s="131"/>
      <c r="AV50" s="131"/>
      <c r="AW50" s="131"/>
      <c r="AX50" s="131"/>
    </row>
    <row r="51" spans="1:50">
      <c r="P51" s="131"/>
      <c r="Q51" s="131"/>
      <c r="R51" s="131"/>
      <c r="S51" s="131"/>
      <c r="T51" s="131"/>
      <c r="U51" s="131"/>
      <c r="V51" s="131"/>
      <c r="W51" s="131"/>
      <c r="X51" s="131"/>
      <c r="Y51" s="131"/>
      <c r="Z51" s="131"/>
      <c r="AA51" s="131"/>
      <c r="AB51" s="131"/>
      <c r="AC51" s="131"/>
      <c r="AD51" s="131"/>
      <c r="AE51" s="131"/>
      <c r="AF51" s="131"/>
      <c r="AG51" s="131"/>
      <c r="AH51" s="131"/>
      <c r="AI51" s="131"/>
      <c r="AJ51" s="131"/>
      <c r="AK51" s="131"/>
      <c r="AL51" s="131"/>
      <c r="AM51" s="131"/>
      <c r="AN51" s="131"/>
      <c r="AO51" s="131"/>
      <c r="AP51" s="131"/>
      <c r="AQ51" s="131"/>
      <c r="AR51" s="131"/>
      <c r="AS51" s="131"/>
      <c r="AT51" s="131"/>
      <c r="AU51" s="131"/>
      <c r="AV51" s="131"/>
      <c r="AW51" s="131"/>
      <c r="AX51" s="131"/>
    </row>
    <row r="52" spans="1:50">
      <c r="P52" s="131"/>
      <c r="Q52" s="131"/>
      <c r="R52" s="131"/>
      <c r="S52" s="131"/>
      <c r="T52" s="131"/>
      <c r="U52" s="131"/>
      <c r="V52" s="131"/>
      <c r="W52" s="131"/>
      <c r="X52" s="131"/>
      <c r="Y52" s="131"/>
      <c r="Z52" s="131"/>
      <c r="AA52" s="131"/>
      <c r="AB52" s="131"/>
      <c r="AC52" s="131"/>
      <c r="AD52" s="131"/>
      <c r="AE52" s="131"/>
      <c r="AF52" s="131"/>
      <c r="AG52" s="131"/>
      <c r="AH52" s="131"/>
      <c r="AI52" s="131"/>
      <c r="AJ52" s="131"/>
      <c r="AK52" s="131"/>
      <c r="AL52" s="131"/>
      <c r="AM52" s="131"/>
      <c r="AN52" s="131"/>
      <c r="AO52" s="131"/>
      <c r="AP52" s="131"/>
      <c r="AQ52" s="131"/>
      <c r="AR52" s="131"/>
      <c r="AS52" s="131"/>
      <c r="AT52" s="131"/>
      <c r="AU52" s="131"/>
      <c r="AV52" s="131"/>
      <c r="AW52" s="131"/>
      <c r="AX52" s="131"/>
    </row>
    <row r="53" spans="1:50">
      <c r="P53" s="131"/>
      <c r="Q53" s="131"/>
      <c r="R53" s="131"/>
      <c r="S53" s="131"/>
      <c r="T53" s="131"/>
      <c r="U53" s="131"/>
      <c r="V53" s="131"/>
      <c r="W53" s="131"/>
      <c r="X53" s="131"/>
      <c r="Y53" s="131"/>
      <c r="Z53" s="131"/>
      <c r="AA53" s="131"/>
      <c r="AB53" s="131"/>
      <c r="AC53" s="131"/>
      <c r="AD53" s="131"/>
      <c r="AE53" s="131"/>
      <c r="AF53" s="131"/>
      <c r="AG53" s="131"/>
      <c r="AH53" s="131"/>
      <c r="AI53" s="131"/>
      <c r="AJ53" s="131"/>
      <c r="AK53" s="131"/>
      <c r="AL53" s="131"/>
      <c r="AM53" s="131"/>
      <c r="AN53" s="131"/>
      <c r="AO53" s="131"/>
      <c r="AP53" s="131"/>
      <c r="AQ53" s="131"/>
      <c r="AR53" s="131"/>
      <c r="AS53" s="131"/>
      <c r="AT53" s="131"/>
      <c r="AU53" s="131"/>
      <c r="AV53" s="131"/>
      <c r="AW53" s="131"/>
      <c r="AX53" s="131"/>
    </row>
    <row r="54" spans="1:50">
      <c r="P54" s="131"/>
      <c r="Q54" s="131"/>
      <c r="R54" s="131"/>
      <c r="S54" s="131"/>
      <c r="T54" s="131"/>
      <c r="U54" s="131"/>
      <c r="V54" s="131"/>
      <c r="W54" s="131"/>
      <c r="X54" s="131"/>
      <c r="Y54" s="131"/>
      <c r="Z54" s="131"/>
      <c r="AA54" s="131"/>
      <c r="AB54" s="131"/>
      <c r="AC54" s="131"/>
      <c r="AD54" s="131"/>
      <c r="AE54" s="131"/>
      <c r="AF54" s="131"/>
      <c r="AG54" s="131"/>
      <c r="AH54" s="131"/>
      <c r="AI54" s="131"/>
      <c r="AJ54" s="131"/>
      <c r="AK54" s="131"/>
      <c r="AL54" s="131"/>
      <c r="AM54" s="131"/>
      <c r="AN54" s="131"/>
      <c r="AO54" s="131"/>
      <c r="AP54" s="131"/>
      <c r="AQ54" s="131"/>
      <c r="AR54" s="131"/>
      <c r="AS54" s="131"/>
      <c r="AT54" s="131"/>
      <c r="AU54" s="131"/>
      <c r="AV54" s="131"/>
      <c r="AW54" s="131"/>
      <c r="AX54" s="131"/>
    </row>
    <row r="55" spans="1:50">
      <c r="P55" s="131"/>
      <c r="Q55" s="131"/>
      <c r="R55" s="131"/>
      <c r="S55" s="131"/>
      <c r="T55" s="131"/>
      <c r="U55" s="131"/>
      <c r="V55" s="131"/>
      <c r="W55" s="131"/>
      <c r="X55" s="131"/>
      <c r="Y55" s="131"/>
      <c r="Z55" s="131"/>
      <c r="AA55" s="131"/>
      <c r="AB55" s="131"/>
      <c r="AC55" s="131"/>
      <c r="AD55" s="131"/>
      <c r="AE55" s="131"/>
      <c r="AF55" s="131"/>
      <c r="AG55" s="131"/>
      <c r="AH55" s="131"/>
      <c r="AI55" s="131"/>
      <c r="AJ55" s="131"/>
      <c r="AK55" s="131"/>
      <c r="AL55" s="131"/>
      <c r="AM55" s="131"/>
      <c r="AN55" s="131"/>
      <c r="AO55" s="131"/>
      <c r="AP55" s="131"/>
      <c r="AQ55" s="131"/>
      <c r="AR55" s="131"/>
      <c r="AS55" s="131"/>
      <c r="AT55" s="131"/>
      <c r="AU55" s="131"/>
      <c r="AV55" s="131"/>
      <c r="AW55" s="131"/>
      <c r="AX55" s="131"/>
    </row>
  </sheetData>
  <sheetProtection algorithmName="SHA-512" hashValue="BBaArJp3rkt4lOpxsKMWR5eg1Bj7PGpUBLivz0J5OmzI3OTNaMn/JScxheiAsMXtqI7CTr2f02jJKVl8AHjluA==" saltValue="7X3f8/0gPSYbshd7v7gPPQ==" spinCount="100000" sheet="1" objects="1" scenarios="1"/>
  <mergeCells count="49">
    <mergeCell ref="J32:K32"/>
    <mergeCell ref="I26:K26"/>
    <mergeCell ref="B33:E33"/>
    <mergeCell ref="I33:K33"/>
    <mergeCell ref="B27:E27"/>
    <mergeCell ref="I27:I30"/>
    <mergeCell ref="J27:K27"/>
    <mergeCell ref="B28:B32"/>
    <mergeCell ref="C28:D28"/>
    <mergeCell ref="J28:K28"/>
    <mergeCell ref="C29:D29"/>
    <mergeCell ref="J29:K29"/>
    <mergeCell ref="C30:D30"/>
    <mergeCell ref="J30:K30"/>
    <mergeCell ref="C31:D31"/>
    <mergeCell ref="I31:K31"/>
    <mergeCell ref="C19:E19"/>
    <mergeCell ref="I19:I24"/>
    <mergeCell ref="J19:K19"/>
    <mergeCell ref="C20:D21"/>
    <mergeCell ref="J20:K20"/>
    <mergeCell ref="J21:K21"/>
    <mergeCell ref="C22:E22"/>
    <mergeCell ref="J22:K22"/>
    <mergeCell ref="C23:D26"/>
    <mergeCell ref="J23:K23"/>
    <mergeCell ref="J24:K24"/>
    <mergeCell ref="I18:K18"/>
    <mergeCell ref="B8:M8"/>
    <mergeCell ref="B10:G10"/>
    <mergeCell ref="I10:M10"/>
    <mergeCell ref="B11:E11"/>
    <mergeCell ref="I11:K11"/>
    <mergeCell ref="F36:M36"/>
    <mergeCell ref="J14:K14"/>
    <mergeCell ref="I25:K25"/>
    <mergeCell ref="F34:M34"/>
    <mergeCell ref="B9:M9"/>
    <mergeCell ref="B12:E12"/>
    <mergeCell ref="I12:K12"/>
    <mergeCell ref="B13:B26"/>
    <mergeCell ref="C13:E13"/>
    <mergeCell ref="I13:I17"/>
    <mergeCell ref="J13:K13"/>
    <mergeCell ref="C14:D18"/>
    <mergeCell ref="C32:D32"/>
    <mergeCell ref="J15:K15"/>
    <mergeCell ref="J16:K16"/>
    <mergeCell ref="J17:K17"/>
  </mergeCells>
  <phoneticPr fontId="7"/>
  <conditionalFormatting sqref="F28">
    <cfRule type="expression" dxfId="4" priority="4">
      <formula>AND($F$28&lt;&gt;0,$F$34="↑　作業32：資金収支計算書（支出の部）「k翌年度繰越支払資金」と原則一致します。ご確認ください。 ")</formula>
    </cfRule>
  </conditionalFormatting>
  <conditionalFormatting sqref="F33">
    <cfRule type="expression" dxfId="3" priority="3">
      <formula>F35="貸借対照表の「資産の部」と「負債・純資産の部」の合計値が違います。確認してください。"</formula>
    </cfRule>
  </conditionalFormatting>
  <conditionalFormatting sqref="L33">
    <cfRule type="expression" dxfId="2" priority="2">
      <formula>F35="貸借対照表の「資産の部」と「負債・純資産の部」の合計値が違います。確認してください。"</formula>
    </cfRule>
  </conditionalFormatting>
  <conditionalFormatting sqref="L32">
    <cfRule type="expression" dxfId="1" priority="1">
      <formula>$F$36="　作業33：事業活動収支計算書「o翌年度繰越収支差額」と異なる値です。ご確認ください。↑"</formula>
    </cfRule>
  </conditionalFormatting>
  <dataValidations count="5">
    <dataValidation allowBlank="1" showInputMessage="1" showErrorMessage="1" prompt="調査票区分3：資金収支計算書（支出の部）「k翌年度繰越支払資金」と一致します" sqref="H28" xr:uid="{41B5F3C8-C5CB-446E-827C-53E68A74C26C}"/>
    <dataValidation errorStyle="warning" operator="lessThanOrEqual" allowBlank="1" showInputMessage="1" showErrorMessage="1" error="うち数です。_x000a_上段の数値より小さい数値を入力してください。_x000a_" sqref="H23" xr:uid="{F8E6BFCB-5A6C-42D7-B798-392E86445B2C}"/>
    <dataValidation type="whole" allowBlank="1" showInputMessage="1" showErrorMessage="1" errorTitle="数値入力エラー" error="０～９の数字またはマイナス以外は入力しないでください。" prompt="作業3-2：_x000a_資金収支計算書（支出の部）「k翌年度繰越支払資金」と一致します" sqref="F28" xr:uid="{DF0E7709-E8EF-40CD-AE9F-7B07D81CB624}">
      <formula1>-100000000000</formula1>
      <formula2>1000000000000</formula2>
    </dataValidation>
    <dataValidation type="whole" allowBlank="1" showInputMessage="1" showErrorMessage="1" errorTitle="数値入力エラー" error="０～９の数字またはマイナス以外は入力しないでください。" sqref="L13:L17 F14:F18 F20:F21 F29:F32 L27:L30" xr:uid="{853AB78F-B189-4F6D-9AEF-D09103399B8A}">
      <formula1>-100000000000</formula1>
      <formula2>1000000000000</formula2>
    </dataValidation>
    <dataValidation type="whole" errorStyle="warning" allowBlank="1" showErrorMessage="1" prompt="うち数です。_x000a_上段の数値より小さい数値を入力してください。_x000a_" sqref="F23:F26" xr:uid="{BDB0B001-285E-4AA6-892E-57D421650788}">
      <formula1>-100000000000</formula1>
      <formula2>1000000000000</formula2>
    </dataValidation>
  </dataValidations>
  <printOptions horizontalCentered="1"/>
  <pageMargins left="0.31496062992125984" right="0.31496062992125984" top="0.94488188976377963" bottom="0.74803149606299213" header="0.51181102362204722" footer="0.31496062992125984"/>
  <pageSetup paperSize="9" scale="55" fitToHeight="0" orientation="portrait" r:id="rId1"/>
  <headerFooter>
    <oddHeader>&amp;L&amp;"BIZ UDPゴシック,太字"&amp;26学校法人等基礎調査&amp;18　（作業4　貸借対照表　入力控）&amp;R&amp;D</oddHeader>
  </headerFooter>
  <drawing r:id="rId2"/>
  <extLst>
    <ext xmlns:x14="http://schemas.microsoft.com/office/spreadsheetml/2009/9/main" uri="{78C0D931-6437-407d-A8EE-F0AAD7539E65}">
      <x14:conditionalFormattings>
        <x14:conditionalFormatting xmlns:xm="http://schemas.microsoft.com/office/excel/2006/main">
          <x14:cfRule type="expression" priority="5" id="{FCBFF781-3B8B-4BDD-AEA4-6BB4DC22E974}">
            <xm:f>'作業3-1'!$H$14&gt;0</xm:f>
            <x14:dxf>
              <fill>
                <patternFill>
                  <bgColor rgb="FF7030A0"/>
                </patternFill>
              </fill>
            </x14:dxf>
          </x14:cfRule>
          <xm:sqref>N2</xm:sqref>
        </x14:conditionalFormatting>
      </x14:conditionalFormattings>
    </ext>
    <ext xmlns:x14="http://schemas.microsoft.com/office/spreadsheetml/2009/9/main" uri="{CCE6A557-97BC-4b89-ADB6-D9C93CAAB3DF}">
      <x14:dataValidations xmlns:xm="http://schemas.microsoft.com/office/excel/2006/main" count="1">
        <x14:dataValidation type="whole" errorStyle="warning" operator="equal" allowBlank="1" showInputMessage="1" showErrorMessage="1" errorTitle="【入力数値誤記入エラー】" error="作業３：この欄は、_x000a_　　　　　　事業活動収支計算書の「作業3-3」シートの、セルF51_x000a_　　　　　　「o翌年度繰越収支差額」と_x000a_　　　　　　同じ値となります。_x000a_　　　　　　確認ください。" prompt="作業3-3_x000a_：事業活動収支計算書「o翌年度繰越収支差額」と一致します" xr:uid="{3CD8CF24-9A03-4B74-A8AF-FC16A1ADA084}">
          <x14:formula1>
            <xm:f>'作業3-3'!F51</xm:f>
          </x14:formula1>
          <xm:sqref>L32</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D66ADF-3828-4746-A82E-216F46935FD3}">
  <sheetPr codeName="Sheet7"/>
  <dimension ref="A1:BU162"/>
  <sheetViews>
    <sheetView workbookViewId="0">
      <selection activeCell="BZ74" sqref="BZ74"/>
    </sheetView>
  </sheetViews>
  <sheetFormatPr defaultRowHeight="12"/>
  <cols>
    <col min="1" max="1" width="26.125" style="347" customWidth="1"/>
    <col min="2" max="2" width="13.625" style="536" customWidth="1"/>
    <col min="3" max="5" width="8.625" style="536" customWidth="1"/>
    <col min="6" max="6" width="19.25" style="536" hidden="1" customWidth="1"/>
    <col min="7" max="25" width="9" style="347" hidden="1" customWidth="1"/>
    <col min="26" max="26" width="54" style="347" hidden="1" customWidth="1"/>
    <col min="27" max="27" width="9.125" style="347" hidden="1" customWidth="1"/>
    <col min="28" max="28" width="16" style="348" hidden="1" customWidth="1"/>
    <col min="29" max="29" width="22" style="347" hidden="1" customWidth="1"/>
    <col min="30" max="30" width="30" style="347" hidden="1" customWidth="1"/>
    <col min="31" max="31" width="12.875" style="347" hidden="1" customWidth="1"/>
    <col min="32" max="32" width="36.75" style="347" hidden="1" customWidth="1"/>
    <col min="33" max="33" width="13.75" style="347" hidden="1" customWidth="1"/>
    <col min="34" max="34" width="11.375" style="347" hidden="1" customWidth="1"/>
    <col min="35" max="35" width="45.625" style="347" hidden="1" customWidth="1"/>
    <col min="36" max="36" width="33.625" style="347" hidden="1" customWidth="1"/>
    <col min="37" max="38" width="12.625" style="347" hidden="1" customWidth="1"/>
    <col min="39" max="39" width="11.375" style="347" hidden="1" customWidth="1"/>
    <col min="40" max="40" width="10.375" style="347" hidden="1" customWidth="1"/>
    <col min="41" max="41" width="9.375" style="347" hidden="1" customWidth="1"/>
    <col min="42" max="42" width="12.625" style="347" hidden="1" customWidth="1"/>
    <col min="43" max="43" width="11.375" style="347" hidden="1" customWidth="1"/>
    <col min="44" max="45" width="12.625" style="347" hidden="1" customWidth="1"/>
    <col min="46" max="46" width="9" style="347" hidden="1" customWidth="1"/>
    <col min="47" max="47" width="9.125" style="347" hidden="1" customWidth="1"/>
    <col min="48" max="48" width="11.375" style="347" hidden="1" customWidth="1"/>
    <col min="49" max="49" width="10.375" style="347" hidden="1" customWidth="1"/>
    <col min="50" max="50" width="12.625" style="347" hidden="1" customWidth="1"/>
    <col min="51" max="51" width="10.375" style="347" hidden="1" customWidth="1"/>
    <col min="52" max="52" width="11.375" style="347" hidden="1" customWidth="1"/>
    <col min="53" max="53" width="9.125" style="347" hidden="1" customWidth="1"/>
    <col min="54" max="54" width="11.375" style="347" hidden="1" customWidth="1"/>
    <col min="55" max="55" width="12.625" style="347" hidden="1" customWidth="1"/>
    <col min="56" max="56" width="10.375" style="347" hidden="1" customWidth="1"/>
    <col min="57" max="57" width="11.375" style="347" hidden="1" customWidth="1"/>
    <col min="58" max="62" width="12.625" style="347" hidden="1" customWidth="1"/>
    <col min="63" max="63" width="11.375" style="347" hidden="1" customWidth="1"/>
    <col min="64" max="66" width="12.625" style="347" hidden="1" customWidth="1"/>
    <col min="67" max="68" width="9" style="347" hidden="1" customWidth="1"/>
    <col min="69" max="69" width="10.375" style="347" hidden="1" customWidth="1"/>
    <col min="70" max="71" width="11.375" style="347" hidden="1" customWidth="1"/>
    <col min="72" max="72" width="12.625" style="347" hidden="1" customWidth="1"/>
    <col min="73" max="73" width="9" style="347" hidden="1" customWidth="1"/>
    <col min="74" max="74" width="0" style="347" hidden="1" customWidth="1"/>
    <col min="75" max="16384" width="9" style="347"/>
  </cols>
  <sheetData>
    <row r="1" spans="1:72" ht="33" customHeight="1">
      <c r="A1" s="561" t="s">
        <v>617</v>
      </c>
      <c r="B1" s="561">
        <v>508</v>
      </c>
      <c r="U1" s="654" t="s">
        <v>655</v>
      </c>
      <c r="V1" s="654"/>
      <c r="W1" s="654"/>
      <c r="X1" s="654"/>
      <c r="Y1" s="654" t="s">
        <v>656</v>
      </c>
      <c r="Z1" s="657" t="s">
        <v>658</v>
      </c>
      <c r="AB1" s="347" t="s">
        <v>512</v>
      </c>
      <c r="AE1" s="347" t="str">
        <f>(IFERROR(CLEAN(SUBSTITUTE(DBCS(CONCATENATE((IF(RIGHT(作業２!G9,4)="こども園",SUBSTITUTE(SUBSTITUTE(作業２!G9,作業２!$E$213,""),作業２!$E$214,""),SUBSTITUTE(作業２!G9,作業２!$E$213,""))))),"　","")),""))</f>
        <v/>
      </c>
      <c r="AM1" s="648"/>
    </row>
    <row r="2" spans="1:72" ht="23.25" hidden="1" thickBot="1">
      <c r="B2" s="536" t="s">
        <v>571</v>
      </c>
      <c r="C2" s="536" t="s">
        <v>572</v>
      </c>
      <c r="D2" s="536" t="s">
        <v>573</v>
      </c>
      <c r="E2" s="536" t="s">
        <v>574</v>
      </c>
      <c r="F2" s="536" t="s">
        <v>575</v>
      </c>
      <c r="G2" s="347" t="s">
        <v>605</v>
      </c>
      <c r="H2" s="347" t="s">
        <v>606</v>
      </c>
      <c r="I2" s="347" t="s">
        <v>612</v>
      </c>
      <c r="J2" s="347" t="s">
        <v>611</v>
      </c>
      <c r="K2" s="347" t="s">
        <v>608</v>
      </c>
      <c r="L2" s="347" t="s">
        <v>607</v>
      </c>
      <c r="M2" s="347" t="s">
        <v>610</v>
      </c>
      <c r="N2" s="347" t="s">
        <v>609</v>
      </c>
      <c r="O2" s="347" t="s">
        <v>614</v>
      </c>
      <c r="P2" s="347" t="s">
        <v>613</v>
      </c>
      <c r="Q2" s="347" t="s">
        <v>616</v>
      </c>
      <c r="U2" s="655"/>
      <c r="V2" s="655"/>
      <c r="W2" s="655"/>
      <c r="X2" s="655"/>
      <c r="Y2" s="655"/>
      <c r="Z2" s="656" t="s">
        <v>657</v>
      </c>
      <c r="AA2" s="347" t="str">
        <f>IF(AA4="01",CONCATENATE(作業２!G$64," ",IF(作業２!G$64="5.名称変更",CONCATENATE(作業２!G$65,作業２!G$66,".",作業２!G$67," "),""),作業２!G$68),"")</f>
        <v/>
      </c>
      <c r="AB2" s="348" t="s">
        <v>511</v>
      </c>
      <c r="AW2" s="536" t="s">
        <v>570</v>
      </c>
    </row>
    <row r="3" spans="1:72" ht="15" hidden="1" thickTop="1" thickBot="1">
      <c r="A3" s="535" t="str">
        <f>IFERROR(IF(AA3="","",CONCATENATE(VLOOKUP(MID(AJ3,1,3),作業２!$L$163:$M$209,2,FALSE),SUBSTITUTE(AF3,"認定こども園",""),MID(SUBSTITUTE(SUBSTITUTE(SUBSTITUTE(SUBSTITUTE(SUBSTITUTE(SUBSTITUTE(SUBSTITUTE(SUBSTITUTE(SUBSTITUTE(SUBSTITUTE(SUBSTITUTE(DBCS(AJ3),"－",""),"１",""),"２",""),"３",""),"４",""),"５",""),"６",""),"７",""),"８",""),"９",""),"０",""),4,8),)),"")</f>
        <v/>
      </c>
      <c r="B3" s="562" t="str">
        <f>IF(AA3="","",IF($AP$3="","",$AP$3))</f>
        <v/>
      </c>
      <c r="C3" s="537"/>
      <c r="D3" s="538" t="str">
        <f>IF(B3="","",CONCATENATE(B3,F3))</f>
        <v/>
      </c>
      <c r="E3" s="538" t="str">
        <f>IF(C3="","",CONCATENATE(C3,F3))</f>
        <v/>
      </c>
      <c r="F3" s="538" t="str">
        <f>IF(AA3="","",1011)</f>
        <v/>
      </c>
      <c r="G3" s="563" t="str">
        <f>作業１!K46</f>
        <v/>
      </c>
      <c r="H3" s="563">
        <f>IF(G3="",0,IF(G3=0,0,1))</f>
        <v>0</v>
      </c>
      <c r="I3" s="563">
        <f>IF(MID(G3,3,4)="4800",1,0)</f>
        <v>0</v>
      </c>
      <c r="J3" s="563">
        <f>I3</f>
        <v>0</v>
      </c>
      <c r="K3" s="563">
        <f>IF(MID(G3,3,4)="5000",1,0)</f>
        <v>0</v>
      </c>
      <c r="L3" s="563">
        <f>K3</f>
        <v>0</v>
      </c>
      <c r="M3" s="563">
        <f>IF(MID(G3,3,4)="6000",1,0)</f>
        <v>0</v>
      </c>
      <c r="N3" s="563">
        <f>M3</f>
        <v>0</v>
      </c>
      <c r="O3" s="563">
        <f>IF(MID(G3,3,4)="7000",1,0)</f>
        <v>0</v>
      </c>
      <c r="P3" s="563">
        <f>O3</f>
        <v>0</v>
      </c>
      <c r="Q3" s="563" t="str">
        <f>IF(LEFT(G3,1)="0",CONCATENATE("0",(IF(H3=1,(IF(I3=1,J3,0)+IF(K3=1,L3,0)+IF(M3=1,N3,0)+IF(O3=1,P3,0))+G3,""))),(IF(H3=1,(IF(I3=1,J3,0)+IF(K3=1,L3,0)+IF(M3=1,N3,0)+IF(O3=1,P3,0))+G3,"")))</f>
        <v/>
      </c>
      <c r="U3" s="658" t="str">
        <f>SUBSTITUTE(SUBSTITUTE(SUBSTITUTE(IF(AA3="01",作業１!F20,""),"　","")," ",""),CHAR(10),"")</f>
        <v/>
      </c>
      <c r="V3" s="658" t="str">
        <f>SUBSTITUTE(SUBSTITUTE(SUBSTITUTE(IF(AA3="01",作業１!F21,""),"　","")," ",""),CHAR(10),"")</f>
        <v/>
      </c>
      <c r="W3" s="658" t="str">
        <f>SUBSTITUTE(SUBSTITUTE(SUBSTITUTE(IF(AA3="01",作業１!F22,""),"　","")," ",""),CHAR(10),"")</f>
        <v/>
      </c>
      <c r="X3" s="658" t="str">
        <f>SUBSTITUTE(SUBSTITUTE(SUBSTITUTE(SUBSTITUTE(SUBSTITUTE(SUBSTITUTE(IF(AA3="01",作業１!F23,""),"　","")," ",""),CHAR(10),""),"　","")," ",""),CHAR(10),"")</f>
        <v/>
      </c>
      <c r="Y3" s="659" t="str">
        <f>SUBSTITUTE(SUBSTITUTE(SUBSTITUTE(IF(AA3="01",CONCATENATE(作業１!F7,作業１!H7,"　",AH3),""),"　","")," ",""),CHAR(10),"")</f>
        <v/>
      </c>
      <c r="Z3" s="653">
        <f>SUM(Y4:Y18)</f>
        <v>0</v>
      </c>
      <c r="AA3" s="465" t="str">
        <f>IF(AF3="","","01")</f>
        <v/>
      </c>
      <c r="AB3" s="534"/>
      <c r="AC3" s="414" t="str">
        <f>作業１!L8</f>
        <v/>
      </c>
      <c r="AD3" s="414" t="str">
        <f>作業１!L7</f>
        <v/>
      </c>
      <c r="AE3" s="462" t="str">
        <f>SUBSTITUTE(SUBSTITUTE(SUBSTITUTE(IF(作業１!H6="","",CLEAN(SUBSTITUTE(DBCS(作業１!H6),"　",""))),"　","")," ",""),CHAR(10),"")</f>
        <v/>
      </c>
      <c r="AF3" s="462" t="str">
        <f>SUBSTITUTE(SUBSTITUTE(SUBSTITUTE(IF(作業１!H7="","",CLEAN(SUBSTITUTE(DBCS(作業１!H7),"　",""))),"　","")," ",""),CHAR(10),"")</f>
        <v/>
      </c>
      <c r="AG3" s="462" t="str">
        <f>CLEAN(DBCS(作業１!L15))</f>
        <v/>
      </c>
      <c r="AH3" s="462" t="str">
        <f>CLEAN(DBCS(作業１!L16))</f>
        <v/>
      </c>
      <c r="AI3" s="462" t="str">
        <f>SUBSTITUTE(SUBSTITUTE(SUBSTITUTE(CLEAN((SUBSTITUTE(DBCS(CONCATENATE(作業１!F11,作業１!H11)),"　",""))),"　","")," ",""),CHAR(10),"")</f>
        <v/>
      </c>
      <c r="AJ3" s="462" t="str">
        <f>SUBSTITUTE(SUBSTITUTE(SUBSTITUTE(CLEAN(SUBSTITUTE(DBCS(作業１!L12),"　","")),"　","")," ",""),CHAR(10),"")</f>
        <v/>
      </c>
      <c r="AK3" s="460" t="str">
        <f>IF(作業１!L18="","",VALUE(作業１!L18))</f>
        <v/>
      </c>
      <c r="AL3" s="460" t="str">
        <f>IF(作業１!L9="","",ASC(作業１!L9))</f>
        <v/>
      </c>
      <c r="AM3" s="460" t="str">
        <f>IF(作業１!L13="","",ASC((作業１!L13)))</f>
        <v/>
      </c>
      <c r="AN3" s="460" t="str">
        <f>ASC(IF(作業１!M13="","",(作業１!M13)))</f>
        <v/>
      </c>
      <c r="AO3" s="460" t="str">
        <f>IF(作業１!N13="","",ASC((作業１!N13)))</f>
        <v/>
      </c>
      <c r="AP3" s="461"/>
      <c r="AQ3" s="381"/>
      <c r="AR3" s="381"/>
      <c r="AS3" s="381"/>
      <c r="AT3" s="381"/>
      <c r="AU3" s="381"/>
      <c r="AV3" s="381"/>
      <c r="AX3" s="381"/>
      <c r="AY3" s="381"/>
      <c r="AZ3" s="381"/>
      <c r="BA3" s="381"/>
      <c r="BB3" s="381"/>
      <c r="BC3" s="381"/>
      <c r="BD3" s="381"/>
      <c r="BE3" s="381"/>
      <c r="BF3" s="381"/>
      <c r="BG3" s="381"/>
      <c r="BH3" s="381"/>
      <c r="BI3" s="381"/>
      <c r="BJ3" s="381"/>
      <c r="BK3" s="381"/>
      <c r="BL3" s="381"/>
      <c r="BM3" s="381"/>
      <c r="BN3" s="381"/>
      <c r="BO3" s="381"/>
      <c r="BP3" s="381"/>
      <c r="BQ3" s="381"/>
      <c r="BR3" s="381"/>
      <c r="BS3" s="381"/>
      <c r="BT3" s="381"/>
    </row>
    <row r="4" spans="1:72" ht="13.5" hidden="1" customHeight="1" thickTop="1">
      <c r="A4" s="535" t="str">
        <f>IF(AA4="","",$A$3)</f>
        <v/>
      </c>
      <c r="B4" s="562" t="str">
        <f t="shared" ref="B4:B67" si="0">IF(AA4="","",IF($AP$3="","",$AP$3))</f>
        <v/>
      </c>
      <c r="C4" s="537"/>
      <c r="D4" s="538" t="str">
        <f t="shared" ref="D4:D67" si="1">IF(B4="","",CONCATENATE(B4,F4))</f>
        <v/>
      </c>
      <c r="E4" s="538" t="str">
        <f t="shared" ref="E4:E67" si="2">IF(C4="","",CONCATENATE(C4,F4))</f>
        <v/>
      </c>
      <c r="F4" s="538" t="str">
        <f>IF(AA4="","",1012)</f>
        <v/>
      </c>
      <c r="G4" s="555"/>
      <c r="H4"/>
      <c r="I4"/>
      <c r="J4"/>
      <c r="K4"/>
      <c r="L4"/>
      <c r="M4"/>
      <c r="N4"/>
      <c r="O4"/>
      <c r="P4"/>
      <c r="Q4"/>
      <c r="U4" s="456"/>
      <c r="V4" s="456"/>
      <c r="W4" s="456"/>
      <c r="X4" s="456"/>
      <c r="Y4" s="653" t="str">
        <f>IF(AA4="","",1)</f>
        <v/>
      </c>
      <c r="Z4" s="652" t="str">
        <f>SUBSTITUTE(SUBSTITUTE(SUBSTITUTE(IF(AA4="01",CONCATENATE(作業２!G$64," ",IF(作業２!G$64="５：名称変更",CONCATENATE(作業２!G$65,作業２!G$66,".",作業２!G$67," "),""),作業２!G$68),""),"　","")," ",""),CHAR(10),"")</f>
        <v/>
      </c>
      <c r="AA4" s="466" t="str">
        <f>IF(作業２!G9="","",IF(作業２!G34="Z","","01"))</f>
        <v/>
      </c>
      <c r="AB4" s="949"/>
      <c r="AC4" s="643" t="str">
        <f>SUBSTITUTE(SUBSTITUTE(SUBSTITUTE(IF(AA4="","",IF(作業２!G$34="Z","",作業２!$G$9)),"　","")," ",""),CHAR(10),"")</f>
        <v/>
      </c>
      <c r="AD4" s="405" t="str">
        <f>IF(AA4="","",作業２!G34)</f>
        <v/>
      </c>
      <c r="AE4" s="463" t="str">
        <f>IF(AA4="","",CLEAN(DBCS(作業２!G35)))</f>
        <v/>
      </c>
      <c r="AF4" s="635" t="str">
        <f>SUBSTITUTE(SUBSTITUTE(SUBSTITUTE(IF(AA4="","",CLEAN(SUBSTITUTE(SUBSTITUTE(SUBSTITUTE(SUBSTITUTE(SUBSTITUTE(SUBSTITUTE(DBCS(IF(AG4="1",作業２!G36,"")),"　",""),"-","－"),"−","－"),"‐","－"),"ー","－"),"―","－"))),"　","")," ",""),CHAR(10),"")</f>
        <v/>
      </c>
      <c r="AG4" s="405" t="str">
        <f>IF(AC4="","",ASC(LEFT(作業２!G$13,1)))</f>
        <v/>
      </c>
      <c r="AH4" s="529" t="str">
        <f>IF(AC4="","",IF(AA4="","",IFERROR(VALUE(作業２!G38),"")))</f>
        <v/>
      </c>
      <c r="AI4" s="640" t="str">
        <f>ASC(IF(AG4="1",IF(作業２!$G$39="","",(作業２!$G$39)),""))</f>
        <v/>
      </c>
      <c r="AJ4" s="405" t="str">
        <f>IF(AC4="","",(作業２!G40))</f>
        <v/>
      </c>
      <c r="AK4" s="405" t="str">
        <f>IF(AC4="","",(作業２!G41))</f>
        <v/>
      </c>
      <c r="AL4" s="405" t="str">
        <f>IF(AC4="","",(作業２!G42))</f>
        <v/>
      </c>
      <c r="AM4" s="405" t="str">
        <f>IF(AC4="","",IF(作業２!G18="","",作業２!G18))</f>
        <v/>
      </c>
      <c r="AN4" s="405" t="str">
        <f>IF(AC4="","",IF(作業２!G19="","",作業２!G19))</f>
        <v/>
      </c>
      <c r="AO4" s="405" t="str">
        <f>IF(AC4="","",IF(作業２!G20="","",作業２!G20))</f>
        <v/>
      </c>
      <c r="AP4" s="405" t="str">
        <f>IF(AC4="","",IF(作業２!G21="","",作業２!G21))</f>
        <v/>
      </c>
      <c r="AQ4" s="405" t="str">
        <f>IF(AC4="","",IF(作業２!G22="","",作業２!G22))</f>
        <v/>
      </c>
      <c r="AR4" s="405" t="str">
        <f>IF(AC4="","",IF(作業２!G23="","",作業２!G23))</f>
        <v/>
      </c>
      <c r="AS4" s="406" t="str">
        <f>IF(AC4="","",IF(作業２!G33="","",(VALUE(ASC((LEFT(作業２!G33,1)))))))</f>
        <v/>
      </c>
      <c r="AT4" s="643" t="str">
        <f>IF(AC4="","",IF(作業２!G$64="","",IF(LEFT(作業２!G$64,1)="５","",(VALUE(ASC((LEFT(作業２!G$64,1))))))))</f>
        <v/>
      </c>
      <c r="AU4" s="407" t="str">
        <f>IF(AC4="","",IF(作業２!G59="","",(VALUE(ASC((作業２!G59))))))</f>
        <v/>
      </c>
      <c r="AV4" s="408" t="str">
        <f>IF(AA4="","",IF(OR(作業２!G49="",作業２!G49="5 認定こども園（分園）",作業２!G49="6 保育園"),"",(VALUE(ASC((LEFT(作業２!G49,1)))))))</f>
        <v/>
      </c>
      <c r="AW4" s="644" t="str">
        <f>IF(AC4="","",IF(作業２!G50="","",(VALUE(ASC((LEFT(作業２!G50,1)))))))</f>
        <v/>
      </c>
      <c r="AX4" s="649" t="str">
        <f>IF(IFERROR(SEARCH("01",作業２!G$58,1),0)&gt;0,"○","")</f>
        <v/>
      </c>
      <c r="AY4" s="649" t="str">
        <f>IF(IFERROR(SEARCH("02",作業２!G$58,1),0)&gt;0,"○","")</f>
        <v/>
      </c>
      <c r="AZ4" s="649" t="str">
        <f>IF(IFERROR(SEARCH("03",作業２!G$58,1),0)&gt;0,"○","")</f>
        <v/>
      </c>
      <c r="BA4" s="649" t="str">
        <f>IF(IFERROR(SEARCH("04",作業２!G$58,1),0)&gt;0,"○","")</f>
        <v/>
      </c>
      <c r="BB4" s="649" t="str">
        <f>IF(IFERROR(SEARCH("05",作業２!G$58,1),0)&gt;0,"○","")</f>
        <v/>
      </c>
      <c r="BC4" s="649" t="str">
        <f>IF(IFERROR(SEARCH("06",作業２!G$58,1),0)&gt;0,"○","")</f>
        <v/>
      </c>
      <c r="BD4" s="649" t="str">
        <f>IF(IFERROR(SEARCH("07",作業２!G$58,1),0)&gt;0,"○","")</f>
        <v/>
      </c>
      <c r="BE4" s="649" t="str">
        <f>IF(IFERROR(SEARCH("08",作業２!G$58,1),0)&gt;0,"○","")</f>
        <v/>
      </c>
      <c r="BF4" s="381"/>
      <c r="BG4" s="381"/>
      <c r="BH4" s="381"/>
      <c r="BI4" s="381"/>
      <c r="BJ4" s="381"/>
      <c r="BK4" s="381"/>
      <c r="BL4" s="381"/>
      <c r="BM4" s="381"/>
      <c r="BN4" s="381"/>
      <c r="BO4" s="381"/>
      <c r="BP4" s="381"/>
      <c r="BQ4" s="381"/>
      <c r="BR4" s="381"/>
      <c r="BS4" s="381"/>
      <c r="BT4" s="381"/>
    </row>
    <row r="5" spans="1:72" ht="13.5" hidden="1" customHeight="1">
      <c r="A5" s="535" t="str">
        <f t="shared" ref="A5:A68" si="3">IF(AA5="","",$A$3)</f>
        <v/>
      </c>
      <c r="B5" s="562" t="str">
        <f t="shared" si="0"/>
        <v/>
      </c>
      <c r="C5" s="537"/>
      <c r="D5" s="538" t="str">
        <f t="shared" si="1"/>
        <v/>
      </c>
      <c r="E5" s="538" t="str">
        <f t="shared" si="2"/>
        <v/>
      </c>
      <c r="F5" s="538" t="str">
        <f>IF(AA5="","",1013)</f>
        <v/>
      </c>
      <c r="G5" s="555"/>
      <c r="H5"/>
      <c r="I5"/>
      <c r="J5"/>
      <c r="K5"/>
      <c r="L5"/>
      <c r="M5"/>
      <c r="N5"/>
      <c r="O5"/>
      <c r="P5"/>
      <c r="Q5"/>
      <c r="Y5" s="653" t="str">
        <f t="shared" ref="Y5:Y18" si="4">IF(AA5="","",1)</f>
        <v/>
      </c>
      <c r="Z5" s="652" t="str">
        <f>SUBSTITUTE(SUBSTITUTE(SUBSTITUTE(IF(AA5="01",CONCATENATE(作業２!H$64," ",IF(作業２!H$64="５：名称変更",CONCATENATE(作業２!H$65,作業２!H$66,".",作業２!H$67," "),""),作業２!H$68),""),"　","")," ",""),CHAR(10),"")</f>
        <v/>
      </c>
      <c r="AA5" s="467" t="str">
        <f>IF(作業２!H9="","",IF(作業２!H34="Z","","01"))</f>
        <v/>
      </c>
      <c r="AB5" s="950"/>
      <c r="AC5" s="638" t="str">
        <f>SUBSTITUTE(SUBSTITUTE(SUBSTITUTE(IF(AA5="","",IF(作業２!H$34="Z","",作業２!$H$9)),"　","")," ",""),CHAR(10),"")</f>
        <v/>
      </c>
      <c r="AD5" s="390" t="str">
        <f>IF(AA5="","",作業２!H34)</f>
        <v/>
      </c>
      <c r="AE5" s="464" t="str">
        <f>IF(AA5="","",CLEAN(DBCS(作業２!H35)))</f>
        <v/>
      </c>
      <c r="AF5" s="636" t="str">
        <f>SUBSTITUTE(SUBSTITUTE(SUBSTITUTE(IF(AA5="","",CLEAN(SUBSTITUTE(SUBSTITUTE(SUBSTITUTE(SUBSTITUTE(SUBSTITUTE(SUBSTITUTE(DBCS(IF(AG5="1",作業２!H36,"")),"　",""),"-","－"),"−","－"),"‐","－"),"ー","－"),"―","－"))),"　","")," ",""),CHAR(10),"")</f>
        <v/>
      </c>
      <c r="AG5" s="390" t="str">
        <f>IF(AC5="","",ASC(LEFT(作業２!H13,1)))</f>
        <v/>
      </c>
      <c r="AH5" s="530" t="str">
        <f>IF(AC5="","",IF(AA5="","",IFERROR(VALUE(作業２!H38),"")))</f>
        <v/>
      </c>
      <c r="AI5" s="641" t="str">
        <f>ASC(IF(AG5="1",IF(作業２!$H$39="","",(作業２!$H$39)),""))</f>
        <v/>
      </c>
      <c r="AJ5" s="390" t="str">
        <f>IF(AC5="","",(作業２!H40))</f>
        <v/>
      </c>
      <c r="AK5" s="390" t="str">
        <f>IF(AC5="","",(作業２!H41))</f>
        <v/>
      </c>
      <c r="AL5" s="390" t="str">
        <f>IF(AC5="","",(作業２!H42))</f>
        <v/>
      </c>
      <c r="AM5" s="390" t="str">
        <f>IF(作業２!H18="","",作業２!H18)</f>
        <v/>
      </c>
      <c r="AN5" s="390" t="str">
        <f>IF(作業２!H19="","",作業２!H19)</f>
        <v/>
      </c>
      <c r="AO5" s="390" t="str">
        <f>IF(作業２!H20="","",作業２!H20)</f>
        <v/>
      </c>
      <c r="AP5" s="390" t="str">
        <f>IF(作業２!H21="","",作業２!H21)</f>
        <v/>
      </c>
      <c r="AQ5" s="390" t="str">
        <f>IF(作業２!H22="","",作業２!H22)</f>
        <v/>
      </c>
      <c r="AR5" s="390" t="str">
        <f>IF(作業２!H23="","",作業２!H23)</f>
        <v/>
      </c>
      <c r="AS5" s="391" t="str">
        <f>IF(作業２!H33="","",(VALUE(ASC((LEFT(作業２!H33,1))))))</f>
        <v/>
      </c>
      <c r="AT5" s="638" t="str">
        <f>IF(AC5="","",IF(作業２!H$64="","",IF(LEFT(作業２!H$64,1)="５","",(VALUE(ASC((LEFT(作業２!H$64,1))))))))</f>
        <v/>
      </c>
      <c r="AU5" s="392" t="str">
        <f>IF(作業２!H59="","",(VALUE(ASC((作業２!H59)))))</f>
        <v/>
      </c>
      <c r="AV5" s="409" t="str">
        <f>IF(AA5="","",IF(OR(作業２!H49="",作業２!H49="5 認定こども園（分園）",作業２!H49="6 保育園"),"",(VALUE(ASC((LEFT(作業２!H49,1)))))))</f>
        <v/>
      </c>
      <c r="AW5" s="645" t="str">
        <f>IF(作業２!H50="","",(VALUE(ASC((LEFT(作業２!H50,1))))))</f>
        <v/>
      </c>
      <c r="AX5" s="650" t="str">
        <f>IF(IFERROR(SEARCH("01",作業２!H$58,1),0)&gt;0,"○","")</f>
        <v/>
      </c>
      <c r="AY5" s="650" t="str">
        <f>IF(IFERROR(SEARCH("02",作業２!H$58,1),0)&gt;0,"○","")</f>
        <v/>
      </c>
      <c r="AZ5" s="650" t="str">
        <f>IF(IFERROR(SEARCH("03",作業２!H$58,1),0)&gt;0,"○","")</f>
        <v/>
      </c>
      <c r="BA5" s="650" t="str">
        <f>IF(IFERROR(SEARCH("04",作業２!H$58,1),0)&gt;0,"○","")</f>
        <v/>
      </c>
      <c r="BB5" s="650" t="str">
        <f>IF(IFERROR(SEARCH("05",作業２!H$58,1),0)&gt;0,"○","")</f>
        <v/>
      </c>
      <c r="BC5" s="650" t="str">
        <f>IF(IFERROR(SEARCH("06",作業２!H$58,1),0)&gt;0,"○","")</f>
        <v/>
      </c>
      <c r="BD5" s="650" t="str">
        <f>IF(IFERROR(SEARCH("07",作業２!H$58,1),0)&gt;0,"○","")</f>
        <v/>
      </c>
      <c r="BE5" s="650" t="str">
        <f>IF(IFERROR(SEARCH("08",作業２!H$58,1),0)&gt;0,"○","")</f>
        <v/>
      </c>
      <c r="BF5" s="381"/>
      <c r="BG5" s="381"/>
      <c r="BH5" s="381"/>
      <c r="BI5" s="381"/>
      <c r="BJ5" s="381"/>
      <c r="BK5" s="381"/>
      <c r="BL5" s="381"/>
      <c r="BM5" s="381"/>
      <c r="BN5" s="381"/>
      <c r="BO5" s="381"/>
      <c r="BP5" s="381"/>
      <c r="BQ5" s="381"/>
      <c r="BR5" s="381"/>
      <c r="BS5" s="381"/>
      <c r="BT5" s="381"/>
    </row>
    <row r="6" spans="1:72" ht="13.5" hidden="1" customHeight="1">
      <c r="A6" s="535" t="str">
        <f t="shared" si="3"/>
        <v/>
      </c>
      <c r="B6" s="562" t="str">
        <f t="shared" si="0"/>
        <v/>
      </c>
      <c r="C6" s="537"/>
      <c r="D6" s="538" t="str">
        <f t="shared" si="1"/>
        <v/>
      </c>
      <c r="E6" s="538" t="str">
        <f t="shared" si="2"/>
        <v/>
      </c>
      <c r="F6" s="538" t="str">
        <f>IF(AA6="","",1022)</f>
        <v/>
      </c>
      <c r="G6" s="555"/>
      <c r="H6"/>
      <c r="I6"/>
      <c r="J6"/>
      <c r="K6"/>
      <c r="L6"/>
      <c r="M6"/>
      <c r="N6"/>
      <c r="O6"/>
      <c r="P6"/>
      <c r="Q6"/>
      <c r="Y6" s="653" t="str">
        <f t="shared" si="4"/>
        <v/>
      </c>
      <c r="Z6" s="652" t="str">
        <f>SUBSTITUTE(SUBSTITUTE(SUBSTITUTE(IF(AA6="01",CONCATENATE(作業２!I$64," ",IF(作業２!I$64="５：名称変更",CONCATENATE(作業２!I$65,作業２!I$66,".",作業２!I$67," "),""),作業２!I$68),""),"　","")," ",""),CHAR(10),"")</f>
        <v/>
      </c>
      <c r="AA6" s="467" t="str">
        <f>IF(作業２!I9="","",IF(作業２!I34="Z","","01"))</f>
        <v/>
      </c>
      <c r="AB6" s="950"/>
      <c r="AC6" s="638" t="str">
        <f>SUBSTITUTE(SUBSTITUTE(SUBSTITUTE(IF(AA6="","",IF(作業２!I$34="Z","",作業２!$I$9)),"　","")," ",""),CHAR(10),"")</f>
        <v/>
      </c>
      <c r="AD6" s="390" t="str">
        <f>IF(AA6="","",作業２!I34)</f>
        <v/>
      </c>
      <c r="AE6" s="464" t="str">
        <f>IF(AA6="","",CLEAN(DBCS(作業２!I35)))</f>
        <v/>
      </c>
      <c r="AF6" s="636" t="str">
        <f>SUBSTITUTE(SUBSTITUTE(SUBSTITUTE(IF(AA6="","",CLEAN(SUBSTITUTE(SUBSTITUTE(SUBSTITUTE(SUBSTITUTE(SUBSTITUTE(SUBSTITUTE(DBCS(IF(AG6="1",作業２!I36,"")),"　",""),"-","－"),"−","－"),"‐","－"),"ー","－"),"―","－"))),"　","")," ",""),CHAR(10),"")</f>
        <v/>
      </c>
      <c r="AG6" s="390" t="str">
        <f>IF(AC6="","",ASC(LEFT(作業２!I13,1)))</f>
        <v/>
      </c>
      <c r="AH6" s="530" t="str">
        <f>IF(AC6="","",IF(AA6="","",IFERROR(VALUE(作業２!I38),"")))</f>
        <v/>
      </c>
      <c r="AI6" s="641" t="str">
        <f>ASC(IF(AG6="1",IF(作業２!$I$39="","",(作業２!$I$39)),""))</f>
        <v/>
      </c>
      <c r="AJ6" s="390" t="str">
        <f>IF(AC6="","",(作業２!I40))</f>
        <v/>
      </c>
      <c r="AK6" s="390" t="str">
        <f>IF(AC6="","",(作業２!I41))</f>
        <v/>
      </c>
      <c r="AL6" s="390" t="str">
        <f>IF(AC6="","",(作業２!I42))</f>
        <v/>
      </c>
      <c r="AM6" s="390" t="str">
        <f>IF(作業２!I18="","",作業２!I18)</f>
        <v/>
      </c>
      <c r="AN6" s="390" t="str">
        <f>IF(作業２!I19="","",作業２!I19)</f>
        <v/>
      </c>
      <c r="AO6" s="390" t="str">
        <f>IF(作業２!I20="","",作業２!I20)</f>
        <v/>
      </c>
      <c r="AP6" s="390" t="str">
        <f>IF(作業２!I21="","",作業２!I21)</f>
        <v/>
      </c>
      <c r="AQ6" s="390" t="str">
        <f>IF(作業２!I22="","",作業２!I22)</f>
        <v/>
      </c>
      <c r="AR6" s="390" t="str">
        <f>IF(作業２!I23="","",作業２!I23)</f>
        <v/>
      </c>
      <c r="AS6" s="391" t="str">
        <f>IF(作業２!I33="","",(VALUE(ASC((LEFT(作業２!I33,1))))))</f>
        <v/>
      </c>
      <c r="AT6" s="638" t="str">
        <f>IF(AC6="","",IF(作業２!I$64="","",IF(LEFT(作業２!I$64,1)="５","",(VALUE(ASC((LEFT(作業２!I$64,1))))))))</f>
        <v/>
      </c>
      <c r="AU6" s="392" t="str">
        <f>IF(作業２!I59="","",(VALUE(ASC((作業２!I59)))))</f>
        <v/>
      </c>
      <c r="AV6" s="409" t="str">
        <f>IF(AA6="","",IF(OR(作業２!I49="",作業２!I49="5 認定こども園（分園）",作業２!I49="6 保育園"),"",(VALUE(ASC((LEFT(作業２!I49,1)))))))</f>
        <v/>
      </c>
      <c r="AW6" s="645" t="str">
        <f>IF(作業２!I50="","",(VALUE(ASC((LEFT(作業２!I50,1))))))</f>
        <v/>
      </c>
      <c r="AX6" s="650" t="str">
        <f>IF(IFERROR(SEARCH("01",作業２!I$58,1),0)&gt;0,"○","")</f>
        <v/>
      </c>
      <c r="AY6" s="650" t="str">
        <f>IF(IFERROR(SEARCH("02",作業２!I$58,1),0)&gt;0,"○","")</f>
        <v/>
      </c>
      <c r="AZ6" s="650" t="str">
        <f>IF(IFERROR(SEARCH("03",作業２!I$58,1),0)&gt;0,"○","")</f>
        <v/>
      </c>
      <c r="BA6" s="650" t="str">
        <f>IF(IFERROR(SEARCH("04",作業２!I$58,1),0)&gt;0,"○","")</f>
        <v/>
      </c>
      <c r="BB6" s="650" t="str">
        <f>IF(IFERROR(SEARCH("05",作業２!I$58,1),0)&gt;0,"○","")</f>
        <v/>
      </c>
      <c r="BC6" s="650" t="str">
        <f>IF(IFERROR(SEARCH("06",作業２!I$58,1),0)&gt;0,"○","")</f>
        <v/>
      </c>
      <c r="BD6" s="650" t="str">
        <f>IF(IFERROR(SEARCH("07",作業２!I$58,1),0)&gt;0,"○","")</f>
        <v/>
      </c>
      <c r="BE6" s="650" t="str">
        <f>IF(IFERROR(SEARCH("08",作業２!I$58,1),0)&gt;0,"○","")</f>
        <v/>
      </c>
      <c r="BF6" s="381"/>
      <c r="BG6" s="381"/>
      <c r="BH6" s="381"/>
      <c r="BI6" s="381"/>
      <c r="BJ6" s="381"/>
      <c r="BK6" s="381"/>
      <c r="BL6" s="381"/>
      <c r="BM6" s="381"/>
      <c r="BN6" s="381"/>
      <c r="BO6" s="381"/>
      <c r="BP6" s="381"/>
      <c r="BQ6" s="381"/>
      <c r="BR6" s="381"/>
      <c r="BS6" s="381"/>
      <c r="BT6" s="381"/>
    </row>
    <row r="7" spans="1:72" ht="13.5" hidden="1" customHeight="1">
      <c r="A7" s="535" t="str">
        <f t="shared" si="3"/>
        <v/>
      </c>
      <c r="B7" s="562" t="str">
        <f t="shared" si="0"/>
        <v/>
      </c>
      <c r="C7" s="537"/>
      <c r="D7" s="538" t="str">
        <f t="shared" si="1"/>
        <v/>
      </c>
      <c r="E7" s="538" t="str">
        <f t="shared" si="2"/>
        <v/>
      </c>
      <c r="F7" s="538" t="str">
        <f>IF(AA7="","",1023)</f>
        <v/>
      </c>
      <c r="G7" s="555"/>
      <c r="H7"/>
      <c r="I7"/>
      <c r="J7"/>
      <c r="K7"/>
      <c r="L7"/>
      <c r="M7"/>
      <c r="N7"/>
      <c r="O7"/>
      <c r="P7"/>
      <c r="Q7"/>
      <c r="Y7" s="653" t="str">
        <f t="shared" si="4"/>
        <v/>
      </c>
      <c r="Z7" s="652" t="str">
        <f>SUBSTITUTE(SUBSTITUTE(SUBSTITUTE(IF(AA7="01",CONCATENATE(作業２!J$64," ",IF(作業２!J$64="５：名称変更",CONCATENATE(作業２!J$65,作業２!J$66,".",作業２!J$67," "),""),作業２!J$68),""),"　","")," ",""),CHAR(10),"")</f>
        <v/>
      </c>
      <c r="AA7" s="467" t="str">
        <f>IF(作業２!J9="","",IF(作業２!J34="Z","","01"))</f>
        <v/>
      </c>
      <c r="AB7" s="950"/>
      <c r="AC7" s="638" t="str">
        <f>SUBSTITUTE(SUBSTITUTE(SUBSTITUTE(IF(AA7="","",IF(作業２!J$34="Z","",作業２!$J$9)),"　","")," ",""),CHAR(10),"")</f>
        <v/>
      </c>
      <c r="AD7" s="390" t="str">
        <f>IF(AA7="","",作業２!J34)</f>
        <v/>
      </c>
      <c r="AE7" s="464" t="str">
        <f>IF(AA7="","",CLEAN(DBCS(作業２!J35)))</f>
        <v/>
      </c>
      <c r="AF7" s="637" t="str">
        <f>SUBSTITUTE(SUBSTITUTE(SUBSTITUTE(IF(AA7="","",CLEAN(SUBSTITUTE(SUBSTITUTE(SUBSTITUTE(SUBSTITUTE(SUBSTITUTE(SUBSTITUTE(DBCS(IF(AG7="1",作業２!J36,"")),"　",""),"-","－"),"−","－"),"‐","－"),"ー","－"),"―","－"))),"　","")," ",""),CHAR(10),"")</f>
        <v/>
      </c>
      <c r="AG7" s="390" t="str">
        <f>IF(AC7="","",ASC(LEFT(作業２!J13,1)))</f>
        <v/>
      </c>
      <c r="AH7" s="530" t="str">
        <f>IF(AC7="","",IF(AA7="","",IFERROR(VALUE(作業２!J38),"")))</f>
        <v/>
      </c>
      <c r="AI7" s="641" t="str">
        <f>ASC(IF(AG7="1",IF(作業２!$J$39="","",(作業２!$J$39)),""))</f>
        <v/>
      </c>
      <c r="AJ7" s="390" t="str">
        <f>IF(AC7="","",(作業２!J40))</f>
        <v/>
      </c>
      <c r="AK7" s="390" t="str">
        <f>IF(AC7="","",(作業２!J41))</f>
        <v/>
      </c>
      <c r="AL7" s="390" t="str">
        <f>IF(AC7="","",(作業２!J42))</f>
        <v/>
      </c>
      <c r="AM7" s="390" t="str">
        <f>IF(作業２!J18="","",作業２!J18)</f>
        <v/>
      </c>
      <c r="AN7" s="390" t="str">
        <f>IF(作業２!J19="","",作業２!J19)</f>
        <v/>
      </c>
      <c r="AO7" s="390" t="str">
        <f>IF(作業２!J20="","",作業２!J20)</f>
        <v/>
      </c>
      <c r="AP7" s="390" t="str">
        <f>IF(作業２!J21="","",作業２!J21)</f>
        <v/>
      </c>
      <c r="AQ7" s="390" t="str">
        <f>IF(作業２!J22="","",作業２!J22)</f>
        <v/>
      </c>
      <c r="AR7" s="390" t="str">
        <f>IF(作業２!J23="","",作業２!J23)</f>
        <v/>
      </c>
      <c r="AS7" s="391" t="str">
        <f>IF(作業２!J33="","",(VALUE(ASC((LEFT(作業２!J33,1))))))</f>
        <v/>
      </c>
      <c r="AT7" s="638" t="str">
        <f>IF(AC7="","",IF(作業２!J$64="","",IF(LEFT(作業２!J$64,1)="５","",(VALUE(ASC((LEFT(作業２!J$64,1))))))))</f>
        <v/>
      </c>
      <c r="AU7" s="392" t="str">
        <f>IF(作業２!J59="","",(VALUE(ASC((作業２!J59)))))</f>
        <v/>
      </c>
      <c r="AV7" s="409" t="str">
        <f>IF(AA7="","",IF(OR(作業２!J49="",作業２!J49="5 認定こども園（分園）",作業２!J49="6 保育園"),"",(VALUE(ASC((LEFT(作業２!J49,1)))))))</f>
        <v/>
      </c>
      <c r="AW7" s="645" t="str">
        <f>IF(作業２!J50="","",(VALUE(ASC((LEFT(作業２!J50,1))))))</f>
        <v/>
      </c>
      <c r="AX7" s="650" t="str">
        <f>IF(IFERROR(SEARCH("01",作業２!J$58,1),0)&gt;0,"○","")</f>
        <v/>
      </c>
      <c r="AY7" s="650" t="str">
        <f>IF(IFERROR(SEARCH("02",作業２!J$58,1),0)&gt;0,"○","")</f>
        <v/>
      </c>
      <c r="AZ7" s="650" t="str">
        <f>IF(IFERROR(SEARCH("03",作業２!J$58,1),0)&gt;0,"○","")</f>
        <v/>
      </c>
      <c r="BA7" s="650" t="str">
        <f>IF(IFERROR(SEARCH("04",作業２!J$58,1),0)&gt;0,"○","")</f>
        <v/>
      </c>
      <c r="BB7" s="650" t="str">
        <f>IF(IFERROR(SEARCH("05",作業２!J$58,1),0)&gt;0,"○","")</f>
        <v/>
      </c>
      <c r="BC7" s="650" t="str">
        <f>IF(IFERROR(SEARCH("06",作業２!J$58,1),0)&gt;0,"○","")</f>
        <v/>
      </c>
      <c r="BD7" s="650" t="str">
        <f>IF(IFERROR(SEARCH("07",作業２!J$58,1),0)&gt;0,"○","")</f>
        <v/>
      </c>
      <c r="BE7" s="650" t="str">
        <f>IF(IFERROR(SEARCH("08",作業２!J$58,1),0)&gt;0,"○","")</f>
        <v/>
      </c>
      <c r="BF7" s="381"/>
      <c r="BG7" s="381"/>
      <c r="BH7" s="381"/>
      <c r="BI7" s="381"/>
      <c r="BJ7" s="381"/>
      <c r="BK7" s="381"/>
      <c r="BL7" s="381"/>
      <c r="BM7" s="381"/>
      <c r="BN7" s="381"/>
      <c r="BO7" s="381"/>
      <c r="BP7" s="381"/>
      <c r="BQ7" s="381"/>
      <c r="BR7" s="381"/>
      <c r="BS7" s="381"/>
      <c r="BT7" s="381"/>
    </row>
    <row r="8" spans="1:72" ht="13.5" hidden="1" customHeight="1">
      <c r="A8" s="535" t="str">
        <f t="shared" si="3"/>
        <v/>
      </c>
      <c r="B8" s="562" t="str">
        <f t="shared" si="0"/>
        <v/>
      </c>
      <c r="C8" s="537"/>
      <c r="D8" s="538" t="str">
        <f t="shared" si="1"/>
        <v/>
      </c>
      <c r="E8" s="538" t="str">
        <f t="shared" si="2"/>
        <v/>
      </c>
      <c r="F8" s="538" t="str">
        <f>IF(AA8="","",1032)</f>
        <v/>
      </c>
      <c r="G8" s="555"/>
      <c r="H8"/>
      <c r="I8"/>
      <c r="J8"/>
      <c r="K8"/>
      <c r="L8"/>
      <c r="M8"/>
      <c r="N8"/>
      <c r="O8"/>
      <c r="P8"/>
      <c r="Q8"/>
      <c r="Y8" s="653" t="str">
        <f t="shared" si="4"/>
        <v/>
      </c>
      <c r="Z8" s="652" t="str">
        <f>SUBSTITUTE(SUBSTITUTE(SUBSTITUTE(IF(AA8="01",CONCATENATE(作業２!K$64," ",IF(作業２!K$64="５：名称変更",CONCATENATE(作業２!K$65,作業２!K$66,".",作業２!K$67," "),""),作業２!K$68),""),"　","")," ",""),CHAR(10),"")</f>
        <v/>
      </c>
      <c r="AA8" s="467" t="str">
        <f>IF(作業２!K9="","",IF(作業２!K34="Z","","01"))</f>
        <v/>
      </c>
      <c r="AB8" s="950"/>
      <c r="AC8" s="638" t="str">
        <f>SUBSTITUTE(SUBSTITUTE(SUBSTITUTE(IF(AA8="","",IF(作業２!K$34="Z","",作業２!$K$9)),"　","")," ",""),CHAR(10),"")</f>
        <v/>
      </c>
      <c r="AD8" s="390" t="str">
        <f>IF(AA8="","",作業２!K34)</f>
        <v/>
      </c>
      <c r="AE8" s="464" t="str">
        <f>IF(AA8="","",CLEAN(DBCS(作業２!K35)))</f>
        <v/>
      </c>
      <c r="AF8" s="637" t="str">
        <f>SUBSTITUTE(SUBSTITUTE(SUBSTITUTE(IF(AA8="","",CLEAN(SUBSTITUTE(SUBSTITUTE(SUBSTITUTE(SUBSTITUTE(SUBSTITUTE(SUBSTITUTE(DBCS(IF(AG8="1",作業２!K36,"")),"　",""),"-","－"),"−","－"),"‐","－"),"ー","－"),"―","－"))),"　","")," ",""),CHAR(10),"")</f>
        <v/>
      </c>
      <c r="AG8" s="390" t="str">
        <f>IF(AC8="","",ASC(LEFT(作業２!K13,1)))</f>
        <v/>
      </c>
      <c r="AH8" s="530" t="str">
        <f>IF(AC8="","",IF(AA8="","",IFERROR(VALUE(作業２!K38),"")))</f>
        <v/>
      </c>
      <c r="AI8" s="641" t="str">
        <f>ASC(IF(AG8="1",IF(作業２!$K$39="","",(作業２!$K$39)),""))</f>
        <v/>
      </c>
      <c r="AJ8" s="390" t="str">
        <f>IF(AC8="","",(作業２!K40))</f>
        <v/>
      </c>
      <c r="AK8" s="390" t="str">
        <f>IF(AC8="","",(作業２!K41))</f>
        <v/>
      </c>
      <c r="AL8" s="390" t="str">
        <f>IF(AC8="","",(作業２!K42))</f>
        <v/>
      </c>
      <c r="AM8" s="390" t="str">
        <f>IF(作業２!K18="","",作業２!K18)</f>
        <v/>
      </c>
      <c r="AN8" s="390" t="str">
        <f>IF(作業２!K19="","",作業２!K19)</f>
        <v/>
      </c>
      <c r="AO8" s="390" t="str">
        <f>IF(作業２!K20="","",作業２!K20)</f>
        <v/>
      </c>
      <c r="AP8" s="390" t="str">
        <f>IF(作業２!K21="","",作業２!K21)</f>
        <v/>
      </c>
      <c r="AQ8" s="390" t="str">
        <f>IF(作業２!K22="","",作業２!K22)</f>
        <v/>
      </c>
      <c r="AR8" s="390" t="str">
        <f>IF(作業２!K23="","",作業２!K23)</f>
        <v/>
      </c>
      <c r="AS8" s="391" t="str">
        <f>IF(作業２!K33="","",(VALUE(ASC((LEFT(作業２!K33,1))))))</f>
        <v/>
      </c>
      <c r="AT8" s="638" t="str">
        <f>IF(AC8="","",IF(作業２!K$64="","",IF(LEFT(作業２!K$64,1)="５","",(VALUE(ASC((LEFT(作業２!K$64,1))))))))</f>
        <v/>
      </c>
      <c r="AU8" s="392" t="str">
        <f>IF(作業２!K59="","",(VALUE(ASC((作業２!K59)))))</f>
        <v/>
      </c>
      <c r="AV8" s="409" t="str">
        <f>IF(AA8="","",IF(OR(作業２!K49="",作業２!K49="5 認定こども園（分園）",作業２!K49="6 保育園"),"",(VALUE(ASC((LEFT(作業２!K49,1)))))))</f>
        <v/>
      </c>
      <c r="AW8" s="645" t="str">
        <f>IF(作業２!K50="","",(VALUE(ASC((LEFT(作業２!K50,1))))))</f>
        <v/>
      </c>
      <c r="AX8" s="650" t="str">
        <f>IF(IFERROR(SEARCH("01",作業２!K$58,1),0)&gt;0,"○","")</f>
        <v/>
      </c>
      <c r="AY8" s="650" t="str">
        <f>IF(IFERROR(SEARCH("02",作業２!K$58,1),0)&gt;0,"○","")</f>
        <v/>
      </c>
      <c r="AZ8" s="650" t="str">
        <f>IF(IFERROR(SEARCH("03",作業２!K$58,1),0)&gt;0,"○","")</f>
        <v/>
      </c>
      <c r="BA8" s="650" t="str">
        <f>IF(IFERROR(SEARCH("04",作業２!K$58,1),0)&gt;0,"○","")</f>
        <v/>
      </c>
      <c r="BB8" s="650" t="str">
        <f>IF(IFERROR(SEARCH("05",作業２!K$58,1),0)&gt;0,"○","")</f>
        <v/>
      </c>
      <c r="BC8" s="650" t="str">
        <f>IF(IFERROR(SEARCH("06",作業２!K$58,1),0)&gt;0,"○","")</f>
        <v/>
      </c>
      <c r="BD8" s="650" t="str">
        <f>IF(IFERROR(SEARCH("07",作業２!K$58,1),0)&gt;0,"○","")</f>
        <v/>
      </c>
      <c r="BE8" s="650" t="str">
        <f>IF(IFERROR(SEARCH("08",作業２!K$58,1),0)&gt;0,"○","")</f>
        <v/>
      </c>
      <c r="BF8" s="381"/>
      <c r="BG8" s="381"/>
      <c r="BH8" s="381"/>
      <c r="BI8" s="381"/>
      <c r="BJ8" s="381"/>
      <c r="BK8" s="381"/>
      <c r="BL8" s="381"/>
      <c r="BM8" s="381"/>
      <c r="BN8" s="381"/>
      <c r="BO8" s="381"/>
      <c r="BP8" s="381"/>
      <c r="BQ8" s="381"/>
      <c r="BR8" s="381"/>
      <c r="BS8" s="381"/>
      <c r="BT8" s="381"/>
    </row>
    <row r="9" spans="1:72" ht="13.5" hidden="1" customHeight="1">
      <c r="A9" s="535" t="str">
        <f t="shared" si="3"/>
        <v/>
      </c>
      <c r="B9" s="562" t="str">
        <f t="shared" si="0"/>
        <v/>
      </c>
      <c r="C9" s="537"/>
      <c r="D9" s="538" t="str">
        <f t="shared" si="1"/>
        <v/>
      </c>
      <c r="E9" s="538" t="str">
        <f t="shared" si="2"/>
        <v/>
      </c>
      <c r="F9" s="538" t="str">
        <f>IF(AA9="","",1033)</f>
        <v/>
      </c>
      <c r="G9" s="555"/>
      <c r="H9"/>
      <c r="I9"/>
      <c r="J9"/>
      <c r="K9"/>
      <c r="L9"/>
      <c r="M9"/>
      <c r="N9"/>
      <c r="O9"/>
      <c r="P9"/>
      <c r="Q9"/>
      <c r="Y9" s="653" t="str">
        <f t="shared" si="4"/>
        <v/>
      </c>
      <c r="Z9" s="652" t="str">
        <f>SUBSTITUTE(SUBSTITUTE(SUBSTITUTE(IF(AA9="01",CONCATENATE(作業２!L$64," ",IF(作業２!L$64="５：名称変更",CONCATENATE(作業２!L$65,作業２!L$66,".",作業２!L$67," "),""),作業２!L$68),""),"　","")," ",""),CHAR(10),"")</f>
        <v/>
      </c>
      <c r="AA9" s="467" t="str">
        <f>IF(作業２!L9="","",IF(作業２!L34="Z","","01"))</f>
        <v/>
      </c>
      <c r="AB9" s="950"/>
      <c r="AC9" s="638" t="str">
        <f>SUBSTITUTE(SUBSTITUTE(SUBSTITUTE(IF(AA9="","",IF(作業２!L$34="Z","",作業２!$L$9)),"　","")," ",""),CHAR(10),"")</f>
        <v/>
      </c>
      <c r="AD9" s="390" t="str">
        <f>IF(AA9="","",作業２!L34)</f>
        <v/>
      </c>
      <c r="AE9" s="464" t="str">
        <f>IF(AA9="","",CLEAN(DBCS(作業２!L35)))</f>
        <v/>
      </c>
      <c r="AF9" s="637" t="str">
        <f>SUBSTITUTE(SUBSTITUTE(SUBSTITUTE(IF(AA9="","",CLEAN(SUBSTITUTE(SUBSTITUTE(SUBSTITUTE(SUBSTITUTE(SUBSTITUTE(SUBSTITUTE(DBCS(IF(AG9="1",作業２!L36,"")),"　",""),"-","－"),"−","－"),"‐","－"),"ー","－"),"―","－"))),"　","")," ",""),CHAR(10),"")</f>
        <v/>
      </c>
      <c r="AG9" s="390" t="str">
        <f>IF(AC9="","",ASC(LEFT(作業２!L13,1)))</f>
        <v/>
      </c>
      <c r="AH9" s="530" t="str">
        <f>IF(AC9="","",IF(AA9="","",IFERROR(VALUE(作業２!L38),"")))</f>
        <v/>
      </c>
      <c r="AI9" s="641" t="str">
        <f>ASC(IF(AG9="1",IF(作業２!$L$39="","",(作業２!$L$39)),""))</f>
        <v/>
      </c>
      <c r="AJ9" s="390" t="str">
        <f>IF(AC9="","",(作業２!L40))</f>
        <v/>
      </c>
      <c r="AK9" s="390" t="str">
        <f>IF(AC9="","",(作業２!L41))</f>
        <v/>
      </c>
      <c r="AL9" s="390" t="str">
        <f>IF(AC9="","",(作業２!L42))</f>
        <v/>
      </c>
      <c r="AM9" s="390" t="str">
        <f>IF(作業２!L18="","",作業２!L18)</f>
        <v/>
      </c>
      <c r="AN9" s="390" t="str">
        <f>IF(作業２!L19="","",作業２!L19)</f>
        <v/>
      </c>
      <c r="AO9" s="390" t="str">
        <f>IF(作業２!L20="","",作業２!L20)</f>
        <v/>
      </c>
      <c r="AP9" s="390" t="str">
        <f>IF(作業２!L21="","",作業２!L21)</f>
        <v/>
      </c>
      <c r="AQ9" s="390" t="str">
        <f>IF(作業２!L22="","",作業２!L22)</f>
        <v/>
      </c>
      <c r="AR9" s="390" t="str">
        <f>IF(作業２!L23="","",作業２!L23)</f>
        <v/>
      </c>
      <c r="AS9" s="391" t="str">
        <f>IF(作業２!L33="","",(VALUE(ASC((LEFT(作業２!L33,1))))))</f>
        <v/>
      </c>
      <c r="AT9" s="638" t="str">
        <f>IF(AC9="","",IF(作業２!L$64="","",IF(LEFT(作業２!L$64,1)="５","",(VALUE(ASC((LEFT(作業２!L$64,1))))))))</f>
        <v/>
      </c>
      <c r="AU9" s="392" t="str">
        <f>IF(作業２!L59="","",(VALUE(ASC((作業２!L59)))))</f>
        <v/>
      </c>
      <c r="AV9" s="409" t="str">
        <f>IF(AA9="","",IF(OR(作業２!L49="",作業２!L49="5 認定こども園（分園）",作業２!L49="6 保育園"),"",(VALUE(ASC((LEFT(作業２!L49,1)))))))</f>
        <v/>
      </c>
      <c r="AW9" s="645" t="str">
        <f>IF(作業２!L50="","",(VALUE(ASC((LEFT(作業２!L50,1))))))</f>
        <v/>
      </c>
      <c r="AX9" s="650" t="str">
        <f>IF(IFERROR(SEARCH("01",作業２!L$58,1),0)&gt;0,"○","")</f>
        <v/>
      </c>
      <c r="AY9" s="650" t="str">
        <f>IF(IFERROR(SEARCH("02",作業２!L$58,1),0)&gt;0,"○","")</f>
        <v/>
      </c>
      <c r="AZ9" s="650" t="str">
        <f>IF(IFERROR(SEARCH("03",作業２!L$58,1),0)&gt;0,"○","")</f>
        <v/>
      </c>
      <c r="BA9" s="650" t="str">
        <f>IF(IFERROR(SEARCH("04",作業２!L$58,1),0)&gt;0,"○","")</f>
        <v/>
      </c>
      <c r="BB9" s="650" t="str">
        <f>IF(IFERROR(SEARCH("05",作業２!L$58,1),0)&gt;0,"○","")</f>
        <v/>
      </c>
      <c r="BC9" s="650" t="str">
        <f>IF(IFERROR(SEARCH("06",作業２!L$58,1),0)&gt;0,"○","")</f>
        <v/>
      </c>
      <c r="BD9" s="650" t="str">
        <f>IF(IFERROR(SEARCH("07",作業２!L$58,1),0)&gt;0,"○","")</f>
        <v/>
      </c>
      <c r="BE9" s="650" t="str">
        <f>IF(IFERROR(SEARCH("08",作業２!L$58,1),0)&gt;0,"○","")</f>
        <v/>
      </c>
      <c r="BF9" s="381"/>
      <c r="BG9" s="381"/>
      <c r="BH9" s="381"/>
      <c r="BI9" s="381"/>
      <c r="BJ9" s="381"/>
      <c r="BK9" s="381"/>
      <c r="BL9" s="381"/>
      <c r="BM9" s="381"/>
      <c r="BN9" s="381"/>
      <c r="BO9" s="381"/>
      <c r="BP9" s="381"/>
      <c r="BQ9" s="381"/>
      <c r="BR9" s="381"/>
      <c r="BS9" s="381"/>
      <c r="BT9" s="381"/>
    </row>
    <row r="10" spans="1:72" ht="13.5" hidden="1" customHeight="1">
      <c r="A10" s="535" t="str">
        <f t="shared" si="3"/>
        <v/>
      </c>
      <c r="B10" s="562" t="str">
        <f t="shared" si="0"/>
        <v/>
      </c>
      <c r="C10" s="537"/>
      <c r="D10" s="538" t="str">
        <f t="shared" si="1"/>
        <v/>
      </c>
      <c r="E10" s="538" t="str">
        <f t="shared" si="2"/>
        <v/>
      </c>
      <c r="F10" s="538" t="str">
        <f>IF(AA10="","",1042)</f>
        <v/>
      </c>
      <c r="G10" s="555"/>
      <c r="H10"/>
      <c r="I10"/>
      <c r="J10"/>
      <c r="K10"/>
      <c r="L10"/>
      <c r="M10"/>
      <c r="N10"/>
      <c r="O10"/>
      <c r="P10"/>
      <c r="Q10"/>
      <c r="Y10" s="653" t="str">
        <f t="shared" si="4"/>
        <v/>
      </c>
      <c r="Z10" s="652" t="str">
        <f>SUBSTITUTE(SUBSTITUTE(SUBSTITUTE(IF(AA10="01",CONCATENATE(作業２!M$64," ",IF(作業２!M$64="５：名称変更",CONCATENATE(作業２!M$65,作業２!M$66,".",作業２!M$67," "),""),作業２!M$68),""),"　","")," ",""),CHAR(10),"")</f>
        <v/>
      </c>
      <c r="AA10" s="467" t="str">
        <f>IF(作業２!M9="","",IF(作業２!M34="Z","","01"))</f>
        <v/>
      </c>
      <c r="AB10" s="950"/>
      <c r="AC10" s="638" t="str">
        <f>SUBSTITUTE(SUBSTITUTE(SUBSTITUTE(IF(AA10="","",IF(作業２!M$34="Z","",作業２!$M$9)),"　","")," ",""),CHAR(10),"")</f>
        <v/>
      </c>
      <c r="AD10" s="390" t="str">
        <f>IF(AA10="","",作業２!M34)</f>
        <v/>
      </c>
      <c r="AE10" s="464" t="str">
        <f>IF(AA10="","",CLEAN(DBCS(作業２!M35)))</f>
        <v/>
      </c>
      <c r="AF10" s="637" t="str">
        <f>SUBSTITUTE(SUBSTITUTE(SUBSTITUTE(IF(AA10="","",CLEAN(SUBSTITUTE(SUBSTITUTE(SUBSTITUTE(SUBSTITUTE(SUBSTITUTE(SUBSTITUTE(DBCS(IF(AG10="1",作業２!M36,"")),"　",""),"-","－"),"−","－"),"‐","－"),"ー","－"),"―","－"))),"　","")," ",""),CHAR(10),"")</f>
        <v/>
      </c>
      <c r="AG10" s="390" t="str">
        <f>IF(AC10="","",ASC(LEFT(作業２!M13,1)))</f>
        <v/>
      </c>
      <c r="AH10" s="530" t="str">
        <f>IF(AC10="","",IF(AA10="","",IFERROR(VALUE(作業２!M38),"")))</f>
        <v/>
      </c>
      <c r="AI10" s="641" t="str">
        <f>ASC(IF(AG10="1",IF(作業２!$M$39="","",(作業２!$M$39)),""))</f>
        <v/>
      </c>
      <c r="AJ10" s="390" t="str">
        <f>IF(AC10="","",(作業２!M40))</f>
        <v/>
      </c>
      <c r="AK10" s="390" t="str">
        <f>IF(AC10="","",(作業２!M41))</f>
        <v/>
      </c>
      <c r="AL10" s="390" t="str">
        <f>IF(AC10="","",(作業２!M42))</f>
        <v/>
      </c>
      <c r="AM10" s="390" t="str">
        <f>IF(作業２!M18="","",作業２!M18)</f>
        <v/>
      </c>
      <c r="AN10" s="390" t="str">
        <f>IF(作業２!M19="","",作業２!M19)</f>
        <v/>
      </c>
      <c r="AO10" s="390" t="str">
        <f>IF(作業２!M20="","",作業２!M20)</f>
        <v/>
      </c>
      <c r="AP10" s="390" t="str">
        <f>IF(作業２!M21="","",作業２!M21)</f>
        <v/>
      </c>
      <c r="AQ10" s="390" t="str">
        <f>IF(作業２!M22="","",作業２!M22)</f>
        <v/>
      </c>
      <c r="AR10" s="390" t="str">
        <f>IF(作業２!M23="","",作業２!M23)</f>
        <v/>
      </c>
      <c r="AS10" s="391" t="str">
        <f>IF(作業２!M33="","",(VALUE(ASC((LEFT(作業２!M33,1))))))</f>
        <v/>
      </c>
      <c r="AT10" s="638" t="str">
        <f>IF(AC10="","",IF(作業２!M$64="","",IF(LEFT(作業２!M$64,1)="５","",(VALUE(ASC((LEFT(作業２!M$64,1))))))))</f>
        <v/>
      </c>
      <c r="AU10" s="392" t="str">
        <f>IF(作業２!M59="","",(VALUE(ASC((作業２!M59)))))</f>
        <v/>
      </c>
      <c r="AV10" s="409" t="str">
        <f>IF(AA10="","",IF(OR(作業２!M49="",作業２!M49="5 認定こども園（分園）",作業２!M49="6 保育園"),"",(VALUE(ASC((LEFT(作業２!M49,1)))))))</f>
        <v/>
      </c>
      <c r="AW10" s="645" t="str">
        <f>IF(作業２!M50="","",(VALUE(ASC((LEFT(作業２!M50,1))))))</f>
        <v/>
      </c>
      <c r="AX10" s="650" t="str">
        <f>IF(IFERROR(SEARCH("01",作業２!M$58,1),0)&gt;0,"○","")</f>
        <v/>
      </c>
      <c r="AY10" s="650" t="str">
        <f>IF(IFERROR(SEARCH("02",作業２!M$58,1),0)&gt;0,"○","")</f>
        <v/>
      </c>
      <c r="AZ10" s="650" t="str">
        <f>IF(IFERROR(SEARCH("03",作業２!M$58,1),0)&gt;0,"○","")</f>
        <v/>
      </c>
      <c r="BA10" s="650" t="str">
        <f>IF(IFERROR(SEARCH("04",作業２!M$58,1),0)&gt;0,"○","")</f>
        <v/>
      </c>
      <c r="BB10" s="650" t="str">
        <f>IF(IFERROR(SEARCH("05",作業２!M$58,1),0)&gt;0,"○","")</f>
        <v/>
      </c>
      <c r="BC10" s="650" t="str">
        <f>IF(IFERROR(SEARCH("06",作業２!M$58,1),0)&gt;0,"○","")</f>
        <v/>
      </c>
      <c r="BD10" s="650" t="str">
        <f>IF(IFERROR(SEARCH("07",作業２!M$58,1),0)&gt;0,"○","")</f>
        <v/>
      </c>
      <c r="BE10" s="650" t="str">
        <f>IF(IFERROR(SEARCH("08",作業２!M$58,1),0)&gt;0,"○","")</f>
        <v/>
      </c>
      <c r="BF10" s="381"/>
      <c r="BG10" s="381"/>
      <c r="BH10" s="381"/>
      <c r="BI10" s="381"/>
      <c r="BJ10" s="381"/>
      <c r="BK10" s="381"/>
      <c r="BL10" s="381"/>
      <c r="BM10" s="381"/>
      <c r="BN10" s="381"/>
      <c r="BO10" s="381"/>
      <c r="BP10" s="381"/>
      <c r="BQ10" s="381"/>
      <c r="BR10" s="381"/>
      <c r="BS10" s="381"/>
      <c r="BT10" s="381"/>
    </row>
    <row r="11" spans="1:72" ht="13.5" hidden="1" customHeight="1">
      <c r="A11" s="535" t="str">
        <f t="shared" si="3"/>
        <v/>
      </c>
      <c r="B11" s="562" t="str">
        <f t="shared" si="0"/>
        <v/>
      </c>
      <c r="C11" s="537"/>
      <c r="D11" s="538" t="str">
        <f t="shared" si="1"/>
        <v/>
      </c>
      <c r="E11" s="538" t="str">
        <f t="shared" si="2"/>
        <v/>
      </c>
      <c r="F11" s="538" t="str">
        <f>IF(AA11="","",1043)</f>
        <v/>
      </c>
      <c r="G11" s="555"/>
      <c r="H11"/>
      <c r="I11"/>
      <c r="J11"/>
      <c r="K11"/>
      <c r="L11"/>
      <c r="M11"/>
      <c r="N11"/>
      <c r="O11"/>
      <c r="P11"/>
      <c r="Q11"/>
      <c r="Y11" s="653" t="str">
        <f t="shared" si="4"/>
        <v/>
      </c>
      <c r="Z11" s="652" t="str">
        <f>SUBSTITUTE(SUBSTITUTE(SUBSTITUTE(IF(AA11="01",CONCATENATE(作業２!N$64," ",IF(作業２!N$64="５：名称変更",CONCATENATE(作業２!N$65,作業２!N$66,".",作業２!N$67," "),""),作業２!N$68),""),"　","")," ",""),CHAR(10),"")</f>
        <v/>
      </c>
      <c r="AA11" s="467" t="str">
        <f>IF(作業２!N9="","",IF(作業２!N34="Z","","01"))</f>
        <v/>
      </c>
      <c r="AB11" s="950"/>
      <c r="AC11" s="638" t="str">
        <f>SUBSTITUTE(SUBSTITUTE(SUBSTITUTE(IF(AA11="","",IF(作業２!N$34="Z","",作業２!$N$9)),"　","")," ",""),CHAR(10),"")</f>
        <v/>
      </c>
      <c r="AD11" s="390" t="str">
        <f>IF(AA11="","",作業２!N34)</f>
        <v/>
      </c>
      <c r="AE11" s="464" t="str">
        <f>IF(AA11="","",CLEAN(DBCS(作業２!N35)))</f>
        <v/>
      </c>
      <c r="AF11" s="637" t="str">
        <f>SUBSTITUTE(SUBSTITUTE(SUBSTITUTE(IF(AA11="","",CLEAN(SUBSTITUTE(SUBSTITUTE(SUBSTITUTE(SUBSTITUTE(SUBSTITUTE(SUBSTITUTE(DBCS(IF(AG11="1",作業２!N36,"")),"　",""),"-","－"),"−","－"),"‐","－"),"ー","－"),"―","－"))),"　","")," ",""),CHAR(10),"")</f>
        <v/>
      </c>
      <c r="AG11" s="390" t="str">
        <f>IF(AC11="","",ASC(LEFT(作業２!N13,1)))</f>
        <v/>
      </c>
      <c r="AH11" s="530" t="str">
        <f>IF(AC11="","",IF(AA11="","",IFERROR(VALUE(作業２!N38),"")))</f>
        <v/>
      </c>
      <c r="AI11" s="641" t="str">
        <f>ASC(IF(AG11="1",IF(作業２!$N$39="","",(作業２!$N$39)),""))</f>
        <v/>
      </c>
      <c r="AJ11" s="390" t="str">
        <f>IF(AC11="","",(作業２!N40))</f>
        <v/>
      </c>
      <c r="AK11" s="390" t="str">
        <f>IF(AC11="","",(作業２!N41))</f>
        <v/>
      </c>
      <c r="AL11" s="390" t="str">
        <f>IF(AC11="","",(作業２!N42))</f>
        <v/>
      </c>
      <c r="AM11" s="390" t="str">
        <f>IF(作業２!N18="","",作業２!N18)</f>
        <v/>
      </c>
      <c r="AN11" s="390" t="str">
        <f>IF(作業２!N19="","",作業２!N19)</f>
        <v/>
      </c>
      <c r="AO11" s="390" t="str">
        <f>IF(作業２!N20="","",作業２!N20)</f>
        <v/>
      </c>
      <c r="AP11" s="390" t="str">
        <f>IF(作業２!N21="","",作業２!N21)</f>
        <v/>
      </c>
      <c r="AQ11" s="390" t="str">
        <f>IF(作業２!N22="","",作業２!N22)</f>
        <v/>
      </c>
      <c r="AR11" s="390" t="str">
        <f>IF(作業２!N23="","",作業２!N23)</f>
        <v/>
      </c>
      <c r="AS11" s="391" t="str">
        <f>IF(作業２!N33="","",(VALUE(ASC((LEFT(作業２!N33,1))))))</f>
        <v/>
      </c>
      <c r="AT11" s="638" t="str">
        <f>IF(AC11="","",IF(作業２!N$64="","",IF(LEFT(作業２!N$64,1)="５","",(VALUE(ASC((LEFT(作業２!N$64,1))))))))</f>
        <v/>
      </c>
      <c r="AU11" s="392" t="str">
        <f>IF(作業２!N59="","",(VALUE(ASC((作業２!N59)))))</f>
        <v/>
      </c>
      <c r="AV11" s="409" t="str">
        <f>IF(AA11="","",IF(OR(作業２!N49="",作業２!N49="5 認定こども園（分園）",作業２!N49="6 保育園"),"",(VALUE(ASC((LEFT(作業２!N49,1)))))))</f>
        <v/>
      </c>
      <c r="AW11" s="645" t="str">
        <f>IF(作業２!N50="","",(VALUE(ASC((LEFT(作業２!N50,1))))))</f>
        <v/>
      </c>
      <c r="AX11" s="650" t="str">
        <f>IF(IFERROR(SEARCH("01",作業２!N$58,1),0)&gt;0,"○","")</f>
        <v/>
      </c>
      <c r="AY11" s="650" t="str">
        <f>IF(IFERROR(SEARCH("02",作業２!N$58,1),0)&gt;0,"○","")</f>
        <v/>
      </c>
      <c r="AZ11" s="650" t="str">
        <f>IF(IFERROR(SEARCH("03",作業２!N$58,1),0)&gt;0,"○","")</f>
        <v/>
      </c>
      <c r="BA11" s="650" t="str">
        <f>IF(IFERROR(SEARCH("04",作業２!N$58,1),0)&gt;0,"○","")</f>
        <v/>
      </c>
      <c r="BB11" s="650" t="str">
        <f>IF(IFERROR(SEARCH("05",作業２!N$58,1),0)&gt;0,"○","")</f>
        <v/>
      </c>
      <c r="BC11" s="650" t="str">
        <f>IF(IFERROR(SEARCH("06",作業２!N$58,1),0)&gt;0,"○","")</f>
        <v/>
      </c>
      <c r="BD11" s="650" t="str">
        <f>IF(IFERROR(SEARCH("07",作業２!N$58,1),0)&gt;0,"○","")</f>
        <v/>
      </c>
      <c r="BE11" s="650" t="str">
        <f>IF(IFERROR(SEARCH("08",作業２!N$58,1),0)&gt;0,"○","")</f>
        <v/>
      </c>
      <c r="BF11" s="381"/>
      <c r="BG11" s="381"/>
      <c r="BH11" s="381"/>
      <c r="BI11" s="381"/>
      <c r="BJ11" s="381"/>
      <c r="BK11" s="381"/>
      <c r="BL11" s="381"/>
      <c r="BM11" s="381"/>
      <c r="BN11" s="381"/>
      <c r="BO11" s="381"/>
      <c r="BP11" s="381"/>
      <c r="BQ11" s="381"/>
      <c r="BR11" s="381"/>
      <c r="BS11" s="381"/>
      <c r="BT11" s="381"/>
    </row>
    <row r="12" spans="1:72" ht="13.5" hidden="1" customHeight="1">
      <c r="A12" s="535" t="str">
        <f t="shared" si="3"/>
        <v/>
      </c>
      <c r="B12" s="562" t="str">
        <f t="shared" si="0"/>
        <v/>
      </c>
      <c r="C12" s="537"/>
      <c r="D12" s="538" t="str">
        <f t="shared" si="1"/>
        <v/>
      </c>
      <c r="E12" s="538" t="str">
        <f t="shared" si="2"/>
        <v/>
      </c>
      <c r="F12" s="538" t="str">
        <f>IF(AA12="","",1052)</f>
        <v/>
      </c>
      <c r="G12" s="555"/>
      <c r="H12"/>
      <c r="I12"/>
      <c r="J12"/>
      <c r="K12"/>
      <c r="L12"/>
      <c r="M12"/>
      <c r="N12"/>
      <c r="O12"/>
      <c r="P12"/>
      <c r="Q12"/>
      <c r="Y12" s="653" t="str">
        <f t="shared" si="4"/>
        <v/>
      </c>
      <c r="Z12" s="652" t="str">
        <f>SUBSTITUTE(SUBSTITUTE(SUBSTITUTE(IF(AA12="01",CONCATENATE(作業２!O$64," ",IF(作業２!O$64="５：名称変更",CONCATENATE(作業２!O$65,作業２!O$66,".",作業２!O$67," "),""),作業２!O$68),""),"　","")," ",""),CHAR(10),"")</f>
        <v/>
      </c>
      <c r="AA12" s="467" t="str">
        <f>IF(作業２!O9="","",IF(作業２!O34="Z","","01"))</f>
        <v/>
      </c>
      <c r="AB12" s="950"/>
      <c r="AC12" s="638" t="str">
        <f>SUBSTITUTE(SUBSTITUTE(SUBSTITUTE(IF(AA12="","",IF(作業２!O$34="Z","",作業２!$O$9)),"　","")," ",""),CHAR(10),"")</f>
        <v/>
      </c>
      <c r="AD12" s="390" t="str">
        <f>IF(AA12="","",作業２!O34)</f>
        <v/>
      </c>
      <c r="AE12" s="464" t="str">
        <f>IF(AA12="","",CLEAN(DBCS(作業２!O35)))</f>
        <v/>
      </c>
      <c r="AF12" s="637" t="str">
        <f>SUBSTITUTE(SUBSTITUTE(SUBSTITUTE(IF(AA12="","",CLEAN(SUBSTITUTE(SUBSTITUTE(SUBSTITUTE(SUBSTITUTE(SUBSTITUTE(SUBSTITUTE(DBCS(IF(AG12="1",作業２!O36,"")),"　",""),"-","－"),"−","－"),"‐","－"),"ー","－"),"―","－"))),"　","")," ",""),CHAR(10),"")</f>
        <v/>
      </c>
      <c r="AG12" s="390" t="str">
        <f>IF(AC12="","",ASC(LEFT(作業２!O13,1)))</f>
        <v/>
      </c>
      <c r="AH12" s="530" t="str">
        <f>IF(AC12="","",IF(AA12="","",IFERROR(VALUE(作業２!O38),"")))</f>
        <v/>
      </c>
      <c r="AI12" s="641" t="str">
        <f>ASC(IF(AG12="1",IF(作業２!$O$39="","",(作業２!$O$39)),""))</f>
        <v/>
      </c>
      <c r="AJ12" s="390" t="str">
        <f>IF(AC12="","",(作業２!O40))</f>
        <v/>
      </c>
      <c r="AK12" s="390" t="str">
        <f>IF(AC12="","",(作業２!O41))</f>
        <v/>
      </c>
      <c r="AL12" s="390" t="str">
        <f>IF(AC12="","",(作業２!O42))</f>
        <v/>
      </c>
      <c r="AM12" s="390" t="str">
        <f>IF(作業２!O18="","",作業２!O18)</f>
        <v/>
      </c>
      <c r="AN12" s="390" t="str">
        <f>IF(作業２!O19="","",作業２!O19)</f>
        <v/>
      </c>
      <c r="AO12" s="390" t="str">
        <f>IF(作業２!O20="","",作業２!O20)</f>
        <v/>
      </c>
      <c r="AP12" s="390" t="str">
        <f>IF(作業２!O21="","",作業２!O21)</f>
        <v/>
      </c>
      <c r="AQ12" s="390" t="str">
        <f>IF(作業２!O22="","",作業２!O22)</f>
        <v/>
      </c>
      <c r="AR12" s="390" t="str">
        <f>IF(作業２!O23="","",作業２!O23)</f>
        <v/>
      </c>
      <c r="AS12" s="391" t="str">
        <f>IF(作業２!O33="","",(VALUE(ASC((LEFT(作業２!O33,1))))))</f>
        <v/>
      </c>
      <c r="AT12" s="638" t="str">
        <f>IF(AC12="","",IF(作業２!O$64="","",IF(LEFT(作業２!O$64,1)="５","",(VALUE(ASC((LEFT(作業２!O$64,1))))))))</f>
        <v/>
      </c>
      <c r="AU12" s="392" t="str">
        <f>IF(作業２!O59="","",(VALUE(ASC((作業２!O59)))))</f>
        <v/>
      </c>
      <c r="AV12" s="409" t="str">
        <f>IF(AA12="","",IF(OR(作業２!O49="",作業２!O49="5 認定こども園（分園）",作業２!O49="6 保育園"),"",(VALUE(ASC((LEFT(作業２!O49,1)))))))</f>
        <v/>
      </c>
      <c r="AW12" s="645" t="str">
        <f>IF(作業２!O50="","",(VALUE(ASC((LEFT(作業２!O50,1))))))</f>
        <v/>
      </c>
      <c r="AX12" s="650" t="str">
        <f>IF(IFERROR(SEARCH("01",作業２!O$58,1),0)&gt;0,"○","")</f>
        <v/>
      </c>
      <c r="AY12" s="650" t="str">
        <f>IF(IFERROR(SEARCH("02",作業２!O$58,1),0)&gt;0,"○","")</f>
        <v/>
      </c>
      <c r="AZ12" s="650" t="str">
        <f>IF(IFERROR(SEARCH("03",作業２!O$58,1),0)&gt;0,"○","")</f>
        <v/>
      </c>
      <c r="BA12" s="650" t="str">
        <f>IF(IFERROR(SEARCH("04",作業２!O$58,1),0)&gt;0,"○","")</f>
        <v/>
      </c>
      <c r="BB12" s="650" t="str">
        <f>IF(IFERROR(SEARCH("05",作業２!O$58,1),0)&gt;0,"○","")</f>
        <v/>
      </c>
      <c r="BC12" s="650" t="str">
        <f>IF(IFERROR(SEARCH("06",作業２!O$58,1),0)&gt;0,"○","")</f>
        <v/>
      </c>
      <c r="BD12" s="650" t="str">
        <f>IF(IFERROR(SEARCH("07",作業２!O$58,1),0)&gt;0,"○","")</f>
        <v/>
      </c>
      <c r="BE12" s="650" t="str">
        <f>IF(IFERROR(SEARCH("08",作業２!O$58,1),0)&gt;0,"○","")</f>
        <v/>
      </c>
      <c r="BF12" s="381"/>
      <c r="BG12" s="381"/>
      <c r="BH12" s="381"/>
      <c r="BI12" s="381"/>
      <c r="BJ12" s="381"/>
      <c r="BK12" s="381"/>
      <c r="BL12" s="381"/>
      <c r="BM12" s="381"/>
      <c r="BN12" s="381"/>
      <c r="BO12" s="381"/>
      <c r="BP12" s="381"/>
      <c r="BQ12" s="381"/>
      <c r="BR12" s="381"/>
      <c r="BS12" s="381"/>
      <c r="BT12" s="381"/>
    </row>
    <row r="13" spans="1:72" ht="13.5" hidden="1" customHeight="1">
      <c r="A13" s="535" t="str">
        <f t="shared" si="3"/>
        <v/>
      </c>
      <c r="B13" s="562" t="str">
        <f t="shared" si="0"/>
        <v/>
      </c>
      <c r="C13" s="537"/>
      <c r="D13" s="538" t="str">
        <f t="shared" si="1"/>
        <v/>
      </c>
      <c r="E13" s="538" t="str">
        <f t="shared" si="2"/>
        <v/>
      </c>
      <c r="F13" s="538" t="str">
        <f>IF(AA13="","",1053)</f>
        <v/>
      </c>
      <c r="G13" s="555"/>
      <c r="H13"/>
      <c r="I13"/>
      <c r="J13"/>
      <c r="K13"/>
      <c r="L13"/>
      <c r="M13"/>
      <c r="N13"/>
      <c r="O13"/>
      <c r="P13"/>
      <c r="Q13"/>
      <c r="Y13" s="653" t="str">
        <f t="shared" si="4"/>
        <v/>
      </c>
      <c r="Z13" s="652" t="str">
        <f>SUBSTITUTE(SUBSTITUTE(SUBSTITUTE(IF(AA13="01",CONCATENATE(作業２!P$64," ",IF(作業２!P$64="５：名称変更",CONCATENATE(作業２!P$65,作業２!P$66,".",作業２!P$67," "),""),作業２!P$68),""),"　","")," ",""),CHAR(10),"")</f>
        <v/>
      </c>
      <c r="AA13" s="467" t="str">
        <f>IF(作業２!P9="","",IF(作業２!P34="Z","","01"))</f>
        <v/>
      </c>
      <c r="AB13" s="950"/>
      <c r="AC13" s="638" t="str">
        <f>SUBSTITUTE(SUBSTITUTE(SUBSTITUTE(IF(AA13="","",IF(作業２!P$34="Z","",作業２!$P$9)),"　","")," ",""),CHAR(10),"")</f>
        <v/>
      </c>
      <c r="AD13" s="390" t="str">
        <f>IF(AA13="","",作業２!P34)</f>
        <v/>
      </c>
      <c r="AE13" s="464" t="str">
        <f>IF(AA13="","",CLEAN(DBCS(作業２!P35)))</f>
        <v/>
      </c>
      <c r="AF13" s="637" t="str">
        <f>SUBSTITUTE(SUBSTITUTE(SUBSTITUTE(IF(AA13="","",CLEAN(SUBSTITUTE(SUBSTITUTE(SUBSTITUTE(SUBSTITUTE(SUBSTITUTE(SUBSTITUTE(DBCS(IF(AG13="1",作業２!P36,"")),"　",""),"-","－"),"−","－"),"‐","－"),"ー","－"),"―","－"))),"　","")," ",""),CHAR(10),"")</f>
        <v/>
      </c>
      <c r="AG13" s="390" t="str">
        <f>IF(AC13="","",ASC(LEFT(作業２!P13,1)))</f>
        <v/>
      </c>
      <c r="AH13" s="530" t="str">
        <f>IF(AC13="","",IF(AA13="","",IFERROR(VALUE(作業２!P38),"")))</f>
        <v/>
      </c>
      <c r="AI13" s="641" t="str">
        <f>ASC(IF(AG13="1",IF(作業２!$P$39="","",(作業２!$P$39)),""))</f>
        <v/>
      </c>
      <c r="AJ13" s="390" t="str">
        <f>IF(AC13="","",(作業２!P40))</f>
        <v/>
      </c>
      <c r="AK13" s="390" t="str">
        <f>IF(AC13="","",(作業２!P41))</f>
        <v/>
      </c>
      <c r="AL13" s="390" t="str">
        <f>IF(AC13="","",(作業２!P42))</f>
        <v/>
      </c>
      <c r="AM13" s="390" t="str">
        <f>IF(作業２!P18="","",作業２!P18)</f>
        <v/>
      </c>
      <c r="AN13" s="390" t="str">
        <f>IF(作業２!P19="","",作業２!P19)</f>
        <v/>
      </c>
      <c r="AO13" s="390" t="str">
        <f>IF(作業２!P20="","",作業２!P20)</f>
        <v/>
      </c>
      <c r="AP13" s="390" t="str">
        <f>IF(作業２!P21="","",作業２!P21)</f>
        <v/>
      </c>
      <c r="AQ13" s="390" t="str">
        <f>IF(作業２!P22="","",作業２!P22)</f>
        <v/>
      </c>
      <c r="AR13" s="390" t="str">
        <f>IF(作業２!P23="","",作業２!P23)</f>
        <v/>
      </c>
      <c r="AS13" s="391" t="str">
        <f>IF(作業２!P33="","",(VALUE(ASC((LEFT(作業２!P33,1))))))</f>
        <v/>
      </c>
      <c r="AT13" s="638" t="str">
        <f>IF(AC13="","",IF(作業２!P$64="","",IF(LEFT(作業２!P$64,1)="５","",(VALUE(ASC((LEFT(作業２!P$64,1))))))))</f>
        <v/>
      </c>
      <c r="AU13" s="392" t="str">
        <f>IF(作業２!P59="","",(VALUE(ASC((作業２!P59)))))</f>
        <v/>
      </c>
      <c r="AV13" s="409" t="str">
        <f>IF(AA13="","",IF(OR(作業２!P49="",作業２!P49="5 認定こども園（分園）",作業２!P49="6 保育園"),"",(VALUE(ASC((LEFT(作業２!P49,1)))))))</f>
        <v/>
      </c>
      <c r="AW13" s="645" t="str">
        <f>IF(作業２!P50="","",(VALUE(ASC((LEFT(作業２!P50,1))))))</f>
        <v/>
      </c>
      <c r="AX13" s="650" t="str">
        <f>IF(IFERROR(SEARCH("01",作業２!P$58,1),0)&gt;0,"○","")</f>
        <v/>
      </c>
      <c r="AY13" s="650" t="str">
        <f>IF(IFERROR(SEARCH("02",作業２!P$58,1),0)&gt;0,"○","")</f>
        <v/>
      </c>
      <c r="AZ13" s="650" t="str">
        <f>IF(IFERROR(SEARCH("03",作業２!P$58,1),0)&gt;0,"○","")</f>
        <v/>
      </c>
      <c r="BA13" s="650" t="str">
        <f>IF(IFERROR(SEARCH("04",作業２!P$58,1),0)&gt;0,"○","")</f>
        <v/>
      </c>
      <c r="BB13" s="650" t="str">
        <f>IF(IFERROR(SEARCH("05",作業２!P$58,1),0)&gt;0,"○","")</f>
        <v/>
      </c>
      <c r="BC13" s="650" t="str">
        <f>IF(IFERROR(SEARCH("06",作業２!P$58,1),0)&gt;0,"○","")</f>
        <v/>
      </c>
      <c r="BD13" s="650" t="str">
        <f>IF(IFERROR(SEARCH("07",作業２!P$58,1),0)&gt;0,"○","")</f>
        <v/>
      </c>
      <c r="BE13" s="650" t="str">
        <f>IF(IFERROR(SEARCH("08",作業２!P$58,1),0)&gt;0,"○","")</f>
        <v/>
      </c>
      <c r="BF13" s="381"/>
      <c r="BG13" s="381"/>
      <c r="BH13" s="381"/>
      <c r="BI13" s="381"/>
      <c r="BJ13" s="381"/>
      <c r="BK13" s="381"/>
      <c r="BL13" s="381"/>
      <c r="BM13" s="381"/>
      <c r="BN13" s="381"/>
      <c r="BO13" s="381"/>
      <c r="BP13" s="381"/>
      <c r="BQ13" s="381"/>
      <c r="BR13" s="381"/>
      <c r="BS13" s="381"/>
      <c r="BT13" s="381"/>
    </row>
    <row r="14" spans="1:72" ht="13.5" hidden="1" customHeight="1">
      <c r="A14" s="535" t="str">
        <f t="shared" si="3"/>
        <v/>
      </c>
      <c r="B14" s="562" t="str">
        <f t="shared" si="0"/>
        <v/>
      </c>
      <c r="C14" s="537"/>
      <c r="D14" s="538" t="str">
        <f t="shared" si="1"/>
        <v/>
      </c>
      <c r="E14" s="538" t="str">
        <f t="shared" si="2"/>
        <v/>
      </c>
      <c r="F14" s="538" t="str">
        <f>IF(AA14="","",1062)</f>
        <v/>
      </c>
      <c r="G14" s="555"/>
      <c r="H14"/>
      <c r="I14"/>
      <c r="J14"/>
      <c r="K14"/>
      <c r="L14"/>
      <c r="M14"/>
      <c r="N14"/>
      <c r="O14"/>
      <c r="P14"/>
      <c r="Q14"/>
      <c r="Y14" s="653" t="str">
        <f t="shared" si="4"/>
        <v/>
      </c>
      <c r="Z14" s="652" t="str">
        <f>SUBSTITUTE(SUBSTITUTE(SUBSTITUTE(IF(AA14="01",CONCATENATE(作業２!Q$64," ",IF(作業２!Q$64="５：名称変更",CONCATENATE(作業２!Q$65,作業２!Q$66,".",作業２!Q$67," "),""),作業２!Q$68),""),"　","")," ",""),CHAR(10),"")</f>
        <v/>
      </c>
      <c r="AA14" s="467" t="str">
        <f>IF(作業２!Q9="","",IF(作業２!Q34="Z","","01"))</f>
        <v/>
      </c>
      <c r="AB14" s="950"/>
      <c r="AC14" s="638" t="str">
        <f>SUBSTITUTE(SUBSTITUTE(SUBSTITUTE(IF(AA14="","",IF(作業２!Q$34="Z","",作業２!$Q$9)),"　","")," ",""),CHAR(10),"")</f>
        <v/>
      </c>
      <c r="AD14" s="390" t="str">
        <f>IF(AA14="","",作業２!Q34)</f>
        <v/>
      </c>
      <c r="AE14" s="464" t="str">
        <f>IF(AA14="","",CLEAN(DBCS(作業２!Q35)))</f>
        <v/>
      </c>
      <c r="AF14" s="637" t="str">
        <f>SUBSTITUTE(SUBSTITUTE(SUBSTITUTE(IF(AA14="","",CLEAN(SUBSTITUTE(SUBSTITUTE(SUBSTITUTE(SUBSTITUTE(SUBSTITUTE(SUBSTITUTE(DBCS(IF(AG14="1",作業２!Q36,"")),"　",""),"-","－"),"−","－"),"‐","－"),"ー","－"),"―","－"))),"　","")," ",""),CHAR(10),"")</f>
        <v/>
      </c>
      <c r="AG14" s="390" t="str">
        <f>IF(AC14="","",ASC(LEFT(作業２!Q13,1)))</f>
        <v/>
      </c>
      <c r="AH14" s="530" t="str">
        <f>IF(AC14="","",IF(AA14="","",IFERROR(VALUE(作業２!Q38),"")))</f>
        <v/>
      </c>
      <c r="AI14" s="641" t="str">
        <f>ASC(IF(AG14="1",IF(作業２!$Q$39="","",(作業２!$Q$39)),""))</f>
        <v/>
      </c>
      <c r="AJ14" s="390" t="str">
        <f>IF(AC14="","",(作業２!Q40))</f>
        <v/>
      </c>
      <c r="AK14" s="390" t="str">
        <f>IF(AC14="","",(作業２!Q41))</f>
        <v/>
      </c>
      <c r="AL14" s="390" t="str">
        <f>IF(AC14="","",(作業２!Q42))</f>
        <v/>
      </c>
      <c r="AM14" s="390" t="str">
        <f>IF(作業２!Q18="","",作業２!Q18)</f>
        <v/>
      </c>
      <c r="AN14" s="390" t="str">
        <f>IF(作業２!Q19="","",作業２!Q19)</f>
        <v/>
      </c>
      <c r="AO14" s="390" t="str">
        <f>IF(作業２!Q20="","",作業２!Q20)</f>
        <v/>
      </c>
      <c r="AP14" s="390" t="str">
        <f>IF(作業２!Q21="","",作業２!Q21)</f>
        <v/>
      </c>
      <c r="AQ14" s="390" t="str">
        <f>IF(作業２!Q22="","",作業２!Q22)</f>
        <v/>
      </c>
      <c r="AR14" s="390" t="str">
        <f>IF(作業２!Q23="","",作業２!Q23)</f>
        <v/>
      </c>
      <c r="AS14" s="391" t="str">
        <f>IF(作業２!Q33="","",(VALUE(ASC((LEFT(作業２!Q33,1))))))</f>
        <v/>
      </c>
      <c r="AT14" s="638" t="str">
        <f>IF(AC14="","",IF(作業２!Q$64="","",IF(LEFT(作業２!Q$64,1)="５","",(VALUE(ASC((LEFT(作業２!Q$64,1))))))))</f>
        <v/>
      </c>
      <c r="AU14" s="392" t="str">
        <f>IF(作業２!Q59="","",(VALUE(ASC((作業２!Q59)))))</f>
        <v/>
      </c>
      <c r="AV14" s="409" t="str">
        <f>IF(AA14="","",IF(OR(作業２!Q49="",作業２!Q49="5 認定こども園（分園）",作業２!Q49="6 保育園"),"",(VALUE(ASC((LEFT(作業２!Q49,1)))))))</f>
        <v/>
      </c>
      <c r="AW14" s="645" t="str">
        <f>IF(作業２!Q50="","",(VALUE(ASC((LEFT(作業２!Q50,1))))))</f>
        <v/>
      </c>
      <c r="AX14" s="650" t="str">
        <f>IF(IFERROR(SEARCH("01",作業２!Q$58,1),0)&gt;0,"○","")</f>
        <v/>
      </c>
      <c r="AY14" s="650" t="str">
        <f>IF(IFERROR(SEARCH("02",作業２!Q$58,1),0)&gt;0,"○","")</f>
        <v/>
      </c>
      <c r="AZ14" s="650" t="str">
        <f>IF(IFERROR(SEARCH("03",作業２!Q$58,1),0)&gt;0,"○","")</f>
        <v/>
      </c>
      <c r="BA14" s="650" t="str">
        <f>IF(IFERROR(SEARCH("04",作業２!Q$58,1),0)&gt;0,"○","")</f>
        <v/>
      </c>
      <c r="BB14" s="650" t="str">
        <f>IF(IFERROR(SEARCH("05",作業２!Q$58,1),0)&gt;0,"○","")</f>
        <v/>
      </c>
      <c r="BC14" s="650" t="str">
        <f>IF(IFERROR(SEARCH("06",作業２!Q$58,1),0)&gt;0,"○","")</f>
        <v/>
      </c>
      <c r="BD14" s="650" t="str">
        <f>IF(IFERROR(SEARCH("07",作業２!Q$58,1),0)&gt;0,"○","")</f>
        <v/>
      </c>
      <c r="BE14" s="650" t="str">
        <f>IF(IFERROR(SEARCH("08",作業２!Q$58,1),0)&gt;0,"○","")</f>
        <v/>
      </c>
      <c r="BF14" s="381"/>
      <c r="BG14" s="381"/>
      <c r="BH14" s="381"/>
      <c r="BI14" s="381"/>
      <c r="BJ14" s="381"/>
      <c r="BK14" s="381"/>
      <c r="BL14" s="381"/>
      <c r="BM14" s="381"/>
      <c r="BN14" s="381"/>
      <c r="BO14" s="381"/>
      <c r="BP14" s="381"/>
      <c r="BQ14" s="381"/>
      <c r="BR14" s="381"/>
      <c r="BS14" s="381"/>
      <c r="BT14" s="381"/>
    </row>
    <row r="15" spans="1:72" ht="13.5" hidden="1" customHeight="1">
      <c r="A15" s="535" t="str">
        <f t="shared" si="3"/>
        <v/>
      </c>
      <c r="B15" s="562" t="str">
        <f t="shared" si="0"/>
        <v/>
      </c>
      <c r="C15" s="537"/>
      <c r="D15" s="538" t="str">
        <f t="shared" si="1"/>
        <v/>
      </c>
      <c r="E15" s="538" t="str">
        <f t="shared" si="2"/>
        <v/>
      </c>
      <c r="F15" s="538" t="str">
        <f>IF(AA15="","",1063)</f>
        <v/>
      </c>
      <c r="G15" s="555"/>
      <c r="H15"/>
      <c r="I15"/>
      <c r="J15"/>
      <c r="K15"/>
      <c r="L15"/>
      <c r="M15"/>
      <c r="N15"/>
      <c r="O15"/>
      <c r="P15"/>
      <c r="Q15"/>
      <c r="Y15" s="653" t="str">
        <f t="shared" si="4"/>
        <v/>
      </c>
      <c r="Z15" s="652" t="str">
        <f>SUBSTITUTE(SUBSTITUTE(SUBSTITUTE(IF(AA15="01",CONCATENATE(作業２!R$64," ",IF(作業２!R$64="５：名称変更",CONCATENATE(作業２!R$65,作業２!R$66,".",作業２!R$67," "),""),作業２!R$68),""),"　","")," ",""),CHAR(10),"")</f>
        <v/>
      </c>
      <c r="AA15" s="467" t="str">
        <f>IF(作業２!R9="","",IF(作業２!R34="Z","","01"))</f>
        <v/>
      </c>
      <c r="AB15" s="950"/>
      <c r="AC15" s="638" t="str">
        <f>SUBSTITUTE(SUBSTITUTE(SUBSTITUTE(IF(AA15="","",IF(作業２!R$34="Z","",作業２!$R$9)),"　","")," ",""),CHAR(10),"")</f>
        <v/>
      </c>
      <c r="AD15" s="390" t="str">
        <f>IF(AA15="","",作業２!R34)</f>
        <v/>
      </c>
      <c r="AE15" s="464" t="str">
        <f>IF(AA15="","",CLEAN(DBCS(作業２!R35)))</f>
        <v/>
      </c>
      <c r="AF15" s="637" t="str">
        <f>SUBSTITUTE(SUBSTITUTE(SUBSTITUTE(IF(AA15="","",CLEAN(SUBSTITUTE(SUBSTITUTE(SUBSTITUTE(SUBSTITUTE(SUBSTITUTE(SUBSTITUTE(DBCS(IF(AG15="1",作業２!R36,"")),"　",""),"-","－"),"−","－"),"‐","－"),"ー","－"),"―","－"))),"　","")," ",""),CHAR(10),"")</f>
        <v/>
      </c>
      <c r="AG15" s="390" t="str">
        <f>IF(AC15="","",ASC(LEFT(作業２!R13,1)))</f>
        <v/>
      </c>
      <c r="AH15" s="530" t="str">
        <f>IF(AC15="","",IF(AA15="","",IFERROR(VALUE(作業２!R38),"")))</f>
        <v/>
      </c>
      <c r="AI15" s="641" t="str">
        <f>ASC(IF(AG15="1",IF(作業２!$R$39="","",(作業２!$R$39)),""))</f>
        <v/>
      </c>
      <c r="AJ15" s="390" t="str">
        <f>IF(AC15="","",(作業２!R40))</f>
        <v/>
      </c>
      <c r="AK15" s="390" t="str">
        <f>IF(AC15="","",(作業２!R41))</f>
        <v/>
      </c>
      <c r="AL15" s="390" t="str">
        <f>IF(AC15="","",(作業２!R42))</f>
        <v/>
      </c>
      <c r="AM15" s="390" t="str">
        <f>IF(作業２!R18="","",作業２!R18)</f>
        <v/>
      </c>
      <c r="AN15" s="390" t="str">
        <f>IF(作業２!R19="","",作業２!R19)</f>
        <v/>
      </c>
      <c r="AO15" s="390" t="str">
        <f>IF(作業２!R20="","",作業２!R20)</f>
        <v/>
      </c>
      <c r="AP15" s="390" t="str">
        <f>IF(作業２!R21="","",作業２!R21)</f>
        <v/>
      </c>
      <c r="AQ15" s="390" t="str">
        <f>IF(作業２!R22="","",作業２!R22)</f>
        <v/>
      </c>
      <c r="AR15" s="390" t="str">
        <f>IF(作業２!R23="","",作業２!R23)</f>
        <v/>
      </c>
      <c r="AS15" s="391" t="str">
        <f>IF(作業２!R33="","",(VALUE(ASC((LEFT(作業２!R33,1))))))</f>
        <v/>
      </c>
      <c r="AT15" s="638" t="str">
        <f>IF(AC15="","",IF(作業２!R$64="","",IF(LEFT(作業２!R$64,1)="５","",(VALUE(ASC((LEFT(作業２!R$64,1))))))))</f>
        <v/>
      </c>
      <c r="AU15" s="392" t="str">
        <f>IF(作業２!R59="","",(VALUE(ASC((作業２!R59)))))</f>
        <v/>
      </c>
      <c r="AV15" s="409" t="str">
        <f>IF(AA15="","",IF(OR(作業２!R49="",作業２!R49="5 認定こども園（分園）",作業２!R49="6 保育園"),"",(VALUE(ASC((LEFT(作業２!R49,1)))))))</f>
        <v/>
      </c>
      <c r="AW15" s="645" t="str">
        <f>IF(作業２!R50="","",(VALUE(ASC((LEFT(作業２!R50,1))))))</f>
        <v/>
      </c>
      <c r="AX15" s="650" t="str">
        <f>IF(IFERROR(SEARCH("01",作業２!R$58,1),0)&gt;0,"○","")</f>
        <v/>
      </c>
      <c r="AY15" s="650" t="str">
        <f>IF(IFERROR(SEARCH("02",作業２!R$58,1),0)&gt;0,"○","")</f>
        <v/>
      </c>
      <c r="AZ15" s="650" t="str">
        <f>IF(IFERROR(SEARCH("03",作業２!R$58,1),0)&gt;0,"○","")</f>
        <v/>
      </c>
      <c r="BA15" s="650" t="str">
        <f>IF(IFERROR(SEARCH("04",作業２!R$58,1),0)&gt;0,"○","")</f>
        <v/>
      </c>
      <c r="BB15" s="650" t="str">
        <f>IF(IFERROR(SEARCH("05",作業２!R$58,1),0)&gt;0,"○","")</f>
        <v/>
      </c>
      <c r="BC15" s="650" t="str">
        <f>IF(IFERROR(SEARCH("06",作業２!R$58,1),0)&gt;0,"○","")</f>
        <v/>
      </c>
      <c r="BD15" s="650" t="str">
        <f>IF(IFERROR(SEARCH("07",作業２!R$58,1),0)&gt;0,"○","")</f>
        <v/>
      </c>
      <c r="BE15" s="650" t="str">
        <f>IF(IFERROR(SEARCH("08",作業２!R$58,1),0)&gt;0,"○","")</f>
        <v/>
      </c>
      <c r="BF15" s="381"/>
      <c r="BG15" s="381"/>
      <c r="BH15" s="381"/>
      <c r="BI15" s="381"/>
      <c r="BJ15" s="381"/>
      <c r="BK15" s="381"/>
      <c r="BL15" s="381"/>
      <c r="BM15" s="381"/>
      <c r="BN15" s="381"/>
      <c r="BO15" s="381"/>
      <c r="BP15" s="381"/>
      <c r="BQ15" s="381"/>
      <c r="BR15" s="381"/>
      <c r="BS15" s="381"/>
      <c r="BT15" s="381"/>
    </row>
    <row r="16" spans="1:72" ht="13.5" hidden="1" customHeight="1">
      <c r="A16" s="535" t="str">
        <f t="shared" si="3"/>
        <v/>
      </c>
      <c r="B16" s="562" t="str">
        <f t="shared" si="0"/>
        <v/>
      </c>
      <c r="C16" s="537"/>
      <c r="D16" s="538" t="str">
        <f t="shared" si="1"/>
        <v/>
      </c>
      <c r="E16" s="538" t="str">
        <f t="shared" si="2"/>
        <v/>
      </c>
      <c r="F16" s="538" t="str">
        <f>IF(AA16="","",1072)</f>
        <v/>
      </c>
      <c r="G16" s="555"/>
      <c r="H16"/>
      <c r="I16"/>
      <c r="J16"/>
      <c r="K16"/>
      <c r="L16"/>
      <c r="M16"/>
      <c r="N16"/>
      <c r="O16"/>
      <c r="P16"/>
      <c r="Q16"/>
      <c r="Y16" s="653" t="str">
        <f t="shared" si="4"/>
        <v/>
      </c>
      <c r="Z16" s="652" t="str">
        <f>SUBSTITUTE(SUBSTITUTE(SUBSTITUTE(IF(AA16="01",CONCATENATE(作業２!S$64," ",IF(作業２!S$64="５：名称変更",CONCATENATE(作業２!S$65,作業２!S$66,".",作業２!S$67," "),""),作業２!S$68),""),"　","")," ",""),CHAR(10),"")</f>
        <v/>
      </c>
      <c r="AA16" s="467" t="str">
        <f>IF(作業２!S9="","",IF(作業２!S34="Z","","01"))</f>
        <v/>
      </c>
      <c r="AB16" s="950"/>
      <c r="AC16" s="638" t="str">
        <f>SUBSTITUTE(SUBSTITUTE(SUBSTITUTE(IF(AA16="","",IF(作業２!S$34="Z","",作業２!$S$9)),"　","")," ",""),CHAR(10),"")</f>
        <v/>
      </c>
      <c r="AD16" s="390" t="str">
        <f>IF(AA16="","",作業２!S34)</f>
        <v/>
      </c>
      <c r="AE16" s="464" t="str">
        <f>IF(AA16="","",CLEAN(DBCS(作業２!S35)))</f>
        <v/>
      </c>
      <c r="AF16" s="638" t="str">
        <f>SUBSTITUTE(SUBSTITUTE(SUBSTITUTE(IF(AA16="","",CLEAN(SUBSTITUTE(SUBSTITUTE(SUBSTITUTE(SUBSTITUTE(SUBSTITUTE(SUBSTITUTE(DBCS(IF(AG16="1",作業２!S36,"")),"　",""),"-","－"),"−","－"),"‐","－"),"ー","－"),"―","－"))),"　","")," ",""),CHAR(10),"")</f>
        <v/>
      </c>
      <c r="AG16" s="390" t="str">
        <f>IF(AC16="","",ASC(LEFT(作業２!S13,1)))</f>
        <v/>
      </c>
      <c r="AH16" s="530" t="str">
        <f>IF(AC16="","",IF(AA16="","",IFERROR(VALUE(作業２!S38),"")))</f>
        <v/>
      </c>
      <c r="AI16" s="641" t="str">
        <f>ASC(IF(AG16="1",IF(作業２!$S$39="","",(作業２!$S$39)),""))</f>
        <v/>
      </c>
      <c r="AJ16" s="390" t="str">
        <f>IF(AC16="","",(作業２!S40))</f>
        <v/>
      </c>
      <c r="AK16" s="390" t="str">
        <f>IF(AC16="","",(作業２!S41))</f>
        <v/>
      </c>
      <c r="AL16" s="390" t="str">
        <f>IF(AC16="","",(作業２!S42))</f>
        <v/>
      </c>
      <c r="AM16" s="390" t="str">
        <f>IF(作業２!S18="","",作業２!S18)</f>
        <v/>
      </c>
      <c r="AN16" s="390" t="str">
        <f>IF(作業２!S19="","",作業２!S19)</f>
        <v/>
      </c>
      <c r="AO16" s="390" t="str">
        <f>IF(作業２!S20="","",作業２!S20)</f>
        <v/>
      </c>
      <c r="AP16" s="390" t="str">
        <f>IF(作業２!S21="","",作業２!S21)</f>
        <v/>
      </c>
      <c r="AQ16" s="390" t="str">
        <f>IF(作業２!S22="","",作業２!S22)</f>
        <v/>
      </c>
      <c r="AR16" s="390" t="str">
        <f>IF(作業２!S23="","",作業２!S23)</f>
        <v/>
      </c>
      <c r="AS16" s="391" t="str">
        <f>IF(作業２!S33="","",(VALUE(ASC((LEFT(作業２!S33,1))))))</f>
        <v/>
      </c>
      <c r="AT16" s="638" t="str">
        <f>IF(AC16="","",IF(作業２!S$64="","",IF(LEFT(作業２!S$64,1)="５","",(VALUE(ASC((LEFT(作業２!S$64,1))))))))</f>
        <v/>
      </c>
      <c r="AU16" s="392" t="str">
        <f>IF(作業２!S59="","",(VALUE(ASC((作業２!S59)))))</f>
        <v/>
      </c>
      <c r="AV16" s="409" t="str">
        <f>IF(AA16="","",IF(OR(作業２!S49="",作業２!S49="5 認定こども園（分園）",作業２!S49="6 保育園"),"",(VALUE(ASC((LEFT(作業２!S49,1)))))))</f>
        <v/>
      </c>
      <c r="AW16" s="645" t="str">
        <f>IF(作業２!S50="","",(VALUE(ASC((LEFT(作業２!S50,1))))))</f>
        <v/>
      </c>
      <c r="AX16" s="650" t="str">
        <f>IF(IFERROR(SEARCH("01",作業２!S$58,1),0)&gt;0,"○","")</f>
        <v/>
      </c>
      <c r="AY16" s="650" t="str">
        <f>IF(IFERROR(SEARCH("02",作業２!S$58,1),0)&gt;0,"○","")</f>
        <v/>
      </c>
      <c r="AZ16" s="650" t="str">
        <f>IF(IFERROR(SEARCH("03",作業２!S$58,1),0)&gt;0,"○","")</f>
        <v/>
      </c>
      <c r="BA16" s="650" t="str">
        <f>IF(IFERROR(SEARCH("04",作業２!S$58,1),0)&gt;0,"○","")</f>
        <v/>
      </c>
      <c r="BB16" s="650" t="str">
        <f>IF(IFERROR(SEARCH("05",作業２!S$58,1),0)&gt;0,"○","")</f>
        <v/>
      </c>
      <c r="BC16" s="650" t="str">
        <f>IF(IFERROR(SEARCH("06",作業２!S$58,1),0)&gt;0,"○","")</f>
        <v/>
      </c>
      <c r="BD16" s="650" t="str">
        <f>IF(IFERROR(SEARCH("07",作業２!S$58,1),0)&gt;0,"○","")</f>
        <v/>
      </c>
      <c r="BE16" s="650" t="str">
        <f>IF(IFERROR(SEARCH("08",作業２!S$58,1),0)&gt;0,"○","")</f>
        <v/>
      </c>
      <c r="BF16" s="381"/>
      <c r="BG16" s="381"/>
      <c r="BH16" s="381"/>
      <c r="BI16" s="381"/>
      <c r="BJ16" s="381"/>
      <c r="BK16" s="381"/>
      <c r="BL16" s="381"/>
      <c r="BM16" s="381"/>
      <c r="BN16" s="381"/>
      <c r="BO16" s="381"/>
      <c r="BP16" s="381"/>
      <c r="BQ16" s="381"/>
      <c r="BR16" s="381"/>
      <c r="BS16" s="381"/>
      <c r="BT16" s="381"/>
    </row>
    <row r="17" spans="1:72" ht="13.5" hidden="1" customHeight="1">
      <c r="A17" s="535" t="str">
        <f t="shared" si="3"/>
        <v/>
      </c>
      <c r="B17" s="562" t="str">
        <f t="shared" si="0"/>
        <v/>
      </c>
      <c r="C17" s="537"/>
      <c r="D17" s="538" t="str">
        <f t="shared" si="1"/>
        <v/>
      </c>
      <c r="E17" s="538" t="str">
        <f t="shared" si="2"/>
        <v/>
      </c>
      <c r="F17" s="538" t="str">
        <f>IF(AA17="","",1073)</f>
        <v/>
      </c>
      <c r="G17" s="555"/>
      <c r="H17"/>
      <c r="I17"/>
      <c r="J17"/>
      <c r="K17"/>
      <c r="L17"/>
      <c r="M17"/>
      <c r="N17"/>
      <c r="O17"/>
      <c r="P17"/>
      <c r="Q17"/>
      <c r="Y17" s="653" t="str">
        <f t="shared" si="4"/>
        <v/>
      </c>
      <c r="Z17" s="652" t="str">
        <f>SUBSTITUTE(SUBSTITUTE(SUBSTITUTE(IF(AA17="01",CONCATENATE(作業２!T$64," ",IF(作業２!T$64="５：名称変更",CONCATENATE(作業２!T$65,作業２!T$66,".",作業２!T$67," "),""),作業２!T$68),""),"　","")," ",""),CHAR(10),"")</f>
        <v/>
      </c>
      <c r="AA17" s="467" t="str">
        <f>IF(作業２!T9="","",IF(作業２!T34="Z","","01"))</f>
        <v/>
      </c>
      <c r="AB17" s="950"/>
      <c r="AC17" s="638" t="str">
        <f>SUBSTITUTE(SUBSTITUTE(SUBSTITUTE(IF(AA17="","",IF(作業２!T$34="Z","",作業２!$T$9)),"　","")," ",""),CHAR(10),"")</f>
        <v/>
      </c>
      <c r="AD17" s="390" t="str">
        <f>IF(AA17="","",作業２!T34)</f>
        <v/>
      </c>
      <c r="AE17" s="390" t="str">
        <f>IF(AA17="","",CLEAN(DBCS(作業２!T35)))</f>
        <v/>
      </c>
      <c r="AF17" s="638" t="str">
        <f>SUBSTITUTE(SUBSTITUTE(SUBSTITUTE(IF(AA17="","",CLEAN(SUBSTITUTE(SUBSTITUTE(SUBSTITUTE(SUBSTITUTE(SUBSTITUTE(SUBSTITUTE(DBCS(IF(AG17="1",作業２!T36,"")),"　",""),"-","－"),"−","－"),"‐","－"),"ー","－"),"―","－"))),"　","")," ",""),CHAR(10),"")</f>
        <v/>
      </c>
      <c r="AG17" s="390" t="str">
        <f>IF(AC17="","",ASC(LEFT(作業２!T13,1)))</f>
        <v/>
      </c>
      <c r="AH17" s="530" t="str">
        <f>IF(AC17="","",IF(AA17="","",IFERROR(VALUE(作業２!T38),"")))</f>
        <v/>
      </c>
      <c r="AI17" s="641" t="str">
        <f>ASC(IF(AG17="1",IF(作業２!$T$39="","",(作業２!$T$39)),""))</f>
        <v/>
      </c>
      <c r="AJ17" s="390" t="str">
        <f>IF(AC17="","",(作業２!T40))</f>
        <v/>
      </c>
      <c r="AK17" s="390" t="str">
        <f>IF(AC17="","",(作業２!T41))</f>
        <v/>
      </c>
      <c r="AL17" s="390" t="str">
        <f>IF(AC17="","",(作業２!T42))</f>
        <v/>
      </c>
      <c r="AM17" s="390" t="str">
        <f>IF(作業２!T18="","",作業２!T18)</f>
        <v/>
      </c>
      <c r="AN17" s="390" t="str">
        <f>IF(作業２!T19="","",作業２!T19)</f>
        <v/>
      </c>
      <c r="AO17" s="390" t="str">
        <f>IF(作業２!T20="","",作業２!T20)</f>
        <v/>
      </c>
      <c r="AP17" s="390" t="str">
        <f>IF(作業２!T21="","",作業２!T21)</f>
        <v/>
      </c>
      <c r="AQ17" s="390" t="str">
        <f>IF(作業２!T22="","",作業２!T22)</f>
        <v/>
      </c>
      <c r="AR17" s="390" t="str">
        <f>IF(作業２!T23="","",作業２!T23)</f>
        <v/>
      </c>
      <c r="AS17" s="391" t="str">
        <f>IF(作業２!T33="","",(VALUE(ASC((LEFT(作業２!T33,1))))))</f>
        <v/>
      </c>
      <c r="AT17" s="638" t="str">
        <f>IF(AC17="","",IF(作業２!T$64="","",IF(LEFT(作業２!T$64,1)="５","",(VALUE(ASC((LEFT(作業２!T$64,1))))))))</f>
        <v/>
      </c>
      <c r="AU17" s="392" t="str">
        <f>IF(作業２!T59="","",(VALUE(ASC((作業２!T59)))))</f>
        <v/>
      </c>
      <c r="AV17" s="409" t="str">
        <f>IF(AA17="","",IF(OR(作業２!T49="",作業２!T49="5 認定こども園（分園）",作業２!T49="6 保育園"),"",(VALUE(ASC((LEFT(作業２!T49,1)))))))</f>
        <v/>
      </c>
      <c r="AW17" s="645" t="str">
        <f>IF(作業２!T50="","",(VALUE(ASC((LEFT(作業２!T50,1))))))</f>
        <v/>
      </c>
      <c r="AX17" s="650" t="str">
        <f>IF(IFERROR(SEARCH("01",作業２!T$58,1),0)&gt;0,"○","")</f>
        <v/>
      </c>
      <c r="AY17" s="650" t="str">
        <f>IF(IFERROR(SEARCH("02",作業２!T$58,1),0)&gt;0,"○","")</f>
        <v/>
      </c>
      <c r="AZ17" s="650" t="str">
        <f>IF(IFERROR(SEARCH("03",作業２!T$58,1),0)&gt;0,"○","")</f>
        <v/>
      </c>
      <c r="BA17" s="650" t="str">
        <f>IF(IFERROR(SEARCH("04",作業２!T$58,1),0)&gt;0,"○","")</f>
        <v/>
      </c>
      <c r="BB17" s="650" t="str">
        <f>IF(IFERROR(SEARCH("05",作業２!T$58,1),0)&gt;0,"○","")</f>
        <v/>
      </c>
      <c r="BC17" s="650" t="str">
        <f>IF(IFERROR(SEARCH("06",作業２!T$58,1),0)&gt;0,"○","")</f>
        <v/>
      </c>
      <c r="BD17" s="650" t="str">
        <f>IF(IFERROR(SEARCH("07",作業２!T$58,1),0)&gt;0,"○","")</f>
        <v/>
      </c>
      <c r="BE17" s="650" t="str">
        <f>IF(IFERROR(SEARCH("08",作業２!T$58,1),0)&gt;0,"○","")</f>
        <v/>
      </c>
      <c r="BF17" s="381"/>
      <c r="BG17" s="381"/>
      <c r="BH17" s="381"/>
      <c r="BI17" s="381"/>
      <c r="BJ17" s="381"/>
      <c r="BK17" s="381"/>
      <c r="BL17" s="381"/>
      <c r="BM17" s="381"/>
      <c r="BN17" s="381"/>
      <c r="BO17" s="381"/>
      <c r="BP17" s="381"/>
      <c r="BQ17" s="381"/>
      <c r="BR17" s="381"/>
      <c r="BS17" s="381"/>
      <c r="BT17" s="381"/>
    </row>
    <row r="18" spans="1:72" ht="13.5" hidden="1" customHeight="1" thickBot="1">
      <c r="A18" s="535" t="str">
        <f t="shared" si="3"/>
        <v/>
      </c>
      <c r="B18" s="562" t="str">
        <f t="shared" si="0"/>
        <v/>
      </c>
      <c r="C18" s="537"/>
      <c r="D18" s="538" t="str">
        <f t="shared" si="1"/>
        <v/>
      </c>
      <c r="E18" s="538" t="str">
        <f t="shared" si="2"/>
        <v/>
      </c>
      <c r="F18" s="538" t="str">
        <f>IF(AA18="","",1082)</f>
        <v/>
      </c>
      <c r="G18" s="555"/>
      <c r="H18"/>
      <c r="I18"/>
      <c r="J18"/>
      <c r="K18"/>
      <c r="L18"/>
      <c r="M18"/>
      <c r="N18"/>
      <c r="O18"/>
      <c r="P18"/>
      <c r="Q18"/>
      <c r="Y18" s="653" t="str">
        <f t="shared" si="4"/>
        <v/>
      </c>
      <c r="Z18" s="652" t="str">
        <f>SUBSTITUTE(SUBSTITUTE(SUBSTITUTE(IF(AA18="01",CONCATENATE(作業２!U$64," ",IF(作業２!U$64="５：名称変更",CONCATENATE(作業２!U$65,作業２!U$66,".",作業２!U$67," "),""),作業２!U$68),""),"　","")," ",""),CHAR(10),"")</f>
        <v/>
      </c>
      <c r="AA18" s="468" t="str">
        <f>IF(作業２!U9="","",IF(作業２!U34="Z","","01"))</f>
        <v/>
      </c>
      <c r="AB18" s="951"/>
      <c r="AC18" s="639" t="str">
        <f>SUBSTITUTE(SUBSTITUTE(SUBSTITUTE(IF(AA18="","",IF(作業２!U$34="Z","",作業２!$U$9)),"　","")," ",""),CHAR(10),"")</f>
        <v/>
      </c>
      <c r="AD18" s="410" t="str">
        <f>IF(AA18="","",作業２!U34)</f>
        <v/>
      </c>
      <c r="AE18" s="410" t="str">
        <f>IF(AA18="","",CLEAN(DBCS(作業２!U35)))</f>
        <v/>
      </c>
      <c r="AF18" s="639" t="str">
        <f>SUBSTITUTE(SUBSTITUTE(SUBSTITUTE(IF(AA18="","",CLEAN(SUBSTITUTE(SUBSTITUTE(SUBSTITUTE(SUBSTITUTE(SUBSTITUTE(SUBSTITUTE(DBCS(IF(AG18="1",作業２!U36,"")),"　",""),"-","－"),"−","－"),"‐","－"),"ー","－"),"―","－"))),"　","")," ",""),CHAR(10),"")</f>
        <v/>
      </c>
      <c r="AG18" s="410" t="str">
        <f>IF(AC18="","",ASC(LEFT(作業２!U13,1)))</f>
        <v/>
      </c>
      <c r="AH18" s="531" t="str">
        <f>IF(AC18="","",IF(AA18="","",IFERROR(VALUE(作業２!U38),"")))</f>
        <v/>
      </c>
      <c r="AI18" s="642" t="str">
        <f>ASC(IF(AG18="1",IF(作業２!U39="","",(作業２!U39)),""))</f>
        <v/>
      </c>
      <c r="AJ18" s="410" t="str">
        <f>IF(AC18="","",(作業２!U40))</f>
        <v/>
      </c>
      <c r="AK18" s="390" t="str">
        <f>IF(AC18="","",(作業２!U41))</f>
        <v/>
      </c>
      <c r="AL18" s="390" t="str">
        <f>IF(AC18="","",(作業２!U42))</f>
        <v/>
      </c>
      <c r="AM18" s="410" t="str">
        <f>IF(作業２!U18="","",作業２!U18)</f>
        <v/>
      </c>
      <c r="AN18" s="410" t="str">
        <f>IF(作業２!U19="","",作業２!U19)</f>
        <v/>
      </c>
      <c r="AO18" s="410" t="str">
        <f>IF(作業２!U20="","",作業２!U20)</f>
        <v/>
      </c>
      <c r="AP18" s="410" t="str">
        <f>IF(作業２!U21="","",作業２!U21)</f>
        <v/>
      </c>
      <c r="AQ18" s="410" t="str">
        <f>IF(作業２!U22="","",作業２!U22)</f>
        <v/>
      </c>
      <c r="AR18" s="410" t="str">
        <f>IF(作業２!U23="","",作業２!U23)</f>
        <v/>
      </c>
      <c r="AS18" s="411" t="str">
        <f>IF(作業２!U33="","",(VALUE(ASC((LEFT(作業２!U33,1))))))</f>
        <v/>
      </c>
      <c r="AT18" s="639" t="str">
        <f>IF(AC18="","",IF(作業２!U$64="","",IF(LEFT(作業２!U$64,1)="５","",(VALUE(ASC((LEFT(作業２!U$64,1))))))))</f>
        <v/>
      </c>
      <c r="AU18" s="412" t="str">
        <f>IF(作業２!U59="","",(VALUE(ASC((作業２!U59)))))</f>
        <v/>
      </c>
      <c r="AV18" s="413" t="str">
        <f>IF(AA18="","",IF(OR(作業２!U49="",作業２!U49="5 認定こども園（分園）",作業２!U49="6 保育園"),"",(VALUE(ASC((LEFT(作業２!U49,1)))))))</f>
        <v/>
      </c>
      <c r="AW18" s="646" t="str">
        <f>IF(作業２!U50="","",(VALUE(ASC((LEFT(作業２!U50,1))))))</f>
        <v/>
      </c>
      <c r="AX18" s="651" t="str">
        <f>IF(IFERROR(SEARCH("01",作業２!U$58,1),0)&gt;0,"○","")</f>
        <v/>
      </c>
      <c r="AY18" s="651" t="str">
        <f>IF(IFERROR(SEARCH("02",作業２!U$58,1),0)&gt;0,"○","")</f>
        <v/>
      </c>
      <c r="AZ18" s="651" t="str">
        <f>IF(IFERROR(SEARCH("03",作業２!U$58,1),0)&gt;0,"○","")</f>
        <v/>
      </c>
      <c r="BA18" s="651" t="str">
        <f>IF(IFERROR(SEARCH("04",作業２!U$58,1),0)&gt;0,"○","")</f>
        <v/>
      </c>
      <c r="BB18" s="651" t="str">
        <f>IF(IFERROR(SEARCH("05",作業２!U$58,1),0)&gt;0,"○","")</f>
        <v/>
      </c>
      <c r="BC18" s="651" t="str">
        <f>IF(IFERROR(SEARCH("06",作業２!U$58,1),0)&gt;0,"○","")</f>
        <v/>
      </c>
      <c r="BD18" s="651" t="str">
        <f>IF(IFERROR(SEARCH("07",作業２!U$58,1),0)&gt;0,"○","")</f>
        <v/>
      </c>
      <c r="BE18" s="651" t="str">
        <f>IF(IFERROR(SEARCH("08",作業２!U$58,1),0)&gt;0,"○","")</f>
        <v/>
      </c>
      <c r="BF18" s="381"/>
      <c r="BG18" s="381"/>
      <c r="BH18" s="381"/>
      <c r="BI18" s="381"/>
      <c r="BJ18" s="381"/>
      <c r="BK18" s="381"/>
      <c r="BL18" s="381"/>
      <c r="BM18" s="381"/>
      <c r="BN18" s="381"/>
      <c r="BO18" s="381"/>
      <c r="BP18" s="381"/>
      <c r="BQ18" s="381"/>
      <c r="BR18" s="381"/>
      <c r="BS18" s="381"/>
      <c r="BT18" s="381"/>
    </row>
    <row r="19" spans="1:72" ht="15" hidden="1" thickTop="1" thickBot="1">
      <c r="A19" s="535" t="str">
        <f t="shared" si="3"/>
        <v/>
      </c>
      <c r="B19" s="562" t="str">
        <f t="shared" si="0"/>
        <v/>
      </c>
      <c r="C19" s="537"/>
      <c r="D19" s="538" t="str">
        <f t="shared" si="1"/>
        <v/>
      </c>
      <c r="E19" s="538" t="str">
        <f t="shared" si="2"/>
        <v/>
      </c>
      <c r="F19" s="538" t="str">
        <f>IF(AA19="","",2011)</f>
        <v/>
      </c>
      <c r="G19" s="555"/>
      <c r="H19"/>
      <c r="I19"/>
      <c r="J19"/>
      <c r="K19"/>
      <c r="L19"/>
      <c r="M19"/>
      <c r="N19"/>
      <c r="O19"/>
      <c r="P19"/>
      <c r="Q19"/>
      <c r="AA19" s="469" t="str">
        <f>IF(AA3="01","02","")</f>
        <v/>
      </c>
      <c r="AB19" s="393"/>
      <c r="AC19" s="394" t="str">
        <f>IF(AA19="","",IFERROR(('作業3-1'!F12),""))</f>
        <v/>
      </c>
      <c r="AD19" s="395"/>
      <c r="AE19" s="394" t="str">
        <f>IF('作業3-1'!$F$14="","",'作業3-1'!$F$14)</f>
        <v/>
      </c>
      <c r="AF19" s="394" t="str">
        <f>IF('作業3-1'!$F$15="","",'作業3-1'!$F$15)</f>
        <v/>
      </c>
      <c r="AG19" s="394" t="str">
        <f>IF('作業3-1'!$F$16="","",'作業3-1'!$F$16)</f>
        <v/>
      </c>
      <c r="AH19" s="394" t="str">
        <f>IF('作業3-1'!F$17="","",'作業3-1'!F$17)</f>
        <v/>
      </c>
      <c r="AI19" s="394" t="str">
        <f>IF('作業3-1'!F$18="","",'作業3-1'!F$18)</f>
        <v/>
      </c>
      <c r="AJ19" s="394" t="str">
        <f>IF('作業3-1'!F$19="","",'作業3-1'!F$19)</f>
        <v/>
      </c>
      <c r="AK19" s="394" t="str">
        <f>IF('作業3-1'!F$20="","",'作業3-1'!F$20)</f>
        <v/>
      </c>
      <c r="AL19" s="394" t="str">
        <f>IF('作業3-1'!F$21="","",'作業3-1'!F$21)</f>
        <v/>
      </c>
      <c r="AM19" s="394" t="str">
        <f>IF('作業3-1'!F$22="","",'作業3-1'!F$22)</f>
        <v/>
      </c>
      <c r="AN19" s="394" t="str">
        <f>IF('作業3-1'!F23="","",'作業3-1'!F23)</f>
        <v/>
      </c>
      <c r="AO19" s="394" t="str">
        <f>IF('作業3-1'!F$24="","",'作業3-1'!F$24)</f>
        <v/>
      </c>
      <c r="AP19" s="394" t="str">
        <f>IF('作業3-1'!F$25="","",'作業3-1'!F$25)</f>
        <v/>
      </c>
      <c r="AQ19" s="394" t="str">
        <f>IF('作業3-1'!F$26="","",'作業3-1'!F$26)</f>
        <v/>
      </c>
      <c r="AR19" s="394" t="str">
        <f>IF('作業3-1'!F$27="","",'作業3-1'!F$27)</f>
        <v/>
      </c>
      <c r="AS19" s="394" t="str">
        <f>IF('作業3-1'!F$28="","",'作業3-1'!F$28)</f>
        <v/>
      </c>
      <c r="AT19" s="394" t="str">
        <f>IF('作業3-1'!F$29="","",'作業3-1'!F$29)</f>
        <v/>
      </c>
      <c r="AU19" s="394" t="str">
        <f>IF('作業3-1'!F$30="","",'作業3-1'!F$30)</f>
        <v/>
      </c>
      <c r="AV19" s="394" t="str">
        <f>IF('作業3-1'!F$31="","",'作業3-1'!F$31)</f>
        <v/>
      </c>
      <c r="AW19" s="394" t="str">
        <f>IF('作業3-1'!F$32="","",'作業3-1'!F$32)</f>
        <v/>
      </c>
      <c r="AX19" s="394" t="str">
        <f>IF('作業3-1'!F$33="","",'作業3-1'!F$33)</f>
        <v/>
      </c>
      <c r="AY19" s="394" t="str">
        <f>IF('作業3-1'!F$34="","",'作業3-1'!F$34)</f>
        <v/>
      </c>
      <c r="AZ19" s="394" t="str">
        <f>IF('作業3-1'!F$35="","",'作業3-1'!F$35)</f>
        <v/>
      </c>
      <c r="BA19" s="394" t="str">
        <f>IF('作業3-1'!F$36="","",'作業3-1'!F$36)</f>
        <v/>
      </c>
      <c r="BB19" s="394" t="str">
        <f>IF('作業3-1'!F$37="","",'作業3-1'!F$37)</f>
        <v/>
      </c>
      <c r="BC19" s="394" t="str">
        <f>IF('作業3-1'!F$38="","",'作業3-1'!F$38)</f>
        <v/>
      </c>
      <c r="BD19" s="394" t="str">
        <f>IF('作業3-1'!F$39="","",'作業3-1'!F$39)</f>
        <v/>
      </c>
      <c r="BE19" s="394" t="str">
        <f>IF('作業3-1'!F$40="","",'作業3-1'!F$40)</f>
        <v/>
      </c>
      <c r="BF19" s="394" t="str">
        <f>IF('作業3-1'!F$41="","",'作業3-1'!F$41)</f>
        <v/>
      </c>
      <c r="BG19" s="394" t="str">
        <f>IF('作業3-1'!F$42="","",'作業3-1'!F$42)</f>
        <v/>
      </c>
      <c r="BH19" s="416" t="str">
        <f>IF('作業3-1'!F$43="","",'作業3-1'!F$43)</f>
        <v/>
      </c>
      <c r="BI19" s="416" t="str">
        <f>IF('作業3-1'!F$44="","",'作業3-1'!F$44)</f>
        <v/>
      </c>
      <c r="BJ19" s="416" t="str">
        <f>IF('作業3-1'!F$50="","",'作業3-1'!F$50)</f>
        <v/>
      </c>
      <c r="BK19" s="416" t="str">
        <f>IF('作業3-1'!F$54="","",'作業3-1'!F$54)</f>
        <v/>
      </c>
      <c r="BL19" s="417" t="str">
        <f>IF('作業3-1'!F$55="","",'作業3-1'!F$55)</f>
        <v/>
      </c>
      <c r="BM19" s="417" t="str">
        <f>IF(BL19="","","")</f>
        <v/>
      </c>
      <c r="BN19" s="381"/>
      <c r="BO19" s="381"/>
      <c r="BP19" s="381"/>
      <c r="BQ19" s="381"/>
      <c r="BR19" s="381"/>
      <c r="BS19" s="381"/>
      <c r="BT19" s="381"/>
    </row>
    <row r="20" spans="1:72" ht="15" hidden="1" thickTop="1" thickBot="1">
      <c r="A20" s="535" t="str">
        <f t="shared" si="3"/>
        <v/>
      </c>
      <c r="B20" s="562" t="str">
        <f t="shared" si="0"/>
        <v/>
      </c>
      <c r="C20" s="537"/>
      <c r="D20" s="538" t="str">
        <f t="shared" si="1"/>
        <v/>
      </c>
      <c r="E20" s="538" t="str">
        <f t="shared" si="2"/>
        <v/>
      </c>
      <c r="F20" s="538" t="str">
        <f>IF(AA20="","",2012)</f>
        <v/>
      </c>
      <c r="G20" s="555"/>
      <c r="H20"/>
      <c r="I20"/>
      <c r="J20"/>
      <c r="K20"/>
      <c r="L20"/>
      <c r="M20"/>
      <c r="N20"/>
      <c r="O20"/>
      <c r="P20"/>
      <c r="Q20"/>
      <c r="AA20" s="470" t="str">
        <f>IF(AA19="","","02")</f>
        <v/>
      </c>
      <c r="AB20" s="389"/>
      <c r="AC20" s="396" t="str">
        <f>IF(AA20="","",IF('作業3-1'!I12="","",'作業3-1'!I12))</f>
        <v/>
      </c>
      <c r="AD20" s="397"/>
      <c r="AE20" s="398" t="str">
        <f>IF('作業3-1'!$I$14="","",'作業3-1'!$I$14)</f>
        <v/>
      </c>
      <c r="AF20" s="396" t="str">
        <f>IF('作業3-1'!$I$15="","",'作業3-1'!$I$15)</f>
        <v/>
      </c>
      <c r="AG20" s="396" t="str">
        <f>IF('作業3-1'!$I$16="","",'作業3-1'!$I$16)</f>
        <v/>
      </c>
      <c r="AH20" s="396" t="str">
        <f>IF('作業3-1'!I$17="","",'作業3-1'!I$17)</f>
        <v/>
      </c>
      <c r="AI20" s="396" t="str">
        <f>IF('作業3-1'!I$18="","",'作業3-1'!I$18)</f>
        <v/>
      </c>
      <c r="AJ20" s="396" t="str">
        <f>IF('作業3-1'!I$19="","",'作業3-1'!I$19)</f>
        <v/>
      </c>
      <c r="AK20" s="396" t="str">
        <f>IF('作業3-1'!I$20="","",'作業3-1'!I$20)</f>
        <v/>
      </c>
      <c r="AL20" s="396" t="str">
        <f>IF('作業3-1'!I$21="","",'作業3-1'!I$21)</f>
        <v/>
      </c>
      <c r="AM20" s="396" t="str">
        <f>IF('作業3-1'!I$22="","",'作業3-1'!I$22)</f>
        <v/>
      </c>
      <c r="AN20" s="396" t="str">
        <f>IF('作業3-1'!I23="","",'作業3-1'!I23)</f>
        <v/>
      </c>
      <c r="AO20" s="396" t="str">
        <f>IF('作業3-1'!I$24="","",'作業3-1'!I$24)</f>
        <v/>
      </c>
      <c r="AP20" s="396" t="str">
        <f>IF('作業3-1'!I$25="","",'作業3-1'!I$25)</f>
        <v/>
      </c>
      <c r="AQ20" s="396" t="str">
        <f>IF('作業3-1'!I$26="","",'作業3-1'!I$26)</f>
        <v/>
      </c>
      <c r="AR20" s="396" t="str">
        <f>IF('作業3-1'!I$27="","",'作業3-1'!I$27)</f>
        <v/>
      </c>
      <c r="AS20" s="396" t="str">
        <f>IF('作業3-1'!I$28="","",'作業3-1'!I$28)</f>
        <v/>
      </c>
      <c r="AT20" s="396" t="str">
        <f>IF('作業3-1'!I$29="","",'作業3-1'!I$29)</f>
        <v/>
      </c>
      <c r="AU20" s="396" t="str">
        <f>IF('作業3-1'!I$30="","",'作業3-1'!I$30)</f>
        <v/>
      </c>
      <c r="AV20" s="396" t="str">
        <f>IF('作業3-1'!I$31="","",'作業3-1'!I$31)</f>
        <v/>
      </c>
      <c r="AW20" s="396" t="str">
        <f>IF('作業3-1'!I$32="","",'作業3-1'!I$32)</f>
        <v/>
      </c>
      <c r="AX20" s="396" t="str">
        <f>IF('作業3-1'!I$33="","",'作業3-1'!I$33)</f>
        <v/>
      </c>
      <c r="AY20" s="396" t="str">
        <f>IF('作業3-1'!I$34="","",'作業3-1'!I$34)</f>
        <v/>
      </c>
      <c r="AZ20" s="396" t="str">
        <f>IF('作業3-1'!I$35="","",'作業3-1'!I$35)</f>
        <v/>
      </c>
      <c r="BA20" s="396" t="str">
        <f>IF('作業3-1'!I$36="","",'作業3-1'!I$36)</f>
        <v/>
      </c>
      <c r="BB20" s="396" t="str">
        <f>IF('作業3-1'!I$37="","",'作業3-1'!I$37)</f>
        <v/>
      </c>
      <c r="BC20" s="396" t="str">
        <f>IF('作業3-1'!I$38="","",'作業3-1'!I$38)</f>
        <v/>
      </c>
      <c r="BD20" s="396" t="str">
        <f>IF('作業3-1'!I$39="","",'作業3-1'!I$39)</f>
        <v/>
      </c>
      <c r="BE20" s="396" t="str">
        <f>IF('作業3-1'!I$40="","",'作業3-1'!I$40)</f>
        <v/>
      </c>
      <c r="BF20" s="396" t="str">
        <f>IF('作業3-1'!I$41="","",'作業3-1'!I$41)</f>
        <v/>
      </c>
      <c r="BG20" s="399" t="str">
        <f>IF('作業3-1'!I$42="","",'作業3-1'!I$42)</f>
        <v/>
      </c>
      <c r="BH20" s="417" t="str">
        <f t="shared" ref="BH20:BL20" si="5">IF(BG20="","","")</f>
        <v/>
      </c>
      <c r="BI20" s="417" t="str">
        <f t="shared" si="5"/>
        <v/>
      </c>
      <c r="BJ20" s="417" t="str">
        <f t="shared" si="5"/>
        <v/>
      </c>
      <c r="BK20" s="417" t="str">
        <f t="shared" si="5"/>
        <v/>
      </c>
      <c r="BL20" s="417" t="str">
        <f t="shared" si="5"/>
        <v/>
      </c>
      <c r="BM20" s="381"/>
      <c r="BN20" s="381"/>
      <c r="BO20" s="381"/>
      <c r="BP20" s="381"/>
      <c r="BQ20" s="381"/>
      <c r="BR20" s="381"/>
      <c r="BS20" s="381"/>
      <c r="BT20" s="381"/>
    </row>
    <row r="21" spans="1:72" ht="14.25" hidden="1" thickTop="1">
      <c r="A21" s="535" t="str">
        <f t="shared" si="3"/>
        <v/>
      </c>
      <c r="B21" s="562" t="str">
        <f t="shared" si="0"/>
        <v/>
      </c>
      <c r="C21" s="537"/>
      <c r="D21" s="538" t="str">
        <f t="shared" si="1"/>
        <v/>
      </c>
      <c r="E21" s="538" t="str">
        <f t="shared" si="2"/>
        <v/>
      </c>
      <c r="F21" s="538" t="str">
        <f>IF(AA21="","",2013)</f>
        <v/>
      </c>
      <c r="G21" s="555"/>
      <c r="H21"/>
      <c r="I21"/>
      <c r="J21"/>
      <c r="K21"/>
      <c r="L21"/>
      <c r="M21"/>
      <c r="N21"/>
      <c r="O21"/>
      <c r="P21"/>
      <c r="Q21"/>
      <c r="AA21" s="471" t="str">
        <f t="shared" ref="AA21:AA35" si="6">IF(AA4="01","02","")</f>
        <v/>
      </c>
      <c r="AB21" s="389"/>
      <c r="AC21" s="397"/>
      <c r="AD21" s="396" t="str">
        <f t="shared" ref="AD21:AD35" si="7">AC4</f>
        <v/>
      </c>
      <c r="AE21" s="398" t="str">
        <f>IF('作業3-1'!$J$14="","",'作業3-1'!$J$14)</f>
        <v/>
      </c>
      <c r="AF21" s="396" t="str">
        <f>IF('作業3-1'!$J$15="","",'作業3-1'!$J$15)</f>
        <v/>
      </c>
      <c r="AG21" s="396" t="str">
        <f>IF('作業3-1'!$J$16="","",'作業3-1'!$J$16)</f>
        <v/>
      </c>
      <c r="AH21" s="396" t="str">
        <f>IF('作業3-1'!J$17="","",'作業3-1'!J$17)</f>
        <v/>
      </c>
      <c r="AI21" s="396" t="str">
        <f>IF('作業3-1'!J$18="","",'作業3-1'!J$18)</f>
        <v/>
      </c>
      <c r="AJ21" s="396" t="str">
        <f>IF('作業3-1'!J$19="","",'作業3-1'!J$19)</f>
        <v/>
      </c>
      <c r="AK21" s="396" t="str">
        <f>IF('作業3-1'!J$20="","",'作業3-1'!J$20)</f>
        <v/>
      </c>
      <c r="AL21" s="396" t="str">
        <f>IF('作業3-1'!J$21="","",'作業3-1'!J$21)</f>
        <v/>
      </c>
      <c r="AM21" s="396" t="str">
        <f>IF('作業3-1'!J$22="","",'作業3-1'!J$22)</f>
        <v/>
      </c>
      <c r="AN21" s="396" t="str">
        <f>IF('作業3-1'!J$23="","",'作業3-1'!J$23)</f>
        <v/>
      </c>
      <c r="AO21" s="396" t="str">
        <f>IF('作業3-1'!J$24="","",'作業3-1'!J$24)</f>
        <v/>
      </c>
      <c r="AP21" s="396" t="str">
        <f>IF('作業3-1'!J$25="","",'作業3-1'!J$25)</f>
        <v/>
      </c>
      <c r="AQ21" s="396" t="str">
        <f>IF('作業3-1'!J$26="","",'作業3-1'!J$26)</f>
        <v/>
      </c>
      <c r="AR21" s="396" t="str">
        <f>IF('作業3-1'!J$27="","",'作業3-1'!J$27)</f>
        <v/>
      </c>
      <c r="AS21" s="396" t="str">
        <f>IF('作業3-1'!J$28="","",'作業3-1'!J$28)</f>
        <v/>
      </c>
      <c r="AT21" s="396" t="str">
        <f>IF('作業3-1'!J$29="","",'作業3-1'!J$29)</f>
        <v/>
      </c>
      <c r="AU21" s="396" t="str">
        <f>IF('作業3-1'!J$30="","",'作業3-1'!J$30)</f>
        <v/>
      </c>
      <c r="AV21" s="396" t="str">
        <f>IF('作業3-1'!J$31="","",'作業3-1'!J$31)</f>
        <v/>
      </c>
      <c r="AW21" s="396" t="str">
        <f>IF('作業3-1'!J$32="","",'作業3-1'!J$32)</f>
        <v/>
      </c>
      <c r="AX21" s="396" t="str">
        <f>IF('作業3-1'!J$33="","",'作業3-1'!J$33)</f>
        <v/>
      </c>
      <c r="AY21" s="396" t="str">
        <f>IF('作業3-1'!J$34="","",'作業3-1'!J$34)</f>
        <v/>
      </c>
      <c r="AZ21" s="396" t="str">
        <f>IF('作業3-1'!J$35="","",'作業3-1'!J$35)</f>
        <v/>
      </c>
      <c r="BA21" s="396" t="str">
        <f>IF('作業3-1'!J$36="","",'作業3-1'!J$36)</f>
        <v/>
      </c>
      <c r="BB21" s="396" t="str">
        <f>IF('作業3-1'!J$37="","",'作業3-1'!J$37)</f>
        <v/>
      </c>
      <c r="BC21" s="396" t="str">
        <f>IF('作業3-1'!J$38="","",'作業3-1'!J$38)</f>
        <v/>
      </c>
      <c r="BD21" s="396" t="str">
        <f>IF('作業3-1'!J$39="","",'作業3-1'!J$39)</f>
        <v/>
      </c>
      <c r="BE21" s="396" t="str">
        <f>IF('作業3-1'!J$40="","",'作業3-1'!J$40)</f>
        <v/>
      </c>
      <c r="BF21" s="396" t="str">
        <f>IF('作業3-1'!J$41="","",'作業3-1'!J$41)</f>
        <v/>
      </c>
      <c r="BG21" s="399" t="str">
        <f>IF('作業3-1'!J$42="","",'作業3-1'!J$42)</f>
        <v/>
      </c>
      <c r="BH21" s="381"/>
      <c r="BI21" s="381"/>
      <c r="BJ21" s="381"/>
      <c r="BK21" s="381"/>
      <c r="BL21" s="381"/>
      <c r="BM21" s="381"/>
      <c r="BN21" s="381"/>
      <c r="BO21" s="381"/>
      <c r="BP21" s="381"/>
      <c r="BQ21" s="381"/>
      <c r="BR21" s="381"/>
      <c r="BS21" s="381"/>
      <c r="BT21" s="381"/>
    </row>
    <row r="22" spans="1:72" ht="13.5" hidden="1">
      <c r="A22" s="535" t="str">
        <f t="shared" si="3"/>
        <v/>
      </c>
      <c r="B22" s="562" t="str">
        <f t="shared" si="0"/>
        <v/>
      </c>
      <c r="C22" s="537"/>
      <c r="D22" s="538" t="str">
        <f t="shared" si="1"/>
        <v/>
      </c>
      <c r="E22" s="538" t="str">
        <f t="shared" si="2"/>
        <v/>
      </c>
      <c r="F22" s="538" t="str">
        <f>IF(AA22="","",2014)</f>
        <v/>
      </c>
      <c r="G22" s="555"/>
      <c r="H22"/>
      <c r="I22"/>
      <c r="J22"/>
      <c r="K22"/>
      <c r="L22"/>
      <c r="M22"/>
      <c r="N22"/>
      <c r="O22"/>
      <c r="P22"/>
      <c r="Q22"/>
      <c r="AA22" s="471" t="str">
        <f t="shared" si="6"/>
        <v/>
      </c>
      <c r="AB22" s="389"/>
      <c r="AC22" s="397"/>
      <c r="AD22" s="396" t="str">
        <f t="shared" si="7"/>
        <v/>
      </c>
      <c r="AE22" s="398" t="str">
        <f>IF('作業3-1'!$K$14="","",'作業3-1'!$K$14)</f>
        <v/>
      </c>
      <c r="AF22" s="396" t="str">
        <f>IF('作業3-1'!$K$15="","",'作業3-1'!$K$15)</f>
        <v/>
      </c>
      <c r="AG22" s="396" t="str">
        <f>IF('作業3-1'!$K$16="","",'作業3-1'!$K$16)</f>
        <v/>
      </c>
      <c r="AH22" s="396" t="str">
        <f>IF('作業3-1'!K$17="","",'作業3-1'!K$17)</f>
        <v/>
      </c>
      <c r="AI22" s="396" t="str">
        <f>IF('作業3-1'!K$18="","",'作業3-1'!K$18)</f>
        <v/>
      </c>
      <c r="AJ22" s="396" t="str">
        <f>IF('作業3-1'!K$19="","",'作業3-1'!K$19)</f>
        <v/>
      </c>
      <c r="AK22" s="396" t="str">
        <f>IF('作業3-1'!K$20="","",'作業3-1'!K$20)</f>
        <v/>
      </c>
      <c r="AL22" s="396" t="str">
        <f>IF('作業3-1'!K$21="","",'作業3-1'!K$21)</f>
        <v/>
      </c>
      <c r="AM22" s="396" t="str">
        <f>IF('作業3-1'!K$22="","",'作業3-1'!K$22)</f>
        <v/>
      </c>
      <c r="AN22" s="396" t="str">
        <f>IF('作業3-1'!K$23="","",'作業3-1'!K$23)</f>
        <v/>
      </c>
      <c r="AO22" s="396" t="str">
        <f>IF('作業3-1'!K$24="","",'作業3-1'!K$24)</f>
        <v/>
      </c>
      <c r="AP22" s="396" t="str">
        <f>IF('作業3-1'!K$25="","",'作業3-1'!K$25)</f>
        <v/>
      </c>
      <c r="AQ22" s="396" t="str">
        <f>IF('作業3-1'!K$26="","",'作業3-1'!K$26)</f>
        <v/>
      </c>
      <c r="AR22" s="396" t="str">
        <f>IF('作業3-1'!K$27="","",'作業3-1'!K$27)</f>
        <v/>
      </c>
      <c r="AS22" s="396" t="str">
        <f>IF('作業3-1'!K$28="","",'作業3-1'!K$28)</f>
        <v/>
      </c>
      <c r="AT22" s="396" t="str">
        <f>IF('作業3-1'!K$29="","",'作業3-1'!K$29)</f>
        <v/>
      </c>
      <c r="AU22" s="396" t="str">
        <f>IF('作業3-1'!K$30="","",'作業3-1'!K$30)</f>
        <v/>
      </c>
      <c r="AV22" s="396" t="str">
        <f>IF('作業3-1'!K$31="","",'作業3-1'!K$31)</f>
        <v/>
      </c>
      <c r="AW22" s="396" t="str">
        <f>IF('作業3-1'!K$32="","",'作業3-1'!K$32)</f>
        <v/>
      </c>
      <c r="AX22" s="396" t="str">
        <f>IF('作業3-1'!K$33="","",'作業3-1'!K$33)</f>
        <v/>
      </c>
      <c r="AY22" s="396" t="str">
        <f>IF('作業3-1'!K$34="","",'作業3-1'!K$34)</f>
        <v/>
      </c>
      <c r="AZ22" s="396" t="str">
        <f>IF('作業3-1'!K$35="","",'作業3-1'!K$35)</f>
        <v/>
      </c>
      <c r="BA22" s="396" t="str">
        <f>IF('作業3-1'!K$36="","",'作業3-1'!K$36)</f>
        <v/>
      </c>
      <c r="BB22" s="396" t="str">
        <f>IF('作業3-1'!K$37="","",'作業3-1'!K$37)</f>
        <v/>
      </c>
      <c r="BC22" s="396" t="str">
        <f>IF('作業3-1'!K$38="","",'作業3-1'!K$38)</f>
        <v/>
      </c>
      <c r="BD22" s="396" t="str">
        <f>IF('作業3-1'!K$39="","",'作業3-1'!K$39)</f>
        <v/>
      </c>
      <c r="BE22" s="396" t="str">
        <f>IF('作業3-1'!K$40="","",'作業3-1'!K$40)</f>
        <v/>
      </c>
      <c r="BF22" s="396" t="str">
        <f>IF('作業3-1'!K$41="","",'作業3-1'!K$41)</f>
        <v/>
      </c>
      <c r="BG22" s="399" t="str">
        <f>IF('作業3-1'!K$42="","",'作業3-1'!K$42)</f>
        <v/>
      </c>
      <c r="BH22" s="381"/>
      <c r="BI22" s="381"/>
      <c r="BJ22" s="381"/>
      <c r="BK22" s="381"/>
      <c r="BL22" s="381"/>
      <c r="BM22" s="381"/>
      <c r="BN22" s="381"/>
      <c r="BO22" s="381"/>
      <c r="BP22" s="381"/>
      <c r="BQ22" s="381"/>
      <c r="BR22" s="381"/>
      <c r="BS22" s="381"/>
      <c r="BT22" s="381"/>
    </row>
    <row r="23" spans="1:72" ht="13.5" hidden="1">
      <c r="A23" s="535" t="str">
        <f t="shared" si="3"/>
        <v/>
      </c>
      <c r="B23" s="562" t="str">
        <f t="shared" si="0"/>
        <v/>
      </c>
      <c r="C23" s="537"/>
      <c r="D23" s="538" t="str">
        <f t="shared" si="1"/>
        <v/>
      </c>
      <c r="E23" s="538" t="str">
        <f t="shared" si="2"/>
        <v/>
      </c>
      <c r="F23" s="538" t="str">
        <f>IF(AA23="","",2023)</f>
        <v/>
      </c>
      <c r="G23" s="555"/>
      <c r="H23"/>
      <c r="I23"/>
      <c r="J23"/>
      <c r="K23"/>
      <c r="L23"/>
      <c r="M23"/>
      <c r="N23"/>
      <c r="O23"/>
      <c r="P23"/>
      <c r="Q23"/>
      <c r="AA23" s="471" t="str">
        <f t="shared" si="6"/>
        <v/>
      </c>
      <c r="AB23" s="389"/>
      <c r="AC23" s="397"/>
      <c r="AD23" s="396" t="str">
        <f t="shared" si="7"/>
        <v/>
      </c>
      <c r="AE23" s="398" t="str">
        <f>IF('作業3-1'!$L$14="","",'作業3-1'!$L$14)</f>
        <v/>
      </c>
      <c r="AF23" s="396" t="str">
        <f>IF('作業3-1'!$L$15="","",'作業3-1'!$L$15)</f>
        <v/>
      </c>
      <c r="AG23" s="396" t="str">
        <f>IF('作業3-1'!$L$16="","",'作業3-1'!$L$16)</f>
        <v/>
      </c>
      <c r="AH23" s="396" t="str">
        <f>IF('作業3-1'!L$17="","",'作業3-1'!L$17)</f>
        <v/>
      </c>
      <c r="AI23" s="396" t="str">
        <f>IF('作業3-1'!L$18="","",'作業3-1'!L$18)</f>
        <v/>
      </c>
      <c r="AJ23" s="396" t="str">
        <f>IF('作業3-1'!L$19="","",'作業3-1'!L$19)</f>
        <v/>
      </c>
      <c r="AK23" s="396" t="str">
        <f>IF('作業3-1'!L$20="","",'作業3-1'!L$20)</f>
        <v/>
      </c>
      <c r="AL23" s="396" t="str">
        <f>IF('作業3-1'!L$21="","",'作業3-1'!L$21)</f>
        <v/>
      </c>
      <c r="AM23" s="396" t="str">
        <f>IF('作業3-1'!L$22="","",'作業3-1'!L$22)</f>
        <v/>
      </c>
      <c r="AN23" s="396" t="str">
        <f>IF('作業3-1'!L$23="","",'作業3-1'!L$23)</f>
        <v/>
      </c>
      <c r="AO23" s="396" t="str">
        <f>IF('作業3-1'!L$24="","",'作業3-1'!L$24)</f>
        <v/>
      </c>
      <c r="AP23" s="396" t="str">
        <f>IF('作業3-1'!L$25="","",'作業3-1'!L$25)</f>
        <v/>
      </c>
      <c r="AQ23" s="396" t="str">
        <f>IF('作業3-1'!L$26="","",'作業3-1'!L$26)</f>
        <v/>
      </c>
      <c r="AR23" s="396" t="str">
        <f>IF('作業3-1'!L$27="","",'作業3-1'!L$27)</f>
        <v/>
      </c>
      <c r="AS23" s="396" t="str">
        <f>IF('作業3-1'!L$28="","",'作業3-1'!L$28)</f>
        <v/>
      </c>
      <c r="AT23" s="396" t="str">
        <f>IF('作業3-1'!L$29="","",'作業3-1'!L$29)</f>
        <v/>
      </c>
      <c r="AU23" s="396" t="str">
        <f>IF('作業3-1'!L$30="","",'作業3-1'!L$30)</f>
        <v/>
      </c>
      <c r="AV23" s="396" t="str">
        <f>IF('作業3-1'!L$31="","",'作業3-1'!L$31)</f>
        <v/>
      </c>
      <c r="AW23" s="396" t="str">
        <f>IF('作業3-1'!L$32="","",'作業3-1'!L$32)</f>
        <v/>
      </c>
      <c r="AX23" s="396" t="str">
        <f>IF('作業3-1'!L$33="","",'作業3-1'!L$33)</f>
        <v/>
      </c>
      <c r="AY23" s="396" t="str">
        <f>IF('作業3-1'!L$34="","",'作業3-1'!L$34)</f>
        <v/>
      </c>
      <c r="AZ23" s="396" t="str">
        <f>IF('作業3-1'!L$35="","",'作業3-1'!L$35)</f>
        <v/>
      </c>
      <c r="BA23" s="396" t="str">
        <f>IF('作業3-1'!L$36="","",'作業3-1'!L$36)</f>
        <v/>
      </c>
      <c r="BB23" s="396" t="str">
        <f>IF('作業3-1'!L$37="","",'作業3-1'!L$37)</f>
        <v/>
      </c>
      <c r="BC23" s="396" t="str">
        <f>IF('作業3-1'!L$38="","",'作業3-1'!L$38)</f>
        <v/>
      </c>
      <c r="BD23" s="396" t="str">
        <f>IF('作業3-1'!L$39="","",'作業3-1'!L$39)</f>
        <v/>
      </c>
      <c r="BE23" s="396" t="str">
        <f>IF('作業3-1'!L$40="","",'作業3-1'!L$40)</f>
        <v/>
      </c>
      <c r="BF23" s="396" t="str">
        <f>IF('作業3-1'!L$41="","",'作業3-1'!L$41)</f>
        <v/>
      </c>
      <c r="BG23" s="399" t="str">
        <f>IF('作業3-1'!L$42="","",'作業3-1'!L$42)</f>
        <v/>
      </c>
      <c r="BH23" s="381"/>
      <c r="BI23" s="381"/>
      <c r="BJ23" s="381"/>
      <c r="BK23" s="381"/>
      <c r="BL23" s="381"/>
      <c r="BM23" s="381"/>
      <c r="BN23" s="381"/>
      <c r="BO23" s="381"/>
      <c r="BP23" s="381"/>
      <c r="BQ23" s="381"/>
      <c r="BR23" s="381"/>
      <c r="BS23" s="381"/>
      <c r="BT23" s="381"/>
    </row>
    <row r="24" spans="1:72" ht="13.5" hidden="1">
      <c r="A24" s="535" t="str">
        <f t="shared" si="3"/>
        <v/>
      </c>
      <c r="B24" s="562" t="str">
        <f t="shared" si="0"/>
        <v/>
      </c>
      <c r="C24" s="537"/>
      <c r="D24" s="538" t="str">
        <f t="shared" si="1"/>
        <v/>
      </c>
      <c r="E24" s="538" t="str">
        <f t="shared" si="2"/>
        <v/>
      </c>
      <c r="F24" s="538" t="str">
        <f>IF(AA24="","",2024)</f>
        <v/>
      </c>
      <c r="G24" s="555"/>
      <c r="H24"/>
      <c r="I24"/>
      <c r="J24"/>
      <c r="K24"/>
      <c r="L24"/>
      <c r="M24"/>
      <c r="N24"/>
      <c r="O24"/>
      <c r="P24"/>
      <c r="Q24"/>
      <c r="AA24" s="471" t="str">
        <f t="shared" si="6"/>
        <v/>
      </c>
      <c r="AB24" s="389"/>
      <c r="AC24" s="397"/>
      <c r="AD24" s="396" t="str">
        <f t="shared" si="7"/>
        <v/>
      </c>
      <c r="AE24" s="398" t="str">
        <f>IF('作業3-1'!$M$14="","",'作業3-1'!$M$14)</f>
        <v/>
      </c>
      <c r="AF24" s="396" t="str">
        <f>IF('作業3-1'!$M$15="","",'作業3-1'!$M$15)</f>
        <v/>
      </c>
      <c r="AG24" s="396" t="str">
        <f>IF('作業3-1'!$M$16="","",'作業3-1'!$M$16)</f>
        <v/>
      </c>
      <c r="AH24" s="396" t="str">
        <f>IF('作業3-1'!M$17="","",'作業3-1'!M$17)</f>
        <v/>
      </c>
      <c r="AI24" s="396" t="str">
        <f>IF('作業3-1'!M$18="","",'作業3-1'!M$18)</f>
        <v/>
      </c>
      <c r="AJ24" s="396" t="str">
        <f>IF('作業3-1'!M$19="","",'作業3-1'!M$19)</f>
        <v/>
      </c>
      <c r="AK24" s="396" t="str">
        <f>IF('作業3-1'!M$20="","",'作業3-1'!M$20)</f>
        <v/>
      </c>
      <c r="AL24" s="396" t="str">
        <f>IF('作業3-1'!M$21="","",'作業3-1'!M$21)</f>
        <v/>
      </c>
      <c r="AM24" s="396" t="str">
        <f>IF('作業3-1'!M$22="","",'作業3-1'!M$22)</f>
        <v/>
      </c>
      <c r="AN24" s="396" t="str">
        <f>IF('作業3-1'!M$23="","",'作業3-1'!M$23)</f>
        <v/>
      </c>
      <c r="AO24" s="396" t="str">
        <f>IF('作業3-1'!M$24="","",'作業3-1'!M$24)</f>
        <v/>
      </c>
      <c r="AP24" s="396" t="str">
        <f>IF('作業3-1'!M$25="","",'作業3-1'!M$25)</f>
        <v/>
      </c>
      <c r="AQ24" s="396" t="str">
        <f>IF('作業3-1'!M$26="","",'作業3-1'!M$26)</f>
        <v/>
      </c>
      <c r="AR24" s="396" t="str">
        <f>IF('作業3-1'!M$27="","",'作業3-1'!M$27)</f>
        <v/>
      </c>
      <c r="AS24" s="396" t="str">
        <f>IF('作業3-1'!M$28="","",'作業3-1'!M$28)</f>
        <v/>
      </c>
      <c r="AT24" s="396" t="str">
        <f>IF('作業3-1'!M$29="","",'作業3-1'!M$29)</f>
        <v/>
      </c>
      <c r="AU24" s="396" t="str">
        <f>IF('作業3-1'!M$30="","",'作業3-1'!M$30)</f>
        <v/>
      </c>
      <c r="AV24" s="396" t="str">
        <f>IF('作業3-1'!M$31="","",'作業3-1'!M$31)</f>
        <v/>
      </c>
      <c r="AW24" s="396" t="str">
        <f>IF('作業3-1'!M$32="","",'作業3-1'!M$32)</f>
        <v/>
      </c>
      <c r="AX24" s="396" t="str">
        <f>IF('作業3-1'!M$33="","",'作業3-1'!M$33)</f>
        <v/>
      </c>
      <c r="AY24" s="396" t="str">
        <f>IF('作業3-1'!M$34="","",'作業3-1'!M$34)</f>
        <v/>
      </c>
      <c r="AZ24" s="396" t="str">
        <f>IF('作業3-1'!M$35="","",'作業3-1'!M$35)</f>
        <v/>
      </c>
      <c r="BA24" s="396" t="str">
        <f>IF('作業3-1'!M$36="","",'作業3-1'!M$36)</f>
        <v/>
      </c>
      <c r="BB24" s="396" t="str">
        <f>IF('作業3-1'!M$37="","",'作業3-1'!M$37)</f>
        <v/>
      </c>
      <c r="BC24" s="396" t="str">
        <f>IF('作業3-1'!M$38="","",'作業3-1'!M$38)</f>
        <v/>
      </c>
      <c r="BD24" s="396" t="str">
        <f>IF('作業3-1'!M$39="","",'作業3-1'!M$39)</f>
        <v/>
      </c>
      <c r="BE24" s="396" t="str">
        <f>IF('作業3-1'!M$40="","",'作業3-1'!M$40)</f>
        <v/>
      </c>
      <c r="BF24" s="396" t="str">
        <f>IF('作業3-1'!M$41="","",'作業3-1'!M$41)</f>
        <v/>
      </c>
      <c r="BG24" s="399" t="str">
        <f>IF('作業3-1'!M$42="","",'作業3-1'!M$42)</f>
        <v/>
      </c>
      <c r="BH24" s="381"/>
      <c r="BI24" s="381"/>
      <c r="BJ24" s="381"/>
      <c r="BK24" s="381"/>
      <c r="BL24" s="381"/>
      <c r="BM24" s="381"/>
      <c r="BN24" s="381"/>
      <c r="BO24" s="381"/>
      <c r="BP24" s="381"/>
      <c r="BQ24" s="381"/>
      <c r="BR24" s="381"/>
      <c r="BS24" s="381"/>
      <c r="BT24" s="381"/>
    </row>
    <row r="25" spans="1:72" ht="13.5" hidden="1">
      <c r="A25" s="535" t="str">
        <f t="shared" si="3"/>
        <v/>
      </c>
      <c r="B25" s="562" t="str">
        <f t="shared" si="0"/>
        <v/>
      </c>
      <c r="C25" s="537"/>
      <c r="D25" s="538" t="str">
        <f t="shared" si="1"/>
        <v/>
      </c>
      <c r="E25" s="538" t="str">
        <f t="shared" si="2"/>
        <v/>
      </c>
      <c r="F25" s="538" t="str">
        <f>IF(AA25="","",2033)</f>
        <v/>
      </c>
      <c r="G25" s="555"/>
      <c r="H25"/>
      <c r="I25"/>
      <c r="J25"/>
      <c r="K25"/>
      <c r="L25"/>
      <c r="M25"/>
      <c r="N25"/>
      <c r="O25"/>
      <c r="P25"/>
      <c r="Q25"/>
      <c r="AA25" s="471" t="str">
        <f t="shared" si="6"/>
        <v/>
      </c>
      <c r="AB25" s="389"/>
      <c r="AC25" s="397"/>
      <c r="AD25" s="396" t="str">
        <f t="shared" si="7"/>
        <v/>
      </c>
      <c r="AE25" s="398" t="str">
        <f>IF('作業3-1'!$N$14="","",'作業3-1'!$N$14)</f>
        <v/>
      </c>
      <c r="AF25" s="396" t="str">
        <f>IF('作業3-1'!$N$15="","",'作業3-1'!$N$15)</f>
        <v/>
      </c>
      <c r="AG25" s="396" t="str">
        <f>IF('作業3-1'!$N$16="","",'作業3-1'!$N$16)</f>
        <v/>
      </c>
      <c r="AH25" s="396" t="str">
        <f>IF('作業3-1'!N$17="","",'作業3-1'!N$17)</f>
        <v/>
      </c>
      <c r="AI25" s="396" t="str">
        <f>IF('作業3-1'!N$18="","",'作業3-1'!N$18)</f>
        <v/>
      </c>
      <c r="AJ25" s="396" t="str">
        <f>IF('作業3-1'!N$19="","",'作業3-1'!N$19)</f>
        <v/>
      </c>
      <c r="AK25" s="396" t="str">
        <f>IF('作業3-1'!N$20="","",'作業3-1'!N$20)</f>
        <v/>
      </c>
      <c r="AL25" s="396" t="str">
        <f>IF('作業3-1'!N$21="","",'作業3-1'!N$21)</f>
        <v/>
      </c>
      <c r="AM25" s="396" t="str">
        <f>IF('作業3-1'!N$22="","",'作業3-1'!N$22)</f>
        <v/>
      </c>
      <c r="AN25" s="396" t="str">
        <f>IF('作業3-1'!N$23="","",'作業3-1'!N$23)</f>
        <v/>
      </c>
      <c r="AO25" s="396" t="str">
        <f>IF('作業3-1'!N$24="","",'作業3-1'!N$24)</f>
        <v/>
      </c>
      <c r="AP25" s="396" t="str">
        <f>IF('作業3-1'!N$25="","",'作業3-1'!N$25)</f>
        <v/>
      </c>
      <c r="AQ25" s="396" t="str">
        <f>IF('作業3-1'!N$26="","",'作業3-1'!N$26)</f>
        <v/>
      </c>
      <c r="AR25" s="396" t="str">
        <f>IF('作業3-1'!N$27="","",'作業3-1'!N$27)</f>
        <v/>
      </c>
      <c r="AS25" s="396" t="str">
        <f>IF('作業3-1'!N$28="","",'作業3-1'!N$28)</f>
        <v/>
      </c>
      <c r="AT25" s="396" t="str">
        <f>IF('作業3-1'!N$29="","",'作業3-1'!N$29)</f>
        <v/>
      </c>
      <c r="AU25" s="396" t="str">
        <f>IF('作業3-1'!N$30="","",'作業3-1'!N$30)</f>
        <v/>
      </c>
      <c r="AV25" s="396" t="str">
        <f>IF('作業3-1'!N$31="","",'作業3-1'!N$31)</f>
        <v/>
      </c>
      <c r="AW25" s="396" t="str">
        <f>IF('作業3-1'!N$32="","",'作業3-1'!N$32)</f>
        <v/>
      </c>
      <c r="AX25" s="396" t="str">
        <f>IF('作業3-1'!N$33="","",'作業3-1'!N$33)</f>
        <v/>
      </c>
      <c r="AY25" s="396" t="str">
        <f>IF('作業3-1'!N$34="","",'作業3-1'!N$34)</f>
        <v/>
      </c>
      <c r="AZ25" s="396" t="str">
        <f>IF('作業3-1'!N$35="","",'作業3-1'!N$35)</f>
        <v/>
      </c>
      <c r="BA25" s="396" t="str">
        <f>IF('作業3-1'!N$36="","",'作業3-1'!N$36)</f>
        <v/>
      </c>
      <c r="BB25" s="396" t="str">
        <f>IF('作業3-1'!N$37="","",'作業3-1'!N$37)</f>
        <v/>
      </c>
      <c r="BC25" s="396" t="str">
        <f>IF('作業3-1'!N$38="","",'作業3-1'!N$38)</f>
        <v/>
      </c>
      <c r="BD25" s="396" t="str">
        <f>IF('作業3-1'!N$39="","",'作業3-1'!N$39)</f>
        <v/>
      </c>
      <c r="BE25" s="396" t="str">
        <f>IF('作業3-1'!N$40="","",'作業3-1'!N$40)</f>
        <v/>
      </c>
      <c r="BF25" s="396" t="str">
        <f>IF('作業3-1'!N$41="","",'作業3-1'!N$41)</f>
        <v/>
      </c>
      <c r="BG25" s="399" t="str">
        <f>IF('作業3-1'!N$42="","",'作業3-1'!N$42)</f>
        <v/>
      </c>
      <c r="BH25" s="381"/>
      <c r="BI25" s="381"/>
      <c r="BJ25" s="381"/>
      <c r="BK25" s="381"/>
      <c r="BL25" s="381"/>
      <c r="BM25" s="381"/>
      <c r="BN25" s="381"/>
      <c r="BO25" s="381"/>
      <c r="BP25" s="381"/>
      <c r="BQ25" s="381"/>
      <c r="BR25" s="381"/>
      <c r="BS25" s="381"/>
      <c r="BT25" s="381"/>
    </row>
    <row r="26" spans="1:72" ht="13.5" hidden="1">
      <c r="A26" s="535" t="str">
        <f t="shared" si="3"/>
        <v/>
      </c>
      <c r="B26" s="562" t="str">
        <f t="shared" si="0"/>
        <v/>
      </c>
      <c r="C26" s="537"/>
      <c r="D26" s="538" t="str">
        <f t="shared" si="1"/>
        <v/>
      </c>
      <c r="E26" s="538" t="str">
        <f t="shared" si="2"/>
        <v/>
      </c>
      <c r="F26" s="538" t="str">
        <f>IF(AA26="","",2034)</f>
        <v/>
      </c>
      <c r="G26" s="555"/>
      <c r="H26"/>
      <c r="I26"/>
      <c r="J26"/>
      <c r="K26"/>
      <c r="L26"/>
      <c r="M26"/>
      <c r="N26"/>
      <c r="O26"/>
      <c r="P26"/>
      <c r="Q26"/>
      <c r="AA26" s="471" t="str">
        <f t="shared" si="6"/>
        <v/>
      </c>
      <c r="AB26" s="389"/>
      <c r="AC26" s="397"/>
      <c r="AD26" s="396" t="str">
        <f t="shared" si="7"/>
        <v/>
      </c>
      <c r="AE26" s="398" t="str">
        <f>IF('作業3-1'!$O$14="","",'作業3-1'!$O$14)</f>
        <v/>
      </c>
      <c r="AF26" s="396" t="str">
        <f>IF('作業3-1'!$O$15="","",'作業3-1'!$O$15)</f>
        <v/>
      </c>
      <c r="AG26" s="396" t="str">
        <f>IF('作業3-1'!$O$16="","",'作業3-1'!$O$16)</f>
        <v/>
      </c>
      <c r="AH26" s="396" t="str">
        <f>IF('作業3-1'!O$17="","",'作業3-1'!O$17)</f>
        <v/>
      </c>
      <c r="AI26" s="396" t="str">
        <f>IF('作業3-1'!O$18="","",'作業3-1'!O$18)</f>
        <v/>
      </c>
      <c r="AJ26" s="396" t="str">
        <f>IF('作業3-1'!O$19="","",'作業3-1'!O$19)</f>
        <v/>
      </c>
      <c r="AK26" s="396" t="str">
        <f>IF('作業3-1'!O$20="","",'作業3-1'!O$20)</f>
        <v/>
      </c>
      <c r="AL26" s="396" t="str">
        <f>IF('作業3-1'!O$21="","",'作業3-1'!O$21)</f>
        <v/>
      </c>
      <c r="AM26" s="396" t="str">
        <f>IF('作業3-1'!O$22="","",'作業3-1'!O$22)</f>
        <v/>
      </c>
      <c r="AN26" s="396" t="str">
        <f>IF('作業3-1'!O$23="","",'作業3-1'!O$23)</f>
        <v/>
      </c>
      <c r="AO26" s="396" t="str">
        <f>IF('作業3-1'!O$24="","",'作業3-1'!O$24)</f>
        <v/>
      </c>
      <c r="AP26" s="396" t="str">
        <f>IF('作業3-1'!O$25="","",'作業3-1'!O$25)</f>
        <v/>
      </c>
      <c r="AQ26" s="396" t="str">
        <f>IF('作業3-1'!O$26="","",'作業3-1'!O$26)</f>
        <v/>
      </c>
      <c r="AR26" s="396" t="str">
        <f>IF('作業3-1'!O$27="","",'作業3-1'!O$27)</f>
        <v/>
      </c>
      <c r="AS26" s="396" t="str">
        <f>IF('作業3-1'!O$28="","",'作業3-1'!O$28)</f>
        <v/>
      </c>
      <c r="AT26" s="396" t="str">
        <f>IF('作業3-1'!O$29="","",'作業3-1'!O$29)</f>
        <v/>
      </c>
      <c r="AU26" s="396" t="str">
        <f>IF('作業3-1'!O$30="","",'作業3-1'!O$30)</f>
        <v/>
      </c>
      <c r="AV26" s="396" t="str">
        <f>IF('作業3-1'!O$31="","",'作業3-1'!O$31)</f>
        <v/>
      </c>
      <c r="AW26" s="396" t="str">
        <f>IF('作業3-1'!O$32="","",'作業3-1'!O$32)</f>
        <v/>
      </c>
      <c r="AX26" s="396" t="str">
        <f>IF('作業3-1'!O$33="","",'作業3-1'!O$33)</f>
        <v/>
      </c>
      <c r="AY26" s="396" t="str">
        <f>IF('作業3-1'!O$34="","",'作業3-1'!O$34)</f>
        <v/>
      </c>
      <c r="AZ26" s="396" t="str">
        <f>IF('作業3-1'!O$35="","",'作業3-1'!O$35)</f>
        <v/>
      </c>
      <c r="BA26" s="396" t="str">
        <f>IF('作業3-1'!O$36="","",'作業3-1'!O$36)</f>
        <v/>
      </c>
      <c r="BB26" s="396" t="str">
        <f>IF('作業3-1'!O$37="","",'作業3-1'!O$37)</f>
        <v/>
      </c>
      <c r="BC26" s="396" t="str">
        <f>IF('作業3-1'!O$38="","",'作業3-1'!O$38)</f>
        <v/>
      </c>
      <c r="BD26" s="396" t="str">
        <f>IF('作業3-1'!O$39="","",'作業3-1'!O$39)</f>
        <v/>
      </c>
      <c r="BE26" s="396" t="str">
        <f>IF('作業3-1'!O$40="","",'作業3-1'!O$40)</f>
        <v/>
      </c>
      <c r="BF26" s="396" t="str">
        <f>IF('作業3-1'!O$41="","",'作業3-1'!O$41)</f>
        <v/>
      </c>
      <c r="BG26" s="399" t="str">
        <f>IF('作業3-1'!O$42="","",'作業3-1'!O$42)</f>
        <v/>
      </c>
      <c r="BH26" s="381"/>
      <c r="BI26" s="381"/>
      <c r="BJ26" s="381"/>
      <c r="BK26" s="381"/>
      <c r="BL26" s="381"/>
      <c r="BM26" s="381"/>
      <c r="BN26" s="381"/>
      <c r="BO26" s="381"/>
      <c r="BP26" s="381"/>
      <c r="BQ26" s="381"/>
      <c r="BR26" s="381"/>
      <c r="BS26" s="381"/>
      <c r="BT26" s="381"/>
    </row>
    <row r="27" spans="1:72" ht="13.5" hidden="1">
      <c r="A27" s="535" t="str">
        <f t="shared" si="3"/>
        <v/>
      </c>
      <c r="B27" s="562" t="str">
        <f t="shared" si="0"/>
        <v/>
      </c>
      <c r="C27" s="537"/>
      <c r="D27" s="538" t="str">
        <f t="shared" si="1"/>
        <v/>
      </c>
      <c r="E27" s="538" t="str">
        <f t="shared" si="2"/>
        <v/>
      </c>
      <c r="F27" s="538" t="str">
        <f>IF(AA27="","",2043)</f>
        <v/>
      </c>
      <c r="G27" s="555"/>
      <c r="H27"/>
      <c r="I27"/>
      <c r="J27"/>
      <c r="K27"/>
      <c r="L27"/>
      <c r="M27"/>
      <c r="N27"/>
      <c r="O27"/>
      <c r="P27"/>
      <c r="Q27"/>
      <c r="AA27" s="471" t="str">
        <f t="shared" si="6"/>
        <v/>
      </c>
      <c r="AB27" s="389"/>
      <c r="AC27" s="397"/>
      <c r="AD27" s="396" t="str">
        <f t="shared" si="7"/>
        <v/>
      </c>
      <c r="AE27" s="398" t="str">
        <f>IF('作業3-1'!$P$14="","",'作業3-1'!$P$14)</f>
        <v/>
      </c>
      <c r="AF27" s="396" t="str">
        <f>IF('作業3-1'!$P$15="","",'作業3-1'!$P$15)</f>
        <v/>
      </c>
      <c r="AG27" s="396" t="str">
        <f>IF('作業3-1'!$P$16="","",'作業3-1'!$P$16)</f>
        <v/>
      </c>
      <c r="AH27" s="396" t="str">
        <f>IF('作業3-1'!P$17="","",'作業3-1'!P$17)</f>
        <v/>
      </c>
      <c r="AI27" s="396" t="str">
        <f>IF('作業3-1'!P$18="","",'作業3-1'!P$18)</f>
        <v/>
      </c>
      <c r="AJ27" s="396" t="str">
        <f>IF('作業3-1'!P$19="","",'作業3-1'!P$19)</f>
        <v/>
      </c>
      <c r="AK27" s="396" t="str">
        <f>IF('作業3-1'!P$20="","",'作業3-1'!P$20)</f>
        <v/>
      </c>
      <c r="AL27" s="396" t="str">
        <f>IF('作業3-1'!P$21="","",'作業3-1'!P$21)</f>
        <v/>
      </c>
      <c r="AM27" s="396" t="str">
        <f>IF('作業3-1'!P$22="","",'作業3-1'!P$22)</f>
        <v/>
      </c>
      <c r="AN27" s="396" t="str">
        <f>IF('作業3-1'!P$23="","",'作業3-1'!P$23)</f>
        <v/>
      </c>
      <c r="AO27" s="396" t="str">
        <f>IF('作業3-1'!P$24="","",'作業3-1'!P$24)</f>
        <v/>
      </c>
      <c r="AP27" s="396" t="str">
        <f>IF('作業3-1'!P$25="","",'作業3-1'!P$25)</f>
        <v/>
      </c>
      <c r="AQ27" s="396" t="str">
        <f>IF('作業3-1'!P$26="","",'作業3-1'!P$26)</f>
        <v/>
      </c>
      <c r="AR27" s="396" t="str">
        <f>IF('作業3-1'!P$27="","",'作業3-1'!P$27)</f>
        <v/>
      </c>
      <c r="AS27" s="396" t="str">
        <f>IF('作業3-1'!P$28="","",'作業3-1'!P$28)</f>
        <v/>
      </c>
      <c r="AT27" s="396" t="str">
        <f>IF('作業3-1'!P$29="","",'作業3-1'!P$29)</f>
        <v/>
      </c>
      <c r="AU27" s="396" t="str">
        <f>IF('作業3-1'!P$30="","",'作業3-1'!P$30)</f>
        <v/>
      </c>
      <c r="AV27" s="396" t="str">
        <f>IF('作業3-1'!P$31="","",'作業3-1'!P$31)</f>
        <v/>
      </c>
      <c r="AW27" s="396" t="str">
        <f>IF('作業3-1'!P$32="","",'作業3-1'!P$32)</f>
        <v/>
      </c>
      <c r="AX27" s="396" t="str">
        <f>IF('作業3-1'!P$33="","",'作業3-1'!P$33)</f>
        <v/>
      </c>
      <c r="AY27" s="396" t="str">
        <f>IF('作業3-1'!P$34="","",'作業3-1'!P$34)</f>
        <v/>
      </c>
      <c r="AZ27" s="396" t="str">
        <f>IF('作業3-1'!P$35="","",'作業3-1'!P$35)</f>
        <v/>
      </c>
      <c r="BA27" s="396" t="str">
        <f>IF('作業3-1'!P$36="","",'作業3-1'!P$36)</f>
        <v/>
      </c>
      <c r="BB27" s="396" t="str">
        <f>IF('作業3-1'!P$37="","",'作業3-1'!P$37)</f>
        <v/>
      </c>
      <c r="BC27" s="396" t="str">
        <f>IF('作業3-1'!P$38="","",'作業3-1'!P$38)</f>
        <v/>
      </c>
      <c r="BD27" s="396" t="str">
        <f>IF('作業3-1'!P$39="","",'作業3-1'!P$39)</f>
        <v/>
      </c>
      <c r="BE27" s="396" t="str">
        <f>IF('作業3-1'!P$40="","",'作業3-1'!P$40)</f>
        <v/>
      </c>
      <c r="BF27" s="396" t="str">
        <f>IF('作業3-1'!P$41="","",'作業3-1'!P$41)</f>
        <v/>
      </c>
      <c r="BG27" s="399" t="str">
        <f>IF('作業3-1'!P$42="","",'作業3-1'!P$42)</f>
        <v/>
      </c>
      <c r="BH27" s="381"/>
      <c r="BI27" s="381"/>
      <c r="BJ27" s="381"/>
      <c r="BK27" s="381"/>
      <c r="BL27" s="381"/>
      <c r="BM27" s="381"/>
      <c r="BN27" s="381"/>
      <c r="BO27" s="381"/>
      <c r="BP27" s="381"/>
      <c r="BQ27" s="381"/>
      <c r="BR27" s="381"/>
      <c r="BS27" s="381"/>
      <c r="BT27" s="381"/>
    </row>
    <row r="28" spans="1:72" ht="13.5" hidden="1">
      <c r="A28" s="535" t="str">
        <f t="shared" si="3"/>
        <v/>
      </c>
      <c r="B28" s="562" t="str">
        <f t="shared" si="0"/>
        <v/>
      </c>
      <c r="C28" s="537"/>
      <c r="D28" s="538" t="str">
        <f t="shared" si="1"/>
        <v/>
      </c>
      <c r="E28" s="538" t="str">
        <f t="shared" si="2"/>
        <v/>
      </c>
      <c r="F28" s="538" t="str">
        <f>IF(AA28="","",2044)</f>
        <v/>
      </c>
      <c r="G28" s="555"/>
      <c r="H28"/>
      <c r="I28"/>
      <c r="J28"/>
      <c r="K28"/>
      <c r="L28"/>
      <c r="M28"/>
      <c r="N28"/>
      <c r="O28"/>
      <c r="P28"/>
      <c r="Q28"/>
      <c r="AA28" s="471" t="str">
        <f t="shared" si="6"/>
        <v/>
      </c>
      <c r="AB28" s="389"/>
      <c r="AC28" s="397"/>
      <c r="AD28" s="396" t="str">
        <f t="shared" si="7"/>
        <v/>
      </c>
      <c r="AE28" s="398" t="str">
        <f>IF('作業3-1'!$Q$14="","",'作業3-1'!$Q$14)</f>
        <v/>
      </c>
      <c r="AF28" s="396" t="str">
        <f>IF('作業3-1'!$Q$15="","",'作業3-1'!$Q$15)</f>
        <v/>
      </c>
      <c r="AG28" s="396" t="str">
        <f>IF('作業3-1'!$Q$16="","",'作業3-1'!$Q$16)</f>
        <v/>
      </c>
      <c r="AH28" s="396" t="str">
        <f>IF('作業3-1'!Q$17="","",'作業3-1'!Q$17)</f>
        <v/>
      </c>
      <c r="AI28" s="396" t="str">
        <f>IF('作業3-1'!Q$18="","",'作業3-1'!Q$18)</f>
        <v/>
      </c>
      <c r="AJ28" s="396" t="str">
        <f>IF('作業3-1'!Q$19="","",'作業3-1'!Q$19)</f>
        <v/>
      </c>
      <c r="AK28" s="396" t="str">
        <f>IF('作業3-1'!Q$20="","",'作業3-1'!Q$20)</f>
        <v/>
      </c>
      <c r="AL28" s="396" t="str">
        <f>IF('作業3-1'!Q$21="","",'作業3-1'!Q$21)</f>
        <v/>
      </c>
      <c r="AM28" s="396" t="str">
        <f>IF('作業3-1'!Q$22="","",'作業3-1'!Q$22)</f>
        <v/>
      </c>
      <c r="AN28" s="396" t="str">
        <f>IF('作業3-1'!Q$23="","",'作業3-1'!Q$23)</f>
        <v/>
      </c>
      <c r="AO28" s="396" t="str">
        <f>IF('作業3-1'!Q$24="","",'作業3-1'!Q$24)</f>
        <v/>
      </c>
      <c r="AP28" s="396" t="str">
        <f>IF('作業3-1'!Q$25="","",'作業3-1'!Q$25)</f>
        <v/>
      </c>
      <c r="AQ28" s="396" t="str">
        <f>IF('作業3-1'!Q$26="","",'作業3-1'!Q$26)</f>
        <v/>
      </c>
      <c r="AR28" s="396" t="str">
        <f>IF('作業3-1'!Q$27="","",'作業3-1'!Q$27)</f>
        <v/>
      </c>
      <c r="AS28" s="396" t="str">
        <f>IF('作業3-1'!Q$28="","",'作業3-1'!Q$28)</f>
        <v/>
      </c>
      <c r="AT28" s="396" t="str">
        <f>IF('作業3-1'!Q$29="","",'作業3-1'!Q$29)</f>
        <v/>
      </c>
      <c r="AU28" s="396" t="str">
        <f>IF('作業3-1'!Q$30="","",'作業3-1'!Q$30)</f>
        <v/>
      </c>
      <c r="AV28" s="396" t="str">
        <f>IF('作業3-1'!Q$31="","",'作業3-1'!Q$31)</f>
        <v/>
      </c>
      <c r="AW28" s="396" t="str">
        <f>IF('作業3-1'!Q$32="","",'作業3-1'!Q$32)</f>
        <v/>
      </c>
      <c r="AX28" s="396" t="str">
        <f>IF('作業3-1'!Q$33="","",'作業3-1'!Q$33)</f>
        <v/>
      </c>
      <c r="AY28" s="396" t="str">
        <f>IF('作業3-1'!Q$34="","",'作業3-1'!Q$34)</f>
        <v/>
      </c>
      <c r="AZ28" s="396" t="str">
        <f>IF('作業3-1'!Q$35="","",'作業3-1'!Q$35)</f>
        <v/>
      </c>
      <c r="BA28" s="396" t="str">
        <f>IF('作業3-1'!Q$36="","",'作業3-1'!Q$36)</f>
        <v/>
      </c>
      <c r="BB28" s="396" t="str">
        <f>IF('作業3-1'!Q$37="","",'作業3-1'!Q$37)</f>
        <v/>
      </c>
      <c r="BC28" s="396" t="str">
        <f>IF('作業3-1'!Q$38="","",'作業3-1'!Q$38)</f>
        <v/>
      </c>
      <c r="BD28" s="396" t="str">
        <f>IF('作業3-1'!Q$39="","",'作業3-1'!Q$39)</f>
        <v/>
      </c>
      <c r="BE28" s="396" t="str">
        <f>IF('作業3-1'!Q$40="","",'作業3-1'!Q$40)</f>
        <v/>
      </c>
      <c r="BF28" s="396" t="str">
        <f>IF('作業3-1'!Q$41="","",'作業3-1'!Q$41)</f>
        <v/>
      </c>
      <c r="BG28" s="399" t="str">
        <f>IF('作業3-1'!Q$42="","",'作業3-1'!Q$42)</f>
        <v/>
      </c>
      <c r="BH28" s="381"/>
      <c r="BI28" s="381"/>
      <c r="BJ28" s="381"/>
      <c r="BK28" s="381"/>
      <c r="BL28" s="381"/>
      <c r="BM28" s="381"/>
      <c r="BN28" s="381"/>
      <c r="BO28" s="381"/>
      <c r="BP28" s="381"/>
      <c r="BQ28" s="381"/>
      <c r="BR28" s="381"/>
      <c r="BS28" s="381"/>
      <c r="BT28" s="381"/>
    </row>
    <row r="29" spans="1:72" ht="13.5" hidden="1">
      <c r="A29" s="535" t="str">
        <f t="shared" si="3"/>
        <v/>
      </c>
      <c r="B29" s="562" t="str">
        <f t="shared" si="0"/>
        <v/>
      </c>
      <c r="C29" s="537"/>
      <c r="D29" s="538" t="str">
        <f t="shared" si="1"/>
        <v/>
      </c>
      <c r="E29" s="538" t="str">
        <f t="shared" si="2"/>
        <v/>
      </c>
      <c r="F29" s="538" t="str">
        <f>IF(AA29="","",2053)</f>
        <v/>
      </c>
      <c r="G29" s="555"/>
      <c r="H29"/>
      <c r="I29"/>
      <c r="J29"/>
      <c r="K29"/>
      <c r="L29"/>
      <c r="M29"/>
      <c r="N29"/>
      <c r="O29"/>
      <c r="P29"/>
      <c r="Q29"/>
      <c r="AA29" s="471" t="str">
        <f t="shared" si="6"/>
        <v/>
      </c>
      <c r="AB29" s="389"/>
      <c r="AC29" s="397"/>
      <c r="AD29" s="396" t="str">
        <f t="shared" si="7"/>
        <v/>
      </c>
      <c r="AE29" s="398" t="str">
        <f>IF('作業3-1'!$R$14="","",'作業3-1'!$R$14)</f>
        <v/>
      </c>
      <c r="AF29" s="396" t="str">
        <f>IF('作業3-1'!$R$15="","",'作業3-1'!$R$15)</f>
        <v/>
      </c>
      <c r="AG29" s="396" t="str">
        <f>IF('作業3-1'!$R$16="","",'作業3-1'!$R$16)</f>
        <v/>
      </c>
      <c r="AH29" s="396" t="str">
        <f>IF('作業3-1'!R$17="","",'作業3-1'!R$17)</f>
        <v/>
      </c>
      <c r="AI29" s="396" t="str">
        <f>IF('作業3-1'!R$18="","",'作業3-1'!R$18)</f>
        <v/>
      </c>
      <c r="AJ29" s="396" t="str">
        <f>IF('作業3-1'!R$19="","",'作業3-1'!R$19)</f>
        <v/>
      </c>
      <c r="AK29" s="396" t="str">
        <f>IF('作業3-1'!R$20="","",'作業3-1'!R$20)</f>
        <v/>
      </c>
      <c r="AL29" s="396" t="str">
        <f>IF('作業3-1'!R$21="","",'作業3-1'!R$21)</f>
        <v/>
      </c>
      <c r="AM29" s="396" t="str">
        <f>IF('作業3-1'!R$22="","",'作業3-1'!R$22)</f>
        <v/>
      </c>
      <c r="AN29" s="396" t="str">
        <f>IF('作業3-1'!R$23="","",'作業3-1'!R$23)</f>
        <v/>
      </c>
      <c r="AO29" s="396" t="str">
        <f>IF('作業3-1'!R$24="","",'作業3-1'!R$24)</f>
        <v/>
      </c>
      <c r="AP29" s="396" t="str">
        <f>IF('作業3-1'!R$25="","",'作業3-1'!R$25)</f>
        <v/>
      </c>
      <c r="AQ29" s="396" t="str">
        <f>IF('作業3-1'!R$26="","",'作業3-1'!R$26)</f>
        <v/>
      </c>
      <c r="AR29" s="396" t="str">
        <f>IF('作業3-1'!R$27="","",'作業3-1'!R$27)</f>
        <v/>
      </c>
      <c r="AS29" s="396" t="str">
        <f>IF('作業3-1'!R$28="","",'作業3-1'!R$28)</f>
        <v/>
      </c>
      <c r="AT29" s="396" t="str">
        <f>IF('作業3-1'!R$29="","",'作業3-1'!R$29)</f>
        <v/>
      </c>
      <c r="AU29" s="396" t="str">
        <f>IF('作業3-1'!R$30="","",'作業3-1'!R$30)</f>
        <v/>
      </c>
      <c r="AV29" s="396" t="str">
        <f>IF('作業3-1'!R$31="","",'作業3-1'!R$31)</f>
        <v/>
      </c>
      <c r="AW29" s="396" t="str">
        <f>IF('作業3-1'!R$32="","",'作業3-1'!R$32)</f>
        <v/>
      </c>
      <c r="AX29" s="396" t="str">
        <f>IF('作業3-1'!R$33="","",'作業3-1'!R$33)</f>
        <v/>
      </c>
      <c r="AY29" s="396" t="str">
        <f>IF('作業3-1'!R$34="","",'作業3-1'!R$34)</f>
        <v/>
      </c>
      <c r="AZ29" s="396" t="str">
        <f>IF('作業3-1'!R$35="","",'作業3-1'!R$35)</f>
        <v/>
      </c>
      <c r="BA29" s="396" t="str">
        <f>IF('作業3-1'!R$36="","",'作業3-1'!R$36)</f>
        <v/>
      </c>
      <c r="BB29" s="396" t="str">
        <f>IF('作業3-1'!R$37="","",'作業3-1'!R$37)</f>
        <v/>
      </c>
      <c r="BC29" s="396" t="str">
        <f>IF('作業3-1'!R$38="","",'作業3-1'!R$38)</f>
        <v/>
      </c>
      <c r="BD29" s="396" t="str">
        <f>IF('作業3-1'!R$39="","",'作業3-1'!R$39)</f>
        <v/>
      </c>
      <c r="BE29" s="396" t="str">
        <f>IF('作業3-1'!R$40="","",'作業3-1'!R$40)</f>
        <v/>
      </c>
      <c r="BF29" s="396" t="str">
        <f>IF('作業3-1'!R$41="","",'作業3-1'!R$41)</f>
        <v/>
      </c>
      <c r="BG29" s="399" t="str">
        <f>IF('作業3-1'!R$42="","",'作業3-1'!R$42)</f>
        <v/>
      </c>
      <c r="BH29" s="381"/>
      <c r="BI29" s="381"/>
      <c r="BJ29" s="381"/>
      <c r="BK29" s="381"/>
      <c r="BL29" s="381"/>
      <c r="BM29" s="381"/>
      <c r="BN29" s="381"/>
      <c r="BO29" s="381"/>
      <c r="BP29" s="381"/>
      <c r="BQ29" s="381"/>
      <c r="BR29" s="381"/>
      <c r="BS29" s="381"/>
      <c r="BT29" s="381"/>
    </row>
    <row r="30" spans="1:72" ht="13.5" hidden="1">
      <c r="A30" s="535" t="str">
        <f t="shared" si="3"/>
        <v/>
      </c>
      <c r="B30" s="562" t="str">
        <f t="shared" si="0"/>
        <v/>
      </c>
      <c r="C30" s="537"/>
      <c r="D30" s="538" t="str">
        <f t="shared" si="1"/>
        <v/>
      </c>
      <c r="E30" s="538" t="str">
        <f t="shared" si="2"/>
        <v/>
      </c>
      <c r="F30" s="538" t="str">
        <f>IF(AA30="","",2054)</f>
        <v/>
      </c>
      <c r="G30" s="555"/>
      <c r="H30"/>
      <c r="I30"/>
      <c r="J30"/>
      <c r="K30"/>
      <c r="L30"/>
      <c r="M30"/>
      <c r="N30"/>
      <c r="O30"/>
      <c r="P30"/>
      <c r="Q30"/>
      <c r="AA30" s="471" t="str">
        <f t="shared" si="6"/>
        <v/>
      </c>
      <c r="AB30" s="389"/>
      <c r="AC30" s="397"/>
      <c r="AD30" s="396" t="str">
        <f t="shared" si="7"/>
        <v/>
      </c>
      <c r="AE30" s="398" t="str">
        <f>IF('作業3-1'!$S$14="","",'作業3-1'!$S$14)</f>
        <v/>
      </c>
      <c r="AF30" s="396" t="str">
        <f>IF('作業3-1'!$S$15="","",'作業3-1'!$S$15)</f>
        <v/>
      </c>
      <c r="AG30" s="396" t="str">
        <f>IF('作業3-1'!$S$16="","",'作業3-1'!$S$16)</f>
        <v/>
      </c>
      <c r="AH30" s="396" t="str">
        <f>IF('作業3-1'!S$17="","",'作業3-1'!S$17)</f>
        <v/>
      </c>
      <c r="AI30" s="396" t="str">
        <f>IF('作業3-1'!S$18="","",'作業3-1'!S$18)</f>
        <v/>
      </c>
      <c r="AJ30" s="396" t="str">
        <f>IF('作業3-1'!S$19="","",'作業3-1'!S$19)</f>
        <v/>
      </c>
      <c r="AK30" s="396" t="str">
        <f>IF('作業3-1'!S$20="","",'作業3-1'!S$20)</f>
        <v/>
      </c>
      <c r="AL30" s="396" t="str">
        <f>IF('作業3-1'!S$21="","",'作業3-1'!S$21)</f>
        <v/>
      </c>
      <c r="AM30" s="396" t="str">
        <f>IF('作業3-1'!S$22="","",'作業3-1'!S$22)</f>
        <v/>
      </c>
      <c r="AN30" s="396" t="str">
        <f>IF('作業3-1'!S$23="","",'作業3-1'!S$23)</f>
        <v/>
      </c>
      <c r="AO30" s="396" t="str">
        <f>IF('作業3-1'!S$24="","",'作業3-1'!S$24)</f>
        <v/>
      </c>
      <c r="AP30" s="396" t="str">
        <f>IF('作業3-1'!S$25="","",'作業3-1'!S$25)</f>
        <v/>
      </c>
      <c r="AQ30" s="396" t="str">
        <f>IF('作業3-1'!S$26="","",'作業3-1'!S$26)</f>
        <v/>
      </c>
      <c r="AR30" s="396" t="str">
        <f>IF('作業3-1'!S$27="","",'作業3-1'!S$27)</f>
        <v/>
      </c>
      <c r="AS30" s="396" t="str">
        <f>IF('作業3-1'!S$28="","",'作業3-1'!S$28)</f>
        <v/>
      </c>
      <c r="AT30" s="396" t="str">
        <f>IF('作業3-1'!S$29="","",'作業3-1'!S$29)</f>
        <v/>
      </c>
      <c r="AU30" s="396" t="str">
        <f>IF('作業3-1'!S$30="","",'作業3-1'!S$30)</f>
        <v/>
      </c>
      <c r="AV30" s="396" t="str">
        <f>IF('作業3-1'!S$31="","",'作業3-1'!S$31)</f>
        <v/>
      </c>
      <c r="AW30" s="396" t="str">
        <f>IF('作業3-1'!S$32="","",'作業3-1'!S$32)</f>
        <v/>
      </c>
      <c r="AX30" s="396" t="str">
        <f>IF('作業3-1'!S$33="","",'作業3-1'!S$33)</f>
        <v/>
      </c>
      <c r="AY30" s="396" t="str">
        <f>IF('作業3-1'!S$34="","",'作業3-1'!S$34)</f>
        <v/>
      </c>
      <c r="AZ30" s="396" t="str">
        <f>IF('作業3-1'!S$35="","",'作業3-1'!S$35)</f>
        <v/>
      </c>
      <c r="BA30" s="396" t="str">
        <f>IF('作業3-1'!S$36="","",'作業3-1'!S$36)</f>
        <v/>
      </c>
      <c r="BB30" s="396" t="str">
        <f>IF('作業3-1'!S$37="","",'作業3-1'!S$37)</f>
        <v/>
      </c>
      <c r="BC30" s="396" t="str">
        <f>IF('作業3-1'!S$38="","",'作業3-1'!S$38)</f>
        <v/>
      </c>
      <c r="BD30" s="396" t="str">
        <f>IF('作業3-1'!S$39="","",'作業3-1'!S$39)</f>
        <v/>
      </c>
      <c r="BE30" s="396" t="str">
        <f>IF('作業3-1'!S$40="","",'作業3-1'!S$40)</f>
        <v/>
      </c>
      <c r="BF30" s="396" t="str">
        <f>IF('作業3-1'!S$41="","",'作業3-1'!S$41)</f>
        <v/>
      </c>
      <c r="BG30" s="399" t="str">
        <f>IF('作業3-1'!S$42="","",'作業3-1'!S$42)</f>
        <v/>
      </c>
      <c r="BH30" s="381"/>
      <c r="BI30" s="381"/>
      <c r="BJ30" s="381"/>
      <c r="BK30" s="381"/>
      <c r="BL30" s="381"/>
      <c r="BM30" s="381"/>
      <c r="BN30" s="381"/>
      <c r="BO30" s="381"/>
      <c r="BP30" s="381"/>
      <c r="BQ30" s="381"/>
      <c r="BR30" s="381"/>
      <c r="BS30" s="381"/>
      <c r="BT30" s="381"/>
    </row>
    <row r="31" spans="1:72" ht="13.5" hidden="1">
      <c r="A31" s="535" t="str">
        <f t="shared" si="3"/>
        <v/>
      </c>
      <c r="B31" s="562" t="str">
        <f t="shared" si="0"/>
        <v/>
      </c>
      <c r="C31" s="537"/>
      <c r="D31" s="538" t="str">
        <f t="shared" si="1"/>
        <v/>
      </c>
      <c r="E31" s="538" t="str">
        <f t="shared" si="2"/>
        <v/>
      </c>
      <c r="F31" s="538" t="str">
        <f>IF(AA31="","",2063)</f>
        <v/>
      </c>
      <c r="G31" s="555"/>
      <c r="H31"/>
      <c r="I31"/>
      <c r="J31"/>
      <c r="K31"/>
      <c r="L31"/>
      <c r="M31"/>
      <c r="N31"/>
      <c r="O31"/>
      <c r="P31"/>
      <c r="Q31"/>
      <c r="AA31" s="471" t="str">
        <f t="shared" si="6"/>
        <v/>
      </c>
      <c r="AB31" s="389"/>
      <c r="AC31" s="397"/>
      <c r="AD31" s="396" t="str">
        <f t="shared" si="7"/>
        <v/>
      </c>
      <c r="AE31" s="398" t="str">
        <f>IF('作業3-1'!$T$14="","",'作業3-1'!$T$14)</f>
        <v/>
      </c>
      <c r="AF31" s="396" t="str">
        <f>IF('作業3-1'!$T$15="","",'作業3-1'!$T$15)</f>
        <v/>
      </c>
      <c r="AG31" s="396" t="str">
        <f>IF('作業3-1'!$T$16="","",'作業3-1'!$T$16)</f>
        <v/>
      </c>
      <c r="AH31" s="396" t="str">
        <f>IF('作業3-1'!T$17="","",'作業3-1'!T$17)</f>
        <v/>
      </c>
      <c r="AI31" s="396" t="str">
        <f>IF('作業3-1'!T$18="","",'作業3-1'!T$18)</f>
        <v/>
      </c>
      <c r="AJ31" s="396" t="str">
        <f>IF('作業3-1'!T$19="","",'作業3-1'!T$19)</f>
        <v/>
      </c>
      <c r="AK31" s="396" t="str">
        <f>IF('作業3-1'!T$20="","",'作業3-1'!T$20)</f>
        <v/>
      </c>
      <c r="AL31" s="396" t="str">
        <f>IF('作業3-1'!T$21="","",'作業3-1'!T$21)</f>
        <v/>
      </c>
      <c r="AM31" s="396" t="str">
        <f>IF('作業3-1'!T$22="","",'作業3-1'!T$22)</f>
        <v/>
      </c>
      <c r="AN31" s="396" t="str">
        <f>IF('作業3-1'!T$23="","",'作業3-1'!T$23)</f>
        <v/>
      </c>
      <c r="AO31" s="396" t="str">
        <f>IF('作業3-1'!T$24="","",'作業3-1'!T$24)</f>
        <v/>
      </c>
      <c r="AP31" s="396" t="str">
        <f>IF('作業3-1'!T$25="","",'作業3-1'!T$25)</f>
        <v/>
      </c>
      <c r="AQ31" s="396" t="str">
        <f>IF('作業3-1'!T$26="","",'作業3-1'!T$26)</f>
        <v/>
      </c>
      <c r="AR31" s="396" t="str">
        <f>IF('作業3-1'!T$27="","",'作業3-1'!T$27)</f>
        <v/>
      </c>
      <c r="AS31" s="396" t="str">
        <f>IF('作業3-1'!T$28="","",'作業3-1'!T$28)</f>
        <v/>
      </c>
      <c r="AT31" s="396" t="str">
        <f>IF('作業3-1'!T$29="","",'作業3-1'!T$29)</f>
        <v/>
      </c>
      <c r="AU31" s="396" t="str">
        <f>IF('作業3-1'!T$30="","",'作業3-1'!T$30)</f>
        <v/>
      </c>
      <c r="AV31" s="396" t="str">
        <f>IF('作業3-1'!T$31="","",'作業3-1'!T$31)</f>
        <v/>
      </c>
      <c r="AW31" s="396" t="str">
        <f>IF('作業3-1'!T$32="","",'作業3-1'!T$32)</f>
        <v/>
      </c>
      <c r="AX31" s="396" t="str">
        <f>IF('作業3-1'!T$33="","",'作業3-1'!T$33)</f>
        <v/>
      </c>
      <c r="AY31" s="396" t="str">
        <f>IF('作業3-1'!T$34="","",'作業3-1'!T$34)</f>
        <v/>
      </c>
      <c r="AZ31" s="396" t="str">
        <f>IF('作業3-1'!T$35="","",'作業3-1'!T$35)</f>
        <v/>
      </c>
      <c r="BA31" s="396" t="str">
        <f>IF('作業3-1'!T$36="","",'作業3-1'!T$36)</f>
        <v/>
      </c>
      <c r="BB31" s="396" t="str">
        <f>IF('作業3-1'!T$37="","",'作業3-1'!T$37)</f>
        <v/>
      </c>
      <c r="BC31" s="396" t="str">
        <f>IF('作業3-1'!T$38="","",'作業3-1'!T$38)</f>
        <v/>
      </c>
      <c r="BD31" s="396" t="str">
        <f>IF('作業3-1'!T$39="","",'作業3-1'!T$39)</f>
        <v/>
      </c>
      <c r="BE31" s="396" t="str">
        <f>IF('作業3-1'!T$40="","",'作業3-1'!T$40)</f>
        <v/>
      </c>
      <c r="BF31" s="396" t="str">
        <f>IF('作業3-1'!T$41="","",'作業3-1'!T$41)</f>
        <v/>
      </c>
      <c r="BG31" s="399" t="str">
        <f>IF('作業3-1'!T$42="","",'作業3-1'!T$42)</f>
        <v/>
      </c>
      <c r="BH31" s="381"/>
      <c r="BI31" s="381"/>
      <c r="BJ31" s="381"/>
      <c r="BK31" s="381"/>
      <c r="BL31" s="381"/>
      <c r="BM31" s="381"/>
      <c r="BN31" s="381"/>
      <c r="BO31" s="381"/>
      <c r="BP31" s="381"/>
      <c r="BQ31" s="381"/>
      <c r="BR31" s="381"/>
      <c r="BS31" s="381"/>
      <c r="BT31" s="381"/>
    </row>
    <row r="32" spans="1:72" ht="13.5" hidden="1">
      <c r="A32" s="535" t="str">
        <f t="shared" si="3"/>
        <v/>
      </c>
      <c r="B32" s="562" t="str">
        <f t="shared" si="0"/>
        <v/>
      </c>
      <c r="C32" s="537"/>
      <c r="D32" s="538" t="str">
        <f t="shared" si="1"/>
        <v/>
      </c>
      <c r="E32" s="538" t="str">
        <f t="shared" si="2"/>
        <v/>
      </c>
      <c r="F32" s="538" t="str">
        <f>IF(AA32="","",2064)</f>
        <v/>
      </c>
      <c r="G32" s="555"/>
      <c r="H32"/>
      <c r="I32"/>
      <c r="J32"/>
      <c r="K32"/>
      <c r="L32"/>
      <c r="M32"/>
      <c r="N32"/>
      <c r="O32"/>
      <c r="P32"/>
      <c r="Q32"/>
      <c r="AA32" s="471" t="str">
        <f t="shared" si="6"/>
        <v/>
      </c>
      <c r="AB32" s="389"/>
      <c r="AC32" s="397"/>
      <c r="AD32" s="396" t="str">
        <f t="shared" si="7"/>
        <v/>
      </c>
      <c r="AE32" s="398" t="str">
        <f>IF('作業3-1'!$U$14="","",'作業3-1'!$U$14)</f>
        <v/>
      </c>
      <c r="AF32" s="396" t="str">
        <f>IF('作業3-1'!$U$15="","",'作業3-1'!$U$15)</f>
        <v/>
      </c>
      <c r="AG32" s="396" t="str">
        <f>IF('作業3-1'!$U$16="","",'作業3-1'!$U$16)</f>
        <v/>
      </c>
      <c r="AH32" s="396" t="str">
        <f>IF('作業3-1'!U$17="","",'作業3-1'!U$17)</f>
        <v/>
      </c>
      <c r="AI32" s="396" t="str">
        <f>IF('作業3-1'!U$18="","",'作業3-1'!U$18)</f>
        <v/>
      </c>
      <c r="AJ32" s="396" t="str">
        <f>IF('作業3-1'!U$19="","",'作業3-1'!U$19)</f>
        <v/>
      </c>
      <c r="AK32" s="396" t="str">
        <f>IF('作業3-1'!U$20="","",'作業3-1'!U$20)</f>
        <v/>
      </c>
      <c r="AL32" s="396" t="str">
        <f>IF('作業3-1'!U$21="","",'作業3-1'!U$21)</f>
        <v/>
      </c>
      <c r="AM32" s="396" t="str">
        <f>IF('作業3-1'!U$22="","",'作業3-1'!U$22)</f>
        <v/>
      </c>
      <c r="AN32" s="396" t="str">
        <f>IF('作業3-1'!U$23="","",'作業3-1'!U$23)</f>
        <v/>
      </c>
      <c r="AO32" s="396" t="str">
        <f>IF('作業3-1'!U$24="","",'作業3-1'!U$24)</f>
        <v/>
      </c>
      <c r="AP32" s="396" t="str">
        <f>IF('作業3-1'!U$25="","",'作業3-1'!U$25)</f>
        <v/>
      </c>
      <c r="AQ32" s="396" t="str">
        <f>IF('作業3-1'!U$26="","",'作業3-1'!U$26)</f>
        <v/>
      </c>
      <c r="AR32" s="396" t="str">
        <f>IF('作業3-1'!U$27="","",'作業3-1'!U$27)</f>
        <v/>
      </c>
      <c r="AS32" s="396" t="str">
        <f>IF('作業3-1'!U$28="","",'作業3-1'!U$28)</f>
        <v/>
      </c>
      <c r="AT32" s="396" t="str">
        <f>IF('作業3-1'!U$29="","",'作業3-1'!U$29)</f>
        <v/>
      </c>
      <c r="AU32" s="396" t="str">
        <f>IF('作業3-1'!U$30="","",'作業3-1'!U$30)</f>
        <v/>
      </c>
      <c r="AV32" s="396" t="str">
        <f>IF('作業3-1'!U$31="","",'作業3-1'!U$31)</f>
        <v/>
      </c>
      <c r="AW32" s="396" t="str">
        <f>IF('作業3-1'!U$32="","",'作業3-1'!U$32)</f>
        <v/>
      </c>
      <c r="AX32" s="396" t="str">
        <f>IF('作業3-1'!U$33="","",'作業3-1'!U$33)</f>
        <v/>
      </c>
      <c r="AY32" s="396" t="str">
        <f>IF('作業3-1'!U$34="","",'作業3-1'!U$34)</f>
        <v/>
      </c>
      <c r="AZ32" s="396" t="str">
        <f>IF('作業3-1'!U$35="","",'作業3-1'!U$35)</f>
        <v/>
      </c>
      <c r="BA32" s="396" t="str">
        <f>IF('作業3-1'!U$36="","",'作業3-1'!U$36)</f>
        <v/>
      </c>
      <c r="BB32" s="396" t="str">
        <f>IF('作業3-1'!U$37="","",'作業3-1'!U$37)</f>
        <v/>
      </c>
      <c r="BC32" s="396" t="str">
        <f>IF('作業3-1'!U$38="","",'作業3-1'!U$38)</f>
        <v/>
      </c>
      <c r="BD32" s="396" t="str">
        <f>IF('作業3-1'!U$39="","",'作業3-1'!U$39)</f>
        <v/>
      </c>
      <c r="BE32" s="396" t="str">
        <f>IF('作業3-1'!U$40="","",'作業3-1'!U$40)</f>
        <v/>
      </c>
      <c r="BF32" s="396" t="str">
        <f>IF('作業3-1'!U$41="","",'作業3-1'!U$41)</f>
        <v/>
      </c>
      <c r="BG32" s="399" t="str">
        <f>IF('作業3-1'!U$42="","",'作業3-1'!U$42)</f>
        <v/>
      </c>
      <c r="BH32" s="381"/>
      <c r="BI32" s="381"/>
      <c r="BJ32" s="381"/>
      <c r="BK32" s="381"/>
      <c r="BL32" s="381"/>
      <c r="BM32" s="381"/>
      <c r="BN32" s="381"/>
      <c r="BO32" s="381"/>
      <c r="BP32" s="381"/>
      <c r="BQ32" s="381"/>
      <c r="BR32" s="381"/>
      <c r="BS32" s="381"/>
      <c r="BT32" s="381"/>
    </row>
    <row r="33" spans="1:72" ht="13.5" hidden="1">
      <c r="A33" s="535" t="str">
        <f t="shared" si="3"/>
        <v/>
      </c>
      <c r="B33" s="562" t="str">
        <f t="shared" si="0"/>
        <v/>
      </c>
      <c r="C33" s="537"/>
      <c r="D33" s="538" t="str">
        <f t="shared" si="1"/>
        <v/>
      </c>
      <c r="E33" s="538" t="str">
        <f t="shared" si="2"/>
        <v/>
      </c>
      <c r="F33" s="538" t="str">
        <f>IF(AA33="","",2073)</f>
        <v/>
      </c>
      <c r="G33" s="555"/>
      <c r="H33"/>
      <c r="I33"/>
      <c r="J33"/>
      <c r="K33"/>
      <c r="L33"/>
      <c r="M33"/>
      <c r="N33"/>
      <c r="O33"/>
      <c r="P33"/>
      <c r="Q33"/>
      <c r="AA33" s="471" t="str">
        <f t="shared" si="6"/>
        <v/>
      </c>
      <c r="AB33" s="389"/>
      <c r="AC33" s="397"/>
      <c r="AD33" s="396" t="str">
        <f t="shared" si="7"/>
        <v/>
      </c>
      <c r="AE33" s="398" t="str">
        <f>IF('作業3-1'!$V$14="","",'作業3-1'!$V$14)</f>
        <v/>
      </c>
      <c r="AF33" s="396" t="str">
        <f>IF('作業3-1'!$V$15="","",'作業3-1'!$V$15)</f>
        <v/>
      </c>
      <c r="AG33" s="396" t="str">
        <f>IF('作業3-1'!$V$16="","",'作業3-1'!$V$16)</f>
        <v/>
      </c>
      <c r="AH33" s="396" t="str">
        <f>IF('作業3-1'!V$17="","",'作業3-1'!V$17)</f>
        <v/>
      </c>
      <c r="AI33" s="396" t="str">
        <f>IF('作業3-1'!V$18="","",'作業3-1'!V$18)</f>
        <v/>
      </c>
      <c r="AJ33" s="396" t="str">
        <f>IF('作業3-1'!V$19="","",'作業3-1'!V$19)</f>
        <v/>
      </c>
      <c r="AK33" s="396" t="str">
        <f>IF('作業3-1'!V$20="","",'作業3-1'!V$20)</f>
        <v/>
      </c>
      <c r="AL33" s="396" t="str">
        <f>IF('作業3-1'!V$21="","",'作業3-1'!V$21)</f>
        <v/>
      </c>
      <c r="AM33" s="396" t="str">
        <f>IF('作業3-1'!V$22="","",'作業3-1'!V$22)</f>
        <v/>
      </c>
      <c r="AN33" s="396" t="str">
        <f>IF('作業3-1'!V$23="","",'作業3-1'!V$23)</f>
        <v/>
      </c>
      <c r="AO33" s="396" t="str">
        <f>IF('作業3-1'!V$24="","",'作業3-1'!V$24)</f>
        <v/>
      </c>
      <c r="AP33" s="396" t="str">
        <f>IF('作業3-1'!V$25="","",'作業3-1'!V$25)</f>
        <v/>
      </c>
      <c r="AQ33" s="396" t="str">
        <f>IF('作業3-1'!V$26="","",'作業3-1'!V$26)</f>
        <v/>
      </c>
      <c r="AR33" s="396" t="str">
        <f>IF('作業3-1'!V$27="","",'作業3-1'!V$27)</f>
        <v/>
      </c>
      <c r="AS33" s="396" t="str">
        <f>IF('作業3-1'!V$28="","",'作業3-1'!V$28)</f>
        <v/>
      </c>
      <c r="AT33" s="396" t="str">
        <f>IF('作業3-1'!V$29="","",'作業3-1'!V$29)</f>
        <v/>
      </c>
      <c r="AU33" s="396" t="str">
        <f>IF('作業3-1'!V$30="","",'作業3-1'!V$30)</f>
        <v/>
      </c>
      <c r="AV33" s="396" t="str">
        <f>IF('作業3-1'!V$31="","",'作業3-1'!V$31)</f>
        <v/>
      </c>
      <c r="AW33" s="396" t="str">
        <f>IF('作業3-1'!V$32="","",'作業3-1'!V$32)</f>
        <v/>
      </c>
      <c r="AX33" s="396" t="str">
        <f>IF('作業3-1'!V$33="","",'作業3-1'!V$33)</f>
        <v/>
      </c>
      <c r="AY33" s="396" t="str">
        <f>IF('作業3-1'!V$34="","",'作業3-1'!V$34)</f>
        <v/>
      </c>
      <c r="AZ33" s="396" t="str">
        <f>IF('作業3-1'!V$35="","",'作業3-1'!V$35)</f>
        <v/>
      </c>
      <c r="BA33" s="396" t="str">
        <f>IF('作業3-1'!V$36="","",'作業3-1'!V$36)</f>
        <v/>
      </c>
      <c r="BB33" s="396" t="str">
        <f>IF('作業3-1'!V$37="","",'作業3-1'!V$37)</f>
        <v/>
      </c>
      <c r="BC33" s="396" t="str">
        <f>IF('作業3-1'!V$38="","",'作業3-1'!V$38)</f>
        <v/>
      </c>
      <c r="BD33" s="396" t="str">
        <f>IF('作業3-1'!V$39="","",'作業3-1'!V$39)</f>
        <v/>
      </c>
      <c r="BE33" s="396" t="str">
        <f>IF('作業3-1'!V$40="","",'作業3-1'!V$40)</f>
        <v/>
      </c>
      <c r="BF33" s="396" t="str">
        <f>IF('作業3-1'!V$41="","",'作業3-1'!V$41)</f>
        <v/>
      </c>
      <c r="BG33" s="399" t="str">
        <f>IF('作業3-1'!V$42="","",'作業3-1'!V$42)</f>
        <v/>
      </c>
      <c r="BH33" s="381"/>
      <c r="BI33" s="381"/>
      <c r="BJ33" s="381"/>
      <c r="BK33" s="381"/>
      <c r="BL33" s="381"/>
      <c r="BM33" s="381"/>
      <c r="BN33" s="381"/>
      <c r="BO33" s="381"/>
      <c r="BP33" s="381"/>
      <c r="BQ33" s="381"/>
      <c r="BR33" s="381"/>
      <c r="BS33" s="381"/>
      <c r="BT33" s="381"/>
    </row>
    <row r="34" spans="1:72" ht="13.5" hidden="1">
      <c r="A34" s="535" t="str">
        <f t="shared" si="3"/>
        <v/>
      </c>
      <c r="B34" s="562" t="str">
        <f t="shared" si="0"/>
        <v/>
      </c>
      <c r="C34" s="537"/>
      <c r="D34" s="538" t="str">
        <f t="shared" si="1"/>
        <v/>
      </c>
      <c r="E34" s="538" t="str">
        <f t="shared" si="2"/>
        <v/>
      </c>
      <c r="F34" s="538" t="str">
        <f>IF(AA34="","",2074)</f>
        <v/>
      </c>
      <c r="G34" s="555"/>
      <c r="H34"/>
      <c r="I34"/>
      <c r="J34"/>
      <c r="K34"/>
      <c r="L34"/>
      <c r="M34"/>
      <c r="N34"/>
      <c r="O34"/>
      <c r="P34"/>
      <c r="Q34"/>
      <c r="AA34" s="471" t="str">
        <f t="shared" si="6"/>
        <v/>
      </c>
      <c r="AB34" s="389"/>
      <c r="AC34" s="397"/>
      <c r="AD34" s="396" t="str">
        <f t="shared" si="7"/>
        <v/>
      </c>
      <c r="AE34" s="398" t="str">
        <f>IF('作業3-1'!$W$14="","",'作業3-1'!$W$14)</f>
        <v/>
      </c>
      <c r="AF34" s="396" t="str">
        <f>IF('作業3-1'!$W$15="","",'作業3-1'!$W$15)</f>
        <v/>
      </c>
      <c r="AG34" s="396" t="str">
        <f>IF('作業3-1'!$W$16="","",'作業3-1'!$W$16)</f>
        <v/>
      </c>
      <c r="AH34" s="396" t="str">
        <f>IF('作業3-1'!W$17="","",'作業3-1'!W$17)</f>
        <v/>
      </c>
      <c r="AI34" s="396" t="str">
        <f>IF('作業3-1'!W$18="","",'作業3-1'!W$18)</f>
        <v/>
      </c>
      <c r="AJ34" s="396" t="str">
        <f>IF('作業3-1'!W$19="","",'作業3-1'!W$19)</f>
        <v/>
      </c>
      <c r="AK34" s="396" t="str">
        <f>IF('作業3-1'!W$20="","",'作業3-1'!W$20)</f>
        <v/>
      </c>
      <c r="AL34" s="396" t="str">
        <f>IF('作業3-1'!W$21="","",'作業3-1'!W$21)</f>
        <v/>
      </c>
      <c r="AM34" s="396" t="str">
        <f>IF('作業3-1'!W$22="","",'作業3-1'!W$22)</f>
        <v/>
      </c>
      <c r="AN34" s="396" t="str">
        <f>IF('作業3-1'!W$23="","",'作業3-1'!W$23)</f>
        <v/>
      </c>
      <c r="AO34" s="396" t="str">
        <f>IF('作業3-1'!W$24="","",'作業3-1'!W$24)</f>
        <v/>
      </c>
      <c r="AP34" s="396" t="str">
        <f>IF('作業3-1'!W$25="","",'作業3-1'!W$25)</f>
        <v/>
      </c>
      <c r="AQ34" s="396" t="str">
        <f>IF('作業3-1'!W$26="","",'作業3-1'!W$26)</f>
        <v/>
      </c>
      <c r="AR34" s="396" t="str">
        <f>IF('作業3-1'!W$27="","",'作業3-1'!W$27)</f>
        <v/>
      </c>
      <c r="AS34" s="396" t="str">
        <f>IF('作業3-1'!W$28="","",'作業3-1'!W$28)</f>
        <v/>
      </c>
      <c r="AT34" s="396" t="str">
        <f>IF('作業3-1'!W$29="","",'作業3-1'!W$29)</f>
        <v/>
      </c>
      <c r="AU34" s="396" t="str">
        <f>IF('作業3-1'!W$30="","",'作業3-1'!W$30)</f>
        <v/>
      </c>
      <c r="AV34" s="396" t="str">
        <f>IF('作業3-1'!W$31="","",'作業3-1'!W$31)</f>
        <v/>
      </c>
      <c r="AW34" s="396" t="str">
        <f>IF('作業3-1'!W$32="","",'作業3-1'!W$32)</f>
        <v/>
      </c>
      <c r="AX34" s="396" t="str">
        <f>IF('作業3-1'!W$33="","",'作業3-1'!W$33)</f>
        <v/>
      </c>
      <c r="AY34" s="396" t="str">
        <f>IF('作業3-1'!W$34="","",'作業3-1'!W$34)</f>
        <v/>
      </c>
      <c r="AZ34" s="396" t="str">
        <f>IF('作業3-1'!W$35="","",'作業3-1'!W$35)</f>
        <v/>
      </c>
      <c r="BA34" s="396" t="str">
        <f>IF('作業3-1'!W$36="","",'作業3-1'!W$36)</f>
        <v/>
      </c>
      <c r="BB34" s="396" t="str">
        <f>IF('作業3-1'!W$37="","",'作業3-1'!W$37)</f>
        <v/>
      </c>
      <c r="BC34" s="396" t="str">
        <f>IF('作業3-1'!W$38="","",'作業3-1'!W$38)</f>
        <v/>
      </c>
      <c r="BD34" s="396" t="str">
        <f>IF('作業3-1'!W$39="","",'作業3-1'!W$39)</f>
        <v/>
      </c>
      <c r="BE34" s="396" t="str">
        <f>IF('作業3-1'!W$40="","",'作業3-1'!W$40)</f>
        <v/>
      </c>
      <c r="BF34" s="396" t="str">
        <f>IF('作業3-1'!W$41="","",'作業3-1'!W$41)</f>
        <v/>
      </c>
      <c r="BG34" s="399" t="str">
        <f>IF('作業3-1'!W$42="","",'作業3-1'!W$42)</f>
        <v/>
      </c>
      <c r="BH34" s="381"/>
      <c r="BI34" s="381"/>
      <c r="BJ34" s="381"/>
      <c r="BK34" s="381"/>
      <c r="BL34" s="381"/>
      <c r="BM34" s="381"/>
      <c r="BN34" s="381"/>
      <c r="BO34" s="381"/>
      <c r="BP34" s="381"/>
      <c r="BQ34" s="381"/>
      <c r="BR34" s="381"/>
      <c r="BS34" s="381"/>
      <c r="BT34" s="381"/>
    </row>
    <row r="35" spans="1:72" ht="14.25" hidden="1" thickBot="1">
      <c r="A35" s="535" t="str">
        <f t="shared" si="3"/>
        <v/>
      </c>
      <c r="B35" s="562" t="str">
        <f t="shared" si="0"/>
        <v/>
      </c>
      <c r="C35" s="537"/>
      <c r="D35" s="538" t="str">
        <f t="shared" si="1"/>
        <v/>
      </c>
      <c r="E35" s="538" t="str">
        <f t="shared" si="2"/>
        <v/>
      </c>
      <c r="F35" s="538" t="str">
        <f>IF(AA35="","",2083)</f>
        <v/>
      </c>
      <c r="G35" s="555"/>
      <c r="H35"/>
      <c r="I35"/>
      <c r="J35"/>
      <c r="K35"/>
      <c r="L35"/>
      <c r="M35"/>
      <c r="N35"/>
      <c r="O35"/>
      <c r="P35"/>
      <c r="Q35"/>
      <c r="AA35" s="472" t="str">
        <f t="shared" si="6"/>
        <v/>
      </c>
      <c r="AB35" s="400"/>
      <c r="AC35" s="401"/>
      <c r="AD35" s="402" t="str">
        <f t="shared" si="7"/>
        <v/>
      </c>
      <c r="AE35" s="403" t="str">
        <f>IF('作業3-1'!$X$14="","",'作業3-1'!$X$14)</f>
        <v/>
      </c>
      <c r="AF35" s="402" t="str">
        <f>IF('作業3-1'!$X$15="","",'作業3-1'!$X$15)</f>
        <v/>
      </c>
      <c r="AG35" s="402" t="str">
        <f>IF('作業3-1'!$X$16="","",'作業3-1'!$X$16)</f>
        <v/>
      </c>
      <c r="AH35" s="402" t="str">
        <f>IF('作業3-1'!X$17="","",'作業3-1'!X$17)</f>
        <v/>
      </c>
      <c r="AI35" s="402" t="str">
        <f>IF('作業3-1'!X$18="","",'作業3-1'!X$18)</f>
        <v/>
      </c>
      <c r="AJ35" s="402" t="str">
        <f>IF('作業3-1'!X$19="","",'作業3-1'!X$19)</f>
        <v/>
      </c>
      <c r="AK35" s="402" t="str">
        <f>IF('作業3-1'!X$20="","",'作業3-1'!X$20)</f>
        <v/>
      </c>
      <c r="AL35" s="402" t="str">
        <f>IF('作業3-1'!X$21="","",'作業3-1'!X$21)</f>
        <v/>
      </c>
      <c r="AM35" s="402" t="str">
        <f>IF('作業3-1'!X$22="","",'作業3-1'!X$22)</f>
        <v/>
      </c>
      <c r="AN35" s="402" t="str">
        <f>IF('作業3-1'!X$23="","",'作業3-1'!X$23)</f>
        <v/>
      </c>
      <c r="AO35" s="402" t="str">
        <f>IF('作業3-1'!X$24="","",'作業3-1'!X$24)</f>
        <v/>
      </c>
      <c r="AP35" s="402" t="str">
        <f>IF('作業3-1'!X$25="","",'作業3-1'!X$25)</f>
        <v/>
      </c>
      <c r="AQ35" s="402" t="str">
        <f>IF('作業3-1'!X$26="","",'作業3-1'!X$26)</f>
        <v/>
      </c>
      <c r="AR35" s="402" t="str">
        <f>IF('作業3-1'!X$27="","",'作業3-1'!X$27)</f>
        <v/>
      </c>
      <c r="AS35" s="402" t="str">
        <f>IF('作業3-1'!X$28="","",'作業3-1'!X$28)</f>
        <v/>
      </c>
      <c r="AT35" s="402" t="str">
        <f>IF('作業3-1'!X$29="","",'作業3-1'!X$29)</f>
        <v/>
      </c>
      <c r="AU35" s="402" t="str">
        <f>IF('作業3-1'!X$30="","",'作業3-1'!X$30)</f>
        <v/>
      </c>
      <c r="AV35" s="402" t="str">
        <f>IF('作業3-1'!X$31="","",'作業3-1'!X$31)</f>
        <v/>
      </c>
      <c r="AW35" s="402" t="str">
        <f>IF('作業3-1'!X$32="","",'作業3-1'!X$32)</f>
        <v/>
      </c>
      <c r="AX35" s="402" t="str">
        <f>IF('作業3-1'!X$33="","",'作業3-1'!X$33)</f>
        <v/>
      </c>
      <c r="AY35" s="402" t="str">
        <f>IF('作業3-1'!XS$34="","",'作業3-1'!X$34)</f>
        <v/>
      </c>
      <c r="AZ35" s="402" t="str">
        <f>IF('作業3-1'!X$35="","",'作業3-1'!X$35)</f>
        <v/>
      </c>
      <c r="BA35" s="402" t="str">
        <f>IF('作業3-1'!X$36="","",'作業3-1'!X$36)</f>
        <v/>
      </c>
      <c r="BB35" s="402" t="str">
        <f>IF('作業3-1'!X$37="","",'作業3-1'!X$37)</f>
        <v/>
      </c>
      <c r="BC35" s="402" t="str">
        <f>IF('作業3-1'!X$38="","",'作業3-1'!X$38)</f>
        <v/>
      </c>
      <c r="BD35" s="402" t="str">
        <f>IF('作業3-1'!X$39="","",'作業3-1'!X$39)</f>
        <v/>
      </c>
      <c r="BE35" s="402" t="str">
        <f>IF('作業3-1'!X$40="","",'作業3-1'!X$40)</f>
        <v/>
      </c>
      <c r="BF35" s="402" t="str">
        <f>IF('作業3-1'!X$41="","",'作業3-1'!X$41)</f>
        <v/>
      </c>
      <c r="BG35" s="404" t="str">
        <f>IF('作業3-1'!X$42="","",'作業3-1'!X$42)</f>
        <v/>
      </c>
      <c r="BH35" s="381"/>
      <c r="BI35" s="381"/>
      <c r="BJ35" s="381"/>
      <c r="BK35" s="381"/>
      <c r="BL35" s="381"/>
      <c r="BM35" s="381"/>
      <c r="BN35" s="381"/>
      <c r="BO35" s="423"/>
      <c r="BP35" s="423"/>
      <c r="BQ35" s="423"/>
      <c r="BR35" s="423"/>
      <c r="BS35" s="423"/>
      <c r="BT35" s="381"/>
    </row>
    <row r="36" spans="1:72" ht="15" hidden="1" thickTop="1" thickBot="1">
      <c r="A36" s="535" t="str">
        <f t="shared" si="3"/>
        <v/>
      </c>
      <c r="B36" s="562" t="str">
        <f t="shared" si="0"/>
        <v/>
      </c>
      <c r="C36" s="537"/>
      <c r="D36" s="538" t="str">
        <f t="shared" si="1"/>
        <v/>
      </c>
      <c r="E36" s="538" t="str">
        <f t="shared" si="2"/>
        <v/>
      </c>
      <c r="F36" s="538" t="str">
        <f>IF(AA36="","",3011)</f>
        <v/>
      </c>
      <c r="G36" s="555"/>
      <c r="H36"/>
      <c r="I36"/>
      <c r="J36"/>
      <c r="K36"/>
      <c r="L36"/>
      <c r="M36"/>
      <c r="N36"/>
      <c r="O36"/>
      <c r="P36"/>
      <c r="Q36"/>
      <c r="AA36" s="469" t="str">
        <f>IF(AA3="01","03","")</f>
        <v/>
      </c>
      <c r="AB36" s="388"/>
      <c r="AC36" s="383" t="str">
        <f>IF(AA36="","",IFERROR(('作業3-2'!F12),""))</f>
        <v/>
      </c>
      <c r="AD36" s="382"/>
      <c r="AE36" s="383" t="str">
        <f>IF('作業3-2'!F14="","",'作業3-2'!F14)</f>
        <v/>
      </c>
      <c r="AF36" s="383" t="str">
        <f>IF('作業3-2'!F15="","",'作業3-2'!F15)</f>
        <v/>
      </c>
      <c r="AG36" s="383" t="str">
        <f>IF('作業3-2'!F16="","",'作業3-2'!F16)</f>
        <v/>
      </c>
      <c r="AH36" s="383" t="str">
        <f>IF('作業3-2'!F17="","",'作業3-2'!F17)</f>
        <v/>
      </c>
      <c r="AI36" s="383" t="str">
        <f>IF('作業3-2'!F18="","",'作業3-2'!F18)</f>
        <v/>
      </c>
      <c r="AJ36" s="383" t="str">
        <f>IF('作業3-2'!F19="","",'作業3-2'!F19)</f>
        <v/>
      </c>
      <c r="AK36" s="383" t="str">
        <f>IF('作業3-2'!F20="","",'作業3-2'!F20)</f>
        <v/>
      </c>
      <c r="AL36" s="383" t="str">
        <f>IF('作業3-2'!F21="","",'作業3-2'!F21)</f>
        <v/>
      </c>
      <c r="AM36" s="383" t="str">
        <f>IF('作業3-2'!F22="","",'作業3-2'!F22)</f>
        <v/>
      </c>
      <c r="AN36" s="383" t="str">
        <f>IF('作業3-2'!F23="","",'作業3-2'!F23)</f>
        <v/>
      </c>
      <c r="AO36" s="383" t="str">
        <f>IF('作業3-2'!F24="","",'作業3-2'!F24)</f>
        <v/>
      </c>
      <c r="AP36" s="383" t="str">
        <f>IF('作業3-2'!F25="","",'作業3-2'!F25)</f>
        <v/>
      </c>
      <c r="AQ36" s="383" t="str">
        <f>IF('作業3-2'!F26="","",'作業3-2'!F26)</f>
        <v/>
      </c>
      <c r="AR36" s="383" t="str">
        <f>IF('作業3-2'!F27="","",'作業3-2'!F27)</f>
        <v/>
      </c>
      <c r="AS36" s="383" t="str">
        <f>IF('作業3-2'!F28="","",'作業3-2'!F28)</f>
        <v/>
      </c>
      <c r="AT36" s="383" t="str">
        <f>IF('作業3-2'!F29="","",'作業3-2'!F29)</f>
        <v/>
      </c>
      <c r="AU36" s="383" t="str">
        <f>IF('作業3-2'!F30="","",'作業3-2'!F30)</f>
        <v/>
      </c>
      <c r="AV36" s="383" t="str">
        <f>IF('作業3-2'!F31="","",'作業3-2'!F31)</f>
        <v/>
      </c>
      <c r="AW36" s="383" t="str">
        <f>IF('作業3-2'!F32="","",'作業3-2'!F32)</f>
        <v/>
      </c>
      <c r="AX36" s="383" t="str">
        <f>IF('作業3-2'!F33="","",'作業3-2'!F33)</f>
        <v/>
      </c>
      <c r="AY36" s="383" t="str">
        <f>IF('作業3-2'!F34="","",'作業3-2'!F34)</f>
        <v/>
      </c>
      <c r="AZ36" s="383" t="str">
        <f>IF('作業3-2'!F35="","",'作業3-2'!F35)</f>
        <v/>
      </c>
      <c r="BA36" s="383" t="str">
        <f>IF('作業3-2'!F36="","",'作業3-2'!F36)</f>
        <v/>
      </c>
      <c r="BB36" s="383" t="str">
        <f>IF('作業3-2'!F37="","",'作業3-2'!F37)</f>
        <v/>
      </c>
      <c r="BC36" s="383" t="str">
        <f>IF('作業3-2'!F38="","",'作業3-2'!F38)</f>
        <v/>
      </c>
      <c r="BD36" s="419" t="str">
        <f>IF('作業3-2'!F39="","",'作業3-2'!F39)</f>
        <v/>
      </c>
      <c r="BE36" s="419" t="str">
        <f>IF('作業3-2'!F40="","",'作業3-2'!F40)</f>
        <v/>
      </c>
      <c r="BF36" s="419" t="str">
        <f>IF('作業3-2'!F41="","",'作業3-2'!F41)</f>
        <v/>
      </c>
      <c r="BG36" s="419" t="str">
        <f>IF('作業3-2'!F45="","",'作業3-2'!F45)</f>
        <v/>
      </c>
      <c r="BH36" s="418" t="str">
        <f>IF('作業3-2'!F46="","",'作業3-2'!F46)</f>
        <v/>
      </c>
      <c r="BI36" s="381"/>
      <c r="BJ36" s="381"/>
      <c r="BK36" s="381"/>
      <c r="BL36" s="381"/>
      <c r="BM36" s="381"/>
      <c r="BN36" s="435"/>
      <c r="BO36" s="435"/>
      <c r="BP36" s="435"/>
      <c r="BQ36" s="435"/>
      <c r="BR36" s="435"/>
      <c r="BS36" s="435"/>
      <c r="BT36" s="381"/>
    </row>
    <row r="37" spans="1:72" ht="14.25" hidden="1" thickTop="1">
      <c r="A37" s="535" t="str">
        <f t="shared" si="3"/>
        <v/>
      </c>
      <c r="B37" s="562" t="str">
        <f t="shared" si="0"/>
        <v/>
      </c>
      <c r="C37" s="537"/>
      <c r="D37" s="538" t="str">
        <f t="shared" si="1"/>
        <v/>
      </c>
      <c r="E37" s="538" t="str">
        <f t="shared" si="2"/>
        <v/>
      </c>
      <c r="F37" s="538" t="str">
        <f>IF(AA37="","",3012)</f>
        <v/>
      </c>
      <c r="G37" s="555"/>
      <c r="H37"/>
      <c r="I37"/>
      <c r="J37"/>
      <c r="K37"/>
      <c r="L37"/>
      <c r="M37"/>
      <c r="N37"/>
      <c r="O37"/>
      <c r="P37"/>
      <c r="Q37"/>
      <c r="AA37" s="470" t="str">
        <f>IF(AA36="","","03")</f>
        <v/>
      </c>
      <c r="AB37" s="388"/>
      <c r="AC37" s="383" t="str">
        <f>IF(AA37="","",IF('作業3-2'!F12="","",'作業3-2'!F12))</f>
        <v/>
      </c>
      <c r="AD37" s="382"/>
      <c r="AE37" s="383" t="str">
        <f>IF('作業3-2'!I14="","",'作業3-2'!I14)</f>
        <v/>
      </c>
      <c r="AF37" s="383" t="str">
        <f>IF('作業3-2'!I15="","",'作業3-2'!I15)</f>
        <v/>
      </c>
      <c r="AG37" s="383" t="str">
        <f>IF('作業3-2'!I16="","",'作業3-2'!I16)</f>
        <v/>
      </c>
      <c r="AH37" s="383" t="str">
        <f>IF('作業3-2'!I17="","",'作業3-2'!I17)</f>
        <v/>
      </c>
      <c r="AI37" s="383" t="str">
        <f>IF('作業3-2'!I18="","",'作業3-2'!I18)</f>
        <v/>
      </c>
      <c r="AJ37" s="383" t="str">
        <f>IF('作業3-2'!I19="","",'作業3-2'!I19)</f>
        <v/>
      </c>
      <c r="AK37" s="383" t="str">
        <f>IF('作業3-2'!I20="","",'作業3-2'!I20)</f>
        <v/>
      </c>
      <c r="AL37" s="383" t="str">
        <f>IF('作業3-2'!I21="","",'作業3-2'!I21)</f>
        <v/>
      </c>
      <c r="AM37" s="383" t="str">
        <f>IF('作業3-2'!I22="","",'作業3-2'!I22)</f>
        <v/>
      </c>
      <c r="AN37" s="383" t="str">
        <f>IF('作業3-2'!I23="","",'作業3-2'!I23)</f>
        <v/>
      </c>
      <c r="AO37" s="383" t="str">
        <f>IF('作業3-2'!I24="","",'作業3-2'!I24)</f>
        <v/>
      </c>
      <c r="AP37" s="383" t="str">
        <f>IF('作業3-2'!I25="","",'作業3-2'!I25)</f>
        <v/>
      </c>
      <c r="AQ37" s="383" t="str">
        <f>IF('作業3-2'!I26="","",'作業3-2'!I26)</f>
        <v/>
      </c>
      <c r="AR37" s="383" t="str">
        <f>IF('作業3-2'!I27="","",'作業3-2'!I27)</f>
        <v/>
      </c>
      <c r="AS37" s="383" t="str">
        <f>IF('作業3-2'!I28="","",'作業3-2'!I28)</f>
        <v/>
      </c>
      <c r="AT37" s="383" t="str">
        <f>IF('作業3-2'!I29="","",'作業3-2'!I29)</f>
        <v/>
      </c>
      <c r="AU37" s="383" t="str">
        <f>IF('作業3-2'!I30="","",'作業3-2'!I30)</f>
        <v/>
      </c>
      <c r="AV37" s="383" t="str">
        <f>IF('作業3-2'!I31="","",'作業3-2'!I31)</f>
        <v/>
      </c>
      <c r="AW37" s="383" t="str">
        <f>IF('作業3-2'!I32="","",'作業3-2'!I32)</f>
        <v/>
      </c>
      <c r="AX37" s="383" t="str">
        <f>IF('作業3-2'!I33="","",'作業3-2'!I33)</f>
        <v/>
      </c>
      <c r="AY37" s="383" t="str">
        <f>IF('作業3-2'!I34="","",'作業3-2'!I34)</f>
        <v/>
      </c>
      <c r="AZ37" s="383" t="str">
        <f>IF('作業3-2'!I35="","",'作業3-2'!I35)</f>
        <v/>
      </c>
      <c r="BA37" s="383" t="str">
        <f>IF('作業3-2'!I36="","",'作業3-2'!I36)</f>
        <v/>
      </c>
      <c r="BB37" s="383" t="str">
        <f>IF('作業3-2'!I37="","",'作業3-2'!I37)</f>
        <v/>
      </c>
      <c r="BC37" s="420" t="str">
        <f>IF('作業3-2'!I38="","",'作業3-2'!I38)</f>
        <v/>
      </c>
      <c r="BD37" s="423"/>
      <c r="BE37" s="423"/>
      <c r="BF37" s="423"/>
      <c r="BG37" s="423"/>
      <c r="BH37" s="423"/>
      <c r="BI37" s="423"/>
      <c r="BJ37" s="423"/>
      <c r="BK37" s="423"/>
      <c r="BL37" s="423"/>
      <c r="BM37" s="423"/>
      <c r="BN37" s="423"/>
      <c r="BO37" s="423"/>
      <c r="BP37" s="423"/>
      <c r="BQ37" s="423"/>
      <c r="BR37" s="423"/>
      <c r="BS37" s="423"/>
      <c r="BT37" s="381"/>
    </row>
    <row r="38" spans="1:72" ht="13.5" hidden="1">
      <c r="A38" s="535" t="str">
        <f t="shared" si="3"/>
        <v/>
      </c>
      <c r="B38" s="562" t="str">
        <f t="shared" si="0"/>
        <v/>
      </c>
      <c r="C38" s="537"/>
      <c r="D38" s="538" t="str">
        <f t="shared" si="1"/>
        <v/>
      </c>
      <c r="E38" s="538" t="str">
        <f t="shared" si="2"/>
        <v/>
      </c>
      <c r="F38" s="538" t="str">
        <f>IF(AA38="","",3013)</f>
        <v/>
      </c>
      <c r="G38" s="555"/>
      <c r="H38"/>
      <c r="I38"/>
      <c r="J38"/>
      <c r="K38"/>
      <c r="L38"/>
      <c r="M38"/>
      <c r="N38"/>
      <c r="O38"/>
      <c r="P38"/>
      <c r="Q38"/>
      <c r="AA38" s="467" t="str">
        <f t="shared" ref="AA38:AA52" si="8">IF(AA4="01","03","")</f>
        <v/>
      </c>
      <c r="AB38" s="388"/>
      <c r="AC38" s="382"/>
      <c r="AD38" s="383" t="str">
        <f>AC4</f>
        <v/>
      </c>
      <c r="AE38" s="383" t="str">
        <f>IF('作業3-2'!J14="","",'作業3-2'!J14)</f>
        <v/>
      </c>
      <c r="AF38" s="383" t="str">
        <f>IF('作業3-2'!J15="","",'作業3-2'!J15)</f>
        <v/>
      </c>
      <c r="AG38" s="383" t="str">
        <f>IF('作業3-2'!J16="","",'作業3-2'!J16)</f>
        <v/>
      </c>
      <c r="AH38" s="383" t="str">
        <f>IF('作業3-2'!J17="","",'作業3-2'!J17)</f>
        <v/>
      </c>
      <c r="AI38" s="383" t="str">
        <f>IF('作業3-2'!J18="","",'作業3-2'!J18)</f>
        <v/>
      </c>
      <c r="AJ38" s="383" t="str">
        <f>IF('作業3-2'!J19="","",'作業3-2'!J19)</f>
        <v/>
      </c>
      <c r="AK38" s="383" t="str">
        <f>IF('作業3-2'!J20="","",'作業3-2'!J20)</f>
        <v/>
      </c>
      <c r="AL38" s="383" t="str">
        <f>IF('作業3-2'!J21="","",'作業3-2'!J21)</f>
        <v/>
      </c>
      <c r="AM38" s="383" t="str">
        <f>IF('作業3-2'!J22="","",'作業3-2'!J22)</f>
        <v/>
      </c>
      <c r="AN38" s="383" t="str">
        <f>IF('作業3-2'!J23="","",'作業3-2'!J23)</f>
        <v/>
      </c>
      <c r="AO38" s="383" t="str">
        <f>IF('作業3-2'!J24="","",'作業3-2'!J24)</f>
        <v/>
      </c>
      <c r="AP38" s="383" t="str">
        <f>IF('作業3-2'!J25="","",'作業3-2'!J25)</f>
        <v/>
      </c>
      <c r="AQ38" s="383" t="str">
        <f>IF('作業3-2'!J26="","",'作業3-2'!J26)</f>
        <v/>
      </c>
      <c r="AR38" s="383" t="str">
        <f>IF('作業3-2'!J27="","",'作業3-2'!J27)</f>
        <v/>
      </c>
      <c r="AS38" s="383" t="str">
        <f>IF('作業3-2'!J28="","",'作業3-2'!J28)</f>
        <v/>
      </c>
      <c r="AT38" s="383" t="str">
        <f>IF('作業3-2'!J29="","",'作業3-2'!J29)</f>
        <v/>
      </c>
      <c r="AU38" s="383" t="str">
        <f>IF('作業3-2'!J30="","",'作業3-2'!J30)</f>
        <v/>
      </c>
      <c r="AV38" s="383" t="str">
        <f>IF('作業3-2'!J31="","",'作業3-2'!J31)</f>
        <v/>
      </c>
      <c r="AW38" s="383" t="str">
        <f>IF('作業3-2'!J32="","",'作業3-2'!J32)</f>
        <v/>
      </c>
      <c r="AX38" s="383" t="str">
        <f>IF('作業3-2'!J33="","",'作業3-2'!J33)</f>
        <v/>
      </c>
      <c r="AY38" s="383" t="str">
        <f>IF('作業3-2'!J34="","",'作業3-2'!J34)</f>
        <v/>
      </c>
      <c r="AZ38" s="383" t="str">
        <f>IF('作業3-2'!J35="","",'作業3-2'!J35)</f>
        <v/>
      </c>
      <c r="BA38" s="383" t="str">
        <f>IF('作業3-2'!J36="","",'作業3-2'!J36)</f>
        <v/>
      </c>
      <c r="BB38" s="383" t="str">
        <f>IF('作業3-2'!J37="","",'作業3-2'!J37)</f>
        <v/>
      </c>
      <c r="BC38" s="420" t="str">
        <f>IF('作業3-2'!J38="","",'作業3-2'!J38)</f>
        <v/>
      </c>
      <c r="BD38" s="423"/>
      <c r="BE38" s="423"/>
      <c r="BF38" s="423"/>
      <c r="BG38" s="423"/>
      <c r="BH38" s="423"/>
      <c r="BI38" s="423"/>
      <c r="BJ38" s="423"/>
      <c r="BK38" s="423"/>
      <c r="BL38" s="423"/>
      <c r="BM38" s="423"/>
      <c r="BN38" s="423"/>
      <c r="BO38" s="423"/>
      <c r="BP38" s="423"/>
      <c r="BQ38" s="423"/>
      <c r="BR38" s="423"/>
      <c r="BS38" s="381"/>
      <c r="BT38" s="381"/>
    </row>
    <row r="39" spans="1:72" ht="13.5" hidden="1">
      <c r="A39" s="535" t="str">
        <f t="shared" si="3"/>
        <v/>
      </c>
      <c r="B39" s="562" t="str">
        <f t="shared" si="0"/>
        <v/>
      </c>
      <c r="C39" s="537"/>
      <c r="D39" s="538" t="str">
        <f t="shared" si="1"/>
        <v/>
      </c>
      <c r="E39" s="538" t="str">
        <f t="shared" si="2"/>
        <v/>
      </c>
      <c r="F39" s="538" t="str">
        <f>IF(AA39="","",3014)</f>
        <v/>
      </c>
      <c r="G39" s="555"/>
      <c r="H39"/>
      <c r="I39"/>
      <c r="J39"/>
      <c r="K39"/>
      <c r="L39"/>
      <c r="M39"/>
      <c r="N39"/>
      <c r="O39"/>
      <c r="P39"/>
      <c r="Q39"/>
      <c r="AA39" s="467" t="str">
        <f t="shared" si="8"/>
        <v/>
      </c>
      <c r="AB39" s="388"/>
      <c r="AC39" s="382"/>
      <c r="AD39" s="383" t="str">
        <f t="shared" ref="AD39:AD52" si="9">AC5</f>
        <v/>
      </c>
      <c r="AE39" s="383" t="str">
        <f>IF('作業3-2'!K14="","",'作業3-2'!K14)</f>
        <v/>
      </c>
      <c r="AF39" s="383" t="str">
        <f>IF('作業3-2'!K15="","",'作業3-2'!K15)</f>
        <v/>
      </c>
      <c r="AG39" s="383" t="str">
        <f>IF('作業3-2'!K16="","",'作業3-2'!K16)</f>
        <v/>
      </c>
      <c r="AH39" s="383" t="str">
        <f>IF('作業3-2'!K17="","",'作業3-2'!K17)</f>
        <v/>
      </c>
      <c r="AI39" s="383" t="str">
        <f>IF('作業3-2'!K18="","",'作業3-2'!K18)</f>
        <v/>
      </c>
      <c r="AJ39" s="383" t="str">
        <f>IF('作業3-2'!K19="","",'作業3-2'!K19)</f>
        <v/>
      </c>
      <c r="AK39" s="383" t="str">
        <f>IF('作業3-2'!K20="","",'作業3-2'!K20)</f>
        <v/>
      </c>
      <c r="AL39" s="383" t="str">
        <f>IF('作業3-2'!K21="","",'作業3-2'!K21)</f>
        <v/>
      </c>
      <c r="AM39" s="383" t="str">
        <f>IF('作業3-2'!K22="","",'作業3-2'!K22)</f>
        <v/>
      </c>
      <c r="AN39" s="383" t="str">
        <f>IF('作業3-2'!K23="","",'作業3-2'!K23)</f>
        <v/>
      </c>
      <c r="AO39" s="383" t="str">
        <f>IF('作業3-2'!K24="","",'作業3-2'!K24)</f>
        <v/>
      </c>
      <c r="AP39" s="383" t="str">
        <f>IF('作業3-2'!K25="","",'作業3-2'!K25)</f>
        <v/>
      </c>
      <c r="AQ39" s="383" t="str">
        <f>IF('作業3-2'!K26="","",'作業3-2'!K26)</f>
        <v/>
      </c>
      <c r="AR39" s="383" t="str">
        <f>IF('作業3-2'!K27="","",'作業3-2'!K27)</f>
        <v/>
      </c>
      <c r="AS39" s="383" t="str">
        <f>IF('作業3-2'!K28="","",'作業3-2'!K28)</f>
        <v/>
      </c>
      <c r="AT39" s="383" t="str">
        <f>IF('作業3-2'!K29="","",'作業3-2'!K29)</f>
        <v/>
      </c>
      <c r="AU39" s="383" t="str">
        <f>IF('作業3-2'!K30="","",'作業3-2'!K30)</f>
        <v/>
      </c>
      <c r="AV39" s="383" t="str">
        <f>IF('作業3-2'!K31="","",'作業3-2'!K31)</f>
        <v/>
      </c>
      <c r="AW39" s="383" t="str">
        <f>IF('作業3-2'!K32="","",'作業3-2'!K32)</f>
        <v/>
      </c>
      <c r="AX39" s="383" t="str">
        <f>IF('作業3-2'!K33="","",'作業3-2'!K33)</f>
        <v/>
      </c>
      <c r="AY39" s="383" t="str">
        <f>IF('作業3-2'!K34="","",'作業3-2'!K34)</f>
        <v/>
      </c>
      <c r="AZ39" s="383" t="str">
        <f>IF('作業3-2'!K35="","",'作業3-2'!K35)</f>
        <v/>
      </c>
      <c r="BA39" s="383" t="str">
        <f>IF('作業3-2'!K36="","",'作業3-2'!K36)</f>
        <v/>
      </c>
      <c r="BB39" s="383" t="str">
        <f>IF('作業3-2'!K37="","",'作業3-2'!K37)</f>
        <v/>
      </c>
      <c r="BC39" s="420" t="str">
        <f>IF('作業3-2'!K38="","",'作業3-2'!K38)</f>
        <v/>
      </c>
      <c r="BD39" s="423"/>
      <c r="BE39" s="423"/>
      <c r="BF39" s="423"/>
      <c r="BG39" s="423"/>
      <c r="BH39" s="423"/>
      <c r="BI39" s="423"/>
      <c r="BJ39" s="423"/>
      <c r="BK39" s="423"/>
      <c r="BL39" s="423"/>
      <c r="BM39" s="423"/>
      <c r="BN39" s="423"/>
      <c r="BO39" s="423"/>
      <c r="BP39" s="423"/>
      <c r="BQ39" s="423"/>
      <c r="BR39" s="381"/>
      <c r="BS39" s="381"/>
      <c r="BT39" s="381"/>
    </row>
    <row r="40" spans="1:72" ht="13.5" hidden="1">
      <c r="A40" s="535" t="str">
        <f t="shared" si="3"/>
        <v/>
      </c>
      <c r="B40" s="562" t="str">
        <f t="shared" si="0"/>
        <v/>
      </c>
      <c r="C40" s="537"/>
      <c r="D40" s="538" t="str">
        <f t="shared" si="1"/>
        <v/>
      </c>
      <c r="E40" s="538" t="str">
        <f t="shared" si="2"/>
        <v/>
      </c>
      <c r="F40" s="538" t="str">
        <f>IF(AA40="","",3023)</f>
        <v/>
      </c>
      <c r="G40" s="555"/>
      <c r="H40"/>
      <c r="I40"/>
      <c r="J40"/>
      <c r="K40"/>
      <c r="L40"/>
      <c r="M40"/>
      <c r="N40"/>
      <c r="O40"/>
      <c r="P40"/>
      <c r="Q40"/>
      <c r="AA40" s="467" t="str">
        <f t="shared" si="8"/>
        <v/>
      </c>
      <c r="AB40" s="388"/>
      <c r="AC40" s="382"/>
      <c r="AD40" s="383" t="str">
        <f t="shared" si="9"/>
        <v/>
      </c>
      <c r="AE40" s="383" t="str">
        <f>IF('作業3-2'!L14="","",'作業3-2'!L14)</f>
        <v/>
      </c>
      <c r="AF40" s="383" t="str">
        <f>IF('作業3-2'!L15="","",'作業3-2'!L15)</f>
        <v/>
      </c>
      <c r="AG40" s="383" t="str">
        <f>IF('作業3-2'!L16="","",'作業3-2'!L16)</f>
        <v/>
      </c>
      <c r="AH40" s="383" t="str">
        <f>IF('作業3-2'!L17="","",'作業3-2'!L17)</f>
        <v/>
      </c>
      <c r="AI40" s="383" t="str">
        <f>IF('作業3-2'!L18="","",'作業3-2'!L18)</f>
        <v/>
      </c>
      <c r="AJ40" s="383" t="str">
        <f>IF('作業3-2'!L19="","",'作業3-2'!L19)</f>
        <v/>
      </c>
      <c r="AK40" s="383" t="str">
        <f>IF('作業3-2'!L20="","",'作業3-2'!L20)</f>
        <v/>
      </c>
      <c r="AL40" s="383" t="str">
        <f>IF('作業3-2'!L21="","",'作業3-2'!L21)</f>
        <v/>
      </c>
      <c r="AM40" s="383" t="str">
        <f>IF('作業3-2'!L22="","",'作業3-2'!L22)</f>
        <v/>
      </c>
      <c r="AN40" s="383" t="str">
        <f>IF('作業3-2'!L23="","",'作業3-2'!L23)</f>
        <v/>
      </c>
      <c r="AO40" s="383" t="str">
        <f>IF('作業3-2'!L24="","",'作業3-2'!L24)</f>
        <v/>
      </c>
      <c r="AP40" s="383" t="str">
        <f>IF('作業3-2'!L25="","",'作業3-2'!L25)</f>
        <v/>
      </c>
      <c r="AQ40" s="383" t="str">
        <f>IF('作業3-2'!L26="","",'作業3-2'!L26)</f>
        <v/>
      </c>
      <c r="AR40" s="383" t="str">
        <f>IF('作業3-2'!L27="","",'作業3-2'!L27)</f>
        <v/>
      </c>
      <c r="AS40" s="383" t="str">
        <f>IF('作業3-2'!L28="","",'作業3-2'!L28)</f>
        <v/>
      </c>
      <c r="AT40" s="383" t="str">
        <f>IF('作業3-2'!L29="","",'作業3-2'!L29)</f>
        <v/>
      </c>
      <c r="AU40" s="383" t="str">
        <f>IF('作業3-2'!L30="","",'作業3-2'!L30)</f>
        <v/>
      </c>
      <c r="AV40" s="383" t="str">
        <f>IF('作業3-2'!L31="","",'作業3-2'!L31)</f>
        <v/>
      </c>
      <c r="AW40" s="383" t="str">
        <f>IF('作業3-2'!L32="","",'作業3-2'!L32)</f>
        <v/>
      </c>
      <c r="AX40" s="383" t="str">
        <f>IF('作業3-2'!L33="","",'作業3-2'!L33)</f>
        <v/>
      </c>
      <c r="AY40" s="383" t="str">
        <f>IF('作業3-2'!L34="","",'作業3-2'!L34)</f>
        <v/>
      </c>
      <c r="AZ40" s="383" t="str">
        <f>IF('作業3-2'!L35="","",'作業3-2'!L35)</f>
        <v/>
      </c>
      <c r="BA40" s="383" t="str">
        <f>IF('作業3-2'!L36="","",'作業3-2'!L36)</f>
        <v/>
      </c>
      <c r="BB40" s="383" t="str">
        <f>IF('作業3-2'!L37="","",'作業3-2'!L37)</f>
        <v/>
      </c>
      <c r="BC40" s="420" t="str">
        <f>IF('作業3-2'!L38="","",'作業3-2'!L38)</f>
        <v/>
      </c>
      <c r="BD40" s="423"/>
      <c r="BE40" s="423"/>
      <c r="BF40" s="423"/>
      <c r="BG40" s="423"/>
      <c r="BH40" s="423"/>
      <c r="BI40" s="381"/>
      <c r="BJ40" s="381"/>
      <c r="BK40" s="381"/>
      <c r="BL40" s="381"/>
      <c r="BM40" s="381"/>
      <c r="BN40" s="381"/>
      <c r="BO40" s="381"/>
      <c r="BP40" s="381"/>
      <c r="BQ40" s="381"/>
      <c r="BR40" s="381"/>
      <c r="BS40" s="381"/>
      <c r="BT40" s="381"/>
    </row>
    <row r="41" spans="1:72" ht="13.5" hidden="1">
      <c r="A41" s="535" t="str">
        <f t="shared" si="3"/>
        <v/>
      </c>
      <c r="B41" s="562" t="str">
        <f t="shared" si="0"/>
        <v/>
      </c>
      <c r="C41" s="537"/>
      <c r="D41" s="538" t="str">
        <f t="shared" si="1"/>
        <v/>
      </c>
      <c r="E41" s="538" t="str">
        <f t="shared" si="2"/>
        <v/>
      </c>
      <c r="F41" s="538" t="str">
        <f>IF(AA41="","",3024)</f>
        <v/>
      </c>
      <c r="G41" s="555"/>
      <c r="H41"/>
      <c r="I41"/>
      <c r="J41"/>
      <c r="K41"/>
      <c r="L41"/>
      <c r="M41"/>
      <c r="N41"/>
      <c r="O41"/>
      <c r="P41"/>
      <c r="Q41"/>
      <c r="AA41" s="467" t="str">
        <f t="shared" si="8"/>
        <v/>
      </c>
      <c r="AB41" s="388"/>
      <c r="AC41" s="382"/>
      <c r="AD41" s="383" t="str">
        <f t="shared" si="9"/>
        <v/>
      </c>
      <c r="AE41" s="383" t="str">
        <f>IF('作業3-2'!M14="","",'作業3-2'!M14)</f>
        <v/>
      </c>
      <c r="AF41" s="383" t="str">
        <f>IF('作業3-2'!M15="","",'作業3-2'!M15)</f>
        <v/>
      </c>
      <c r="AG41" s="383" t="str">
        <f>IF('作業3-2'!M16="","",'作業3-2'!M16)</f>
        <v/>
      </c>
      <c r="AH41" s="383" t="str">
        <f>IF('作業3-2'!M17="","",'作業3-2'!M17)</f>
        <v/>
      </c>
      <c r="AI41" s="383" t="str">
        <f>IF('作業3-2'!M18="","",'作業3-2'!M18)</f>
        <v/>
      </c>
      <c r="AJ41" s="383" t="str">
        <f>IF('作業3-2'!M19="","",'作業3-2'!M19)</f>
        <v/>
      </c>
      <c r="AK41" s="383" t="str">
        <f>IF('作業3-2'!M20="","",'作業3-2'!M20)</f>
        <v/>
      </c>
      <c r="AL41" s="383" t="str">
        <f>IF('作業3-2'!M21="","",'作業3-2'!M21)</f>
        <v/>
      </c>
      <c r="AM41" s="383" t="str">
        <f>IF('作業3-2'!M22="","",'作業3-2'!M22)</f>
        <v/>
      </c>
      <c r="AN41" s="383" t="str">
        <f>IF('作業3-2'!M23="","",'作業3-2'!M23)</f>
        <v/>
      </c>
      <c r="AO41" s="383" t="str">
        <f>IF('作業3-2'!M24="","",'作業3-2'!M24)</f>
        <v/>
      </c>
      <c r="AP41" s="383" t="str">
        <f>IF('作業3-2'!M25="","",'作業3-2'!M25)</f>
        <v/>
      </c>
      <c r="AQ41" s="383" t="str">
        <f>IF('作業3-2'!M26="","",'作業3-2'!M26)</f>
        <v/>
      </c>
      <c r="AR41" s="383" t="str">
        <f>IF('作業3-2'!M27="","",'作業3-2'!M27)</f>
        <v/>
      </c>
      <c r="AS41" s="383" t="str">
        <f>IF('作業3-2'!M28="","",'作業3-2'!M28)</f>
        <v/>
      </c>
      <c r="AT41" s="383" t="str">
        <f>IF('作業3-2'!M29="","",'作業3-2'!M29)</f>
        <v/>
      </c>
      <c r="AU41" s="383" t="str">
        <f>IF('作業3-2'!M30="","",'作業3-2'!M30)</f>
        <v/>
      </c>
      <c r="AV41" s="383" t="str">
        <f>IF('作業3-2'!M31="","",'作業3-2'!M31)</f>
        <v/>
      </c>
      <c r="AW41" s="383" t="str">
        <f>IF('作業3-2'!M32="","",'作業3-2'!M32)</f>
        <v/>
      </c>
      <c r="AX41" s="383" t="str">
        <f>IF('作業3-2'!M33="","",'作業3-2'!M33)</f>
        <v/>
      </c>
      <c r="AY41" s="383" t="str">
        <f>IF('作業3-2'!M34="","",'作業3-2'!M34)</f>
        <v/>
      </c>
      <c r="AZ41" s="383" t="str">
        <f>IF('作業3-2'!M35="","",'作業3-2'!M35)</f>
        <v/>
      </c>
      <c r="BA41" s="383" t="str">
        <f>IF('作業3-2'!M36="","",'作業3-2'!M36)</f>
        <v/>
      </c>
      <c r="BB41" s="383" t="str">
        <f>IF('作業3-2'!M37="","",'作業3-2'!M37)</f>
        <v/>
      </c>
      <c r="BC41" s="420" t="str">
        <f>IF('作業3-2'!M38="","",'作業3-2'!M38)</f>
        <v/>
      </c>
      <c r="BD41" s="423"/>
      <c r="BE41" s="423"/>
      <c r="BF41" s="423"/>
      <c r="BG41" s="423"/>
      <c r="BH41" s="423"/>
      <c r="BI41" s="381"/>
      <c r="BJ41" s="381"/>
      <c r="BK41" s="381"/>
      <c r="BL41" s="381"/>
      <c r="BM41" s="381"/>
      <c r="BN41" s="381"/>
      <c r="BO41" s="381"/>
      <c r="BP41" s="381"/>
      <c r="BQ41" s="381"/>
      <c r="BR41" s="381"/>
      <c r="BS41" s="381"/>
      <c r="BT41" s="381"/>
    </row>
    <row r="42" spans="1:72" ht="13.5" hidden="1">
      <c r="A42" s="535" t="str">
        <f t="shared" si="3"/>
        <v/>
      </c>
      <c r="B42" s="562" t="str">
        <f t="shared" si="0"/>
        <v/>
      </c>
      <c r="C42" s="537"/>
      <c r="D42" s="538" t="str">
        <f t="shared" si="1"/>
        <v/>
      </c>
      <c r="E42" s="538" t="str">
        <f t="shared" si="2"/>
        <v/>
      </c>
      <c r="F42" s="538" t="str">
        <f>IF(AA42="","",3033)</f>
        <v/>
      </c>
      <c r="G42" s="555"/>
      <c r="H42"/>
      <c r="I42"/>
      <c r="J42"/>
      <c r="K42"/>
      <c r="L42"/>
      <c r="M42"/>
      <c r="N42"/>
      <c r="O42"/>
      <c r="P42"/>
      <c r="Q42"/>
      <c r="AA42" s="467" t="str">
        <f t="shared" si="8"/>
        <v/>
      </c>
      <c r="AB42" s="388"/>
      <c r="AC42" s="382"/>
      <c r="AD42" s="383" t="str">
        <f t="shared" si="9"/>
        <v/>
      </c>
      <c r="AE42" s="383" t="str">
        <f>IF('作業3-2'!N14="","",'作業3-2'!N14)</f>
        <v/>
      </c>
      <c r="AF42" s="383" t="str">
        <f>IF('作業3-2'!N15="","",'作業3-2'!N15)</f>
        <v/>
      </c>
      <c r="AG42" s="383" t="str">
        <f>IF('作業3-2'!N16="","",'作業3-2'!N16)</f>
        <v/>
      </c>
      <c r="AH42" s="383" t="str">
        <f>IF('作業3-2'!N17="","",'作業3-2'!N17)</f>
        <v/>
      </c>
      <c r="AI42" s="383" t="str">
        <f>IF('作業3-2'!N18="","",'作業3-2'!N18)</f>
        <v/>
      </c>
      <c r="AJ42" s="383" t="str">
        <f>IF('作業3-2'!N19="","",'作業3-2'!N19)</f>
        <v/>
      </c>
      <c r="AK42" s="383" t="str">
        <f>IF('作業3-2'!N20="","",'作業3-2'!N20)</f>
        <v/>
      </c>
      <c r="AL42" s="383" t="str">
        <f>IF('作業3-2'!N21="","",'作業3-2'!N21)</f>
        <v/>
      </c>
      <c r="AM42" s="383" t="str">
        <f>IF('作業3-2'!N22="","",'作業3-2'!N22)</f>
        <v/>
      </c>
      <c r="AN42" s="383" t="str">
        <f>IF('作業3-2'!N23="","",'作業3-2'!N23)</f>
        <v/>
      </c>
      <c r="AO42" s="383" t="str">
        <f>IF('作業3-2'!N24="","",'作業3-2'!N24)</f>
        <v/>
      </c>
      <c r="AP42" s="383" t="str">
        <f>IF('作業3-2'!N25="","",'作業3-2'!N25)</f>
        <v/>
      </c>
      <c r="AQ42" s="383" t="str">
        <f>IF('作業3-2'!N26="","",'作業3-2'!N26)</f>
        <v/>
      </c>
      <c r="AR42" s="383" t="str">
        <f>IF('作業3-2'!N27="","",'作業3-2'!N27)</f>
        <v/>
      </c>
      <c r="AS42" s="383" t="str">
        <f>IF('作業3-2'!N28="","",'作業3-2'!N28)</f>
        <v/>
      </c>
      <c r="AT42" s="383" t="str">
        <f>IF('作業3-2'!N29="","",'作業3-2'!N29)</f>
        <v/>
      </c>
      <c r="AU42" s="383" t="str">
        <f>IF('作業3-2'!N30="","",'作業3-2'!N30)</f>
        <v/>
      </c>
      <c r="AV42" s="383" t="str">
        <f>IF('作業3-2'!N31="","",'作業3-2'!N31)</f>
        <v/>
      </c>
      <c r="AW42" s="383" t="str">
        <f>IF('作業3-2'!N32="","",'作業3-2'!N32)</f>
        <v/>
      </c>
      <c r="AX42" s="383" t="str">
        <f>IF('作業3-2'!N33="","",'作業3-2'!N33)</f>
        <v/>
      </c>
      <c r="AY42" s="383" t="str">
        <f>IF('作業3-2'!N34="","",'作業3-2'!N34)</f>
        <v/>
      </c>
      <c r="AZ42" s="383" t="str">
        <f>IF('作業3-2'!N35="","",'作業3-2'!N35)</f>
        <v/>
      </c>
      <c r="BA42" s="383" t="str">
        <f>IF('作業3-2'!N36="","",'作業3-2'!N36)</f>
        <v/>
      </c>
      <c r="BB42" s="383" t="str">
        <f>IF('作業3-2'!N37="","",'作業3-2'!N37)</f>
        <v/>
      </c>
      <c r="BC42" s="420" t="str">
        <f>IF('作業3-2'!N38="","",'作業3-2'!N38)</f>
        <v/>
      </c>
      <c r="BD42" s="423"/>
      <c r="BE42" s="423"/>
      <c r="BF42" s="423"/>
      <c r="BG42" s="423"/>
      <c r="BH42" s="423"/>
      <c r="BI42" s="423"/>
      <c r="BJ42" s="423"/>
      <c r="BK42" s="423"/>
      <c r="BL42" s="423"/>
      <c r="BM42" s="423"/>
      <c r="BN42" s="423"/>
      <c r="BO42" s="423"/>
      <c r="BP42" s="423"/>
      <c r="BQ42" s="423"/>
      <c r="BR42" s="423"/>
      <c r="BS42" s="381"/>
      <c r="BT42" s="381"/>
    </row>
    <row r="43" spans="1:72" ht="13.5" hidden="1">
      <c r="A43" s="535" t="str">
        <f t="shared" si="3"/>
        <v/>
      </c>
      <c r="B43" s="562" t="str">
        <f t="shared" si="0"/>
        <v/>
      </c>
      <c r="C43" s="537"/>
      <c r="D43" s="538" t="str">
        <f t="shared" si="1"/>
        <v/>
      </c>
      <c r="E43" s="538" t="str">
        <f t="shared" si="2"/>
        <v/>
      </c>
      <c r="F43" s="538" t="str">
        <f>IF(AA43="","",3034)</f>
        <v/>
      </c>
      <c r="G43" s="555"/>
      <c r="H43"/>
      <c r="I43"/>
      <c r="J43"/>
      <c r="K43"/>
      <c r="L43"/>
      <c r="M43"/>
      <c r="N43"/>
      <c r="O43"/>
      <c r="P43"/>
      <c r="Q43"/>
      <c r="AA43" s="467" t="str">
        <f t="shared" si="8"/>
        <v/>
      </c>
      <c r="AB43" s="388"/>
      <c r="AC43" s="382"/>
      <c r="AD43" s="383" t="str">
        <f t="shared" si="9"/>
        <v/>
      </c>
      <c r="AE43" s="383" t="str">
        <f>IF('作業3-2'!O14="","",'作業3-2'!O14)</f>
        <v/>
      </c>
      <c r="AF43" s="383" t="str">
        <f>IF('作業3-2'!O15="","",'作業3-2'!O15)</f>
        <v/>
      </c>
      <c r="AG43" s="383" t="str">
        <f>IF('作業3-2'!O16="","",'作業3-2'!O16)</f>
        <v/>
      </c>
      <c r="AH43" s="383" t="str">
        <f>IF('作業3-2'!O17="","",'作業3-2'!O17)</f>
        <v/>
      </c>
      <c r="AI43" s="383" t="str">
        <f>IF('作業3-2'!O18="","",'作業3-2'!O18)</f>
        <v/>
      </c>
      <c r="AJ43" s="383" t="str">
        <f>IF('作業3-2'!O19="","",'作業3-2'!O19)</f>
        <v/>
      </c>
      <c r="AK43" s="383" t="str">
        <f>IF('作業3-2'!O20="","",'作業3-2'!O20)</f>
        <v/>
      </c>
      <c r="AL43" s="383" t="str">
        <f>IF('作業3-2'!O21="","",'作業3-2'!O21)</f>
        <v/>
      </c>
      <c r="AM43" s="383" t="str">
        <f>IF('作業3-2'!O22="","",'作業3-2'!O22)</f>
        <v/>
      </c>
      <c r="AN43" s="383" t="str">
        <f>IF('作業3-2'!O23="","",'作業3-2'!O23)</f>
        <v/>
      </c>
      <c r="AO43" s="383" t="str">
        <f>IF('作業3-2'!O24="","",'作業3-2'!O24)</f>
        <v/>
      </c>
      <c r="AP43" s="383" t="str">
        <f>IF('作業3-2'!O25="","",'作業3-2'!O25)</f>
        <v/>
      </c>
      <c r="AQ43" s="383" t="str">
        <f>IF('作業3-2'!O26="","",'作業3-2'!O26)</f>
        <v/>
      </c>
      <c r="AR43" s="383" t="str">
        <f>IF('作業3-2'!O27="","",'作業3-2'!O27)</f>
        <v/>
      </c>
      <c r="AS43" s="383" t="str">
        <f>IF('作業3-2'!O28="","",'作業3-2'!O28)</f>
        <v/>
      </c>
      <c r="AT43" s="383" t="str">
        <f>IF('作業3-2'!O29="","",'作業3-2'!O29)</f>
        <v/>
      </c>
      <c r="AU43" s="383" t="str">
        <f>IF('作業3-2'!O30="","",'作業3-2'!O30)</f>
        <v/>
      </c>
      <c r="AV43" s="383" t="str">
        <f>IF('作業3-2'!O31="","",'作業3-2'!O31)</f>
        <v/>
      </c>
      <c r="AW43" s="383" t="str">
        <f>IF('作業3-2'!O32="","",'作業3-2'!O32)</f>
        <v/>
      </c>
      <c r="AX43" s="383" t="str">
        <f>IF('作業3-2'!O33="","",'作業3-2'!O33)</f>
        <v/>
      </c>
      <c r="AY43" s="383" t="str">
        <f>IF('作業3-2'!O34="","",'作業3-2'!O34)</f>
        <v/>
      </c>
      <c r="AZ43" s="383" t="str">
        <f>IF('作業3-2'!O35="","",'作業3-2'!O35)</f>
        <v/>
      </c>
      <c r="BA43" s="383" t="str">
        <f>IF('作業3-2'!O36="","",'作業3-2'!O36)</f>
        <v/>
      </c>
      <c r="BB43" s="383" t="str">
        <f>IF('作業3-2'!O37="","",'作業3-2'!O37)</f>
        <v/>
      </c>
      <c r="BC43" s="420" t="str">
        <f>IF('作業3-2'!O38="","",'作業3-2'!O38)</f>
        <v/>
      </c>
      <c r="BD43" s="423"/>
      <c r="BE43" s="423"/>
      <c r="BF43" s="423"/>
      <c r="BG43" s="423"/>
      <c r="BH43" s="423"/>
      <c r="BI43" s="423"/>
      <c r="BJ43" s="423"/>
      <c r="BK43" s="423"/>
      <c r="BL43" s="423"/>
      <c r="BM43" s="423"/>
      <c r="BN43" s="423"/>
      <c r="BO43" s="423"/>
      <c r="BP43" s="381"/>
      <c r="BQ43" s="381"/>
      <c r="BR43" s="381"/>
      <c r="BS43" s="381"/>
      <c r="BT43" s="381"/>
    </row>
    <row r="44" spans="1:72" ht="13.5" hidden="1">
      <c r="A44" s="535" t="str">
        <f t="shared" si="3"/>
        <v/>
      </c>
      <c r="B44" s="562" t="str">
        <f t="shared" si="0"/>
        <v/>
      </c>
      <c r="C44" s="537"/>
      <c r="D44" s="538" t="str">
        <f t="shared" si="1"/>
        <v/>
      </c>
      <c r="E44" s="538" t="str">
        <f t="shared" si="2"/>
        <v/>
      </c>
      <c r="F44" s="538" t="str">
        <f>IF(AA44="","",3043)</f>
        <v/>
      </c>
      <c r="G44" s="555"/>
      <c r="H44"/>
      <c r="I44"/>
      <c r="J44"/>
      <c r="K44"/>
      <c r="L44"/>
      <c r="M44"/>
      <c r="N44"/>
      <c r="O44"/>
      <c r="P44"/>
      <c r="Q44"/>
      <c r="AA44" s="467" t="str">
        <f t="shared" si="8"/>
        <v/>
      </c>
      <c r="AB44" s="388"/>
      <c r="AC44" s="382"/>
      <c r="AD44" s="383" t="str">
        <f t="shared" si="9"/>
        <v/>
      </c>
      <c r="AE44" s="383" t="str">
        <f>IF('作業3-2'!P14="","",'作業3-2'!P14)</f>
        <v/>
      </c>
      <c r="AF44" s="383" t="str">
        <f>IF('作業3-2'!P15="","",'作業3-2'!P15)</f>
        <v/>
      </c>
      <c r="AG44" s="383" t="str">
        <f>IF('作業3-2'!P16="","",'作業3-2'!P16)</f>
        <v/>
      </c>
      <c r="AH44" s="383" t="str">
        <f>IF('作業3-2'!P17="","",'作業3-2'!P17)</f>
        <v/>
      </c>
      <c r="AI44" s="383" t="str">
        <f>IF('作業3-2'!P18="","",'作業3-2'!P18)</f>
        <v/>
      </c>
      <c r="AJ44" s="383" t="str">
        <f>IF('作業3-2'!P19="","",'作業3-2'!P19)</f>
        <v/>
      </c>
      <c r="AK44" s="383" t="str">
        <f>IF('作業3-2'!P20="","",'作業3-2'!P20)</f>
        <v/>
      </c>
      <c r="AL44" s="383" t="str">
        <f>IF('作業3-2'!P21="","",'作業3-2'!P21)</f>
        <v/>
      </c>
      <c r="AM44" s="383" t="str">
        <f>IF('作業3-2'!P22="","",'作業3-2'!P22)</f>
        <v/>
      </c>
      <c r="AN44" s="383" t="str">
        <f>IF('作業3-2'!P23="","",'作業3-2'!P23)</f>
        <v/>
      </c>
      <c r="AO44" s="383" t="str">
        <f>IF('作業3-2'!P24="","",'作業3-2'!P24)</f>
        <v/>
      </c>
      <c r="AP44" s="383" t="str">
        <f>IF('作業3-2'!P25="","",'作業3-2'!P25)</f>
        <v/>
      </c>
      <c r="AQ44" s="383" t="str">
        <f>IF('作業3-2'!P26="","",'作業3-2'!P26)</f>
        <v/>
      </c>
      <c r="AR44" s="383" t="str">
        <f>IF('作業3-2'!P27="","",'作業3-2'!P27)</f>
        <v/>
      </c>
      <c r="AS44" s="383" t="str">
        <f>IF('作業3-2'!P28="","",'作業3-2'!P28)</f>
        <v/>
      </c>
      <c r="AT44" s="383" t="str">
        <f>IF('作業3-2'!P29="","",'作業3-2'!P29)</f>
        <v/>
      </c>
      <c r="AU44" s="383" t="str">
        <f>IF('作業3-2'!P30="","",'作業3-2'!P30)</f>
        <v/>
      </c>
      <c r="AV44" s="383" t="str">
        <f>IF('作業3-2'!P31="","",'作業3-2'!P31)</f>
        <v/>
      </c>
      <c r="AW44" s="383" t="str">
        <f>IF('作業3-2'!P32="","",'作業3-2'!P32)</f>
        <v/>
      </c>
      <c r="AX44" s="383" t="str">
        <f>IF('作業3-2'!P33="","",'作業3-2'!P33)</f>
        <v/>
      </c>
      <c r="AY44" s="383" t="str">
        <f>IF('作業3-2'!P34="","",'作業3-2'!P34)</f>
        <v/>
      </c>
      <c r="AZ44" s="383" t="str">
        <f>IF('作業3-2'!P35="","",'作業3-2'!P35)</f>
        <v/>
      </c>
      <c r="BA44" s="383" t="str">
        <f>IF('作業3-2'!P36="","",'作業3-2'!P36)</f>
        <v/>
      </c>
      <c r="BB44" s="383" t="str">
        <f>IF('作業3-2'!P37="","",'作業3-2'!P37)</f>
        <v/>
      </c>
      <c r="BC44" s="420" t="str">
        <f>IF('作業3-2'!P38="","",'作業3-2'!P38)</f>
        <v/>
      </c>
      <c r="BD44" s="423"/>
      <c r="BE44" s="423"/>
      <c r="BF44" s="423"/>
      <c r="BG44" s="423"/>
      <c r="BH44" s="423"/>
      <c r="BI44" s="423"/>
      <c r="BJ44" s="423"/>
      <c r="BK44" s="423"/>
      <c r="BL44" s="423"/>
      <c r="BM44" s="423"/>
      <c r="BN44" s="423"/>
      <c r="BO44" s="423"/>
      <c r="BP44" s="423"/>
      <c r="BQ44" s="423"/>
      <c r="BR44" s="423"/>
      <c r="BS44" s="381"/>
      <c r="BT44" s="381"/>
    </row>
    <row r="45" spans="1:72" ht="13.5" hidden="1">
      <c r="A45" s="535" t="str">
        <f t="shared" si="3"/>
        <v/>
      </c>
      <c r="B45" s="562" t="str">
        <f t="shared" si="0"/>
        <v/>
      </c>
      <c r="C45" s="537"/>
      <c r="D45" s="538" t="str">
        <f t="shared" si="1"/>
        <v/>
      </c>
      <c r="E45" s="538" t="str">
        <f t="shared" si="2"/>
        <v/>
      </c>
      <c r="F45" s="538" t="str">
        <f>IF(AA45="","",3044)</f>
        <v/>
      </c>
      <c r="G45" s="555"/>
      <c r="H45"/>
      <c r="I45"/>
      <c r="J45"/>
      <c r="K45"/>
      <c r="L45"/>
      <c r="M45"/>
      <c r="N45"/>
      <c r="O45"/>
      <c r="P45"/>
      <c r="Q45"/>
      <c r="AA45" s="467" t="str">
        <f t="shared" si="8"/>
        <v/>
      </c>
      <c r="AB45" s="388"/>
      <c r="AC45" s="382"/>
      <c r="AD45" s="383" t="str">
        <f t="shared" si="9"/>
        <v/>
      </c>
      <c r="AE45" s="383" t="str">
        <f>IF('作業3-2'!Q14="","",'作業3-2'!Q14)</f>
        <v/>
      </c>
      <c r="AF45" s="383" t="str">
        <f>IF('作業3-2'!Q15="","",'作業3-2'!Q15)</f>
        <v/>
      </c>
      <c r="AG45" s="383" t="str">
        <f>IF('作業3-2'!Q16="","",'作業3-2'!Q16)</f>
        <v/>
      </c>
      <c r="AH45" s="383" t="str">
        <f>IF('作業3-2'!Q17="","",'作業3-2'!Q17)</f>
        <v/>
      </c>
      <c r="AI45" s="383" t="str">
        <f>IF('作業3-2'!Q18="","",'作業3-2'!Q18)</f>
        <v/>
      </c>
      <c r="AJ45" s="383" t="str">
        <f>IF('作業3-2'!Q19="","",'作業3-2'!Q19)</f>
        <v/>
      </c>
      <c r="AK45" s="383" t="str">
        <f>IF('作業3-2'!Q20="","",'作業3-2'!Q20)</f>
        <v/>
      </c>
      <c r="AL45" s="383" t="str">
        <f>IF('作業3-2'!Q21="","",'作業3-2'!Q21)</f>
        <v/>
      </c>
      <c r="AM45" s="383" t="str">
        <f>IF('作業3-2'!Q22="","",'作業3-2'!Q22)</f>
        <v/>
      </c>
      <c r="AN45" s="383" t="str">
        <f>IF('作業3-2'!Q23="","",'作業3-2'!Q23)</f>
        <v/>
      </c>
      <c r="AO45" s="383" t="str">
        <f>IF('作業3-2'!Q24="","",'作業3-2'!Q24)</f>
        <v/>
      </c>
      <c r="AP45" s="383" t="str">
        <f>IF('作業3-2'!Q25="","",'作業3-2'!Q25)</f>
        <v/>
      </c>
      <c r="AQ45" s="383" t="str">
        <f>IF('作業3-2'!Q26="","",'作業3-2'!Q26)</f>
        <v/>
      </c>
      <c r="AR45" s="383" t="str">
        <f>IF('作業3-2'!Q27="","",'作業3-2'!Q27)</f>
        <v/>
      </c>
      <c r="AS45" s="383" t="str">
        <f>IF('作業3-2'!Q28="","",'作業3-2'!Q28)</f>
        <v/>
      </c>
      <c r="AT45" s="383" t="str">
        <f>IF('作業3-2'!Q29="","",'作業3-2'!Q29)</f>
        <v/>
      </c>
      <c r="AU45" s="383" t="str">
        <f>IF('作業3-2'!Q30="","",'作業3-2'!Q30)</f>
        <v/>
      </c>
      <c r="AV45" s="383" t="str">
        <f>IF('作業3-2'!Q31="","",'作業3-2'!Q31)</f>
        <v/>
      </c>
      <c r="AW45" s="383" t="str">
        <f>IF('作業3-2'!Q32="","",'作業3-2'!Q32)</f>
        <v/>
      </c>
      <c r="AX45" s="383" t="str">
        <f>IF('作業3-2'!Q33="","",'作業3-2'!Q33)</f>
        <v/>
      </c>
      <c r="AY45" s="383" t="str">
        <f>IF('作業3-2'!Q34="","",'作業3-2'!Q34)</f>
        <v/>
      </c>
      <c r="AZ45" s="383" t="str">
        <f>IF('作業3-2'!Q35="","",'作業3-2'!Q35)</f>
        <v/>
      </c>
      <c r="BA45" s="383" t="str">
        <f>IF('作業3-2'!Q36="","",'作業3-2'!Q36)</f>
        <v/>
      </c>
      <c r="BB45" s="383" t="str">
        <f>IF('作業3-2'!Q37="","",'作業3-2'!Q37)</f>
        <v/>
      </c>
      <c r="BC45" s="420" t="str">
        <f>IF('作業3-2'!Q38="","",'作業3-2'!Q38)</f>
        <v/>
      </c>
      <c r="BD45" s="423"/>
      <c r="BE45" s="423"/>
      <c r="BF45" s="423"/>
      <c r="BG45" s="423"/>
      <c r="BH45" s="423"/>
      <c r="BI45" s="381"/>
      <c r="BJ45" s="381"/>
      <c r="BK45" s="381"/>
      <c r="BL45" s="381"/>
      <c r="BM45" s="381"/>
      <c r="BN45" s="381"/>
      <c r="BO45" s="381"/>
      <c r="BP45" s="381"/>
      <c r="BQ45" s="381"/>
      <c r="BR45" s="381"/>
      <c r="BS45" s="381"/>
      <c r="BT45" s="381"/>
    </row>
    <row r="46" spans="1:72" ht="13.5" hidden="1">
      <c r="A46" s="535" t="str">
        <f t="shared" si="3"/>
        <v/>
      </c>
      <c r="B46" s="562" t="str">
        <f t="shared" si="0"/>
        <v/>
      </c>
      <c r="C46" s="537"/>
      <c r="D46" s="538" t="str">
        <f t="shared" si="1"/>
        <v/>
      </c>
      <c r="E46" s="538" t="str">
        <f t="shared" si="2"/>
        <v/>
      </c>
      <c r="F46" s="538" t="str">
        <f>IF(AA46="","",3053)</f>
        <v/>
      </c>
      <c r="G46" s="555"/>
      <c r="H46"/>
      <c r="I46"/>
      <c r="J46"/>
      <c r="K46"/>
      <c r="L46"/>
      <c r="M46"/>
      <c r="N46"/>
      <c r="O46"/>
      <c r="P46"/>
      <c r="Q46"/>
      <c r="AA46" s="467" t="str">
        <f t="shared" si="8"/>
        <v/>
      </c>
      <c r="AB46" s="388"/>
      <c r="AC46" s="382"/>
      <c r="AD46" s="383" t="str">
        <f t="shared" si="9"/>
        <v/>
      </c>
      <c r="AE46" s="383" t="str">
        <f>IF('作業3-2'!R14="","",'作業3-2'!R14)</f>
        <v/>
      </c>
      <c r="AF46" s="383" t="str">
        <f>IF('作業3-2'!R15="","",'作業3-2'!R15)</f>
        <v/>
      </c>
      <c r="AG46" s="383" t="str">
        <f>IF('作業3-2'!R16="","",'作業3-2'!R16)</f>
        <v/>
      </c>
      <c r="AH46" s="383" t="str">
        <f>IF('作業3-2'!R17="","",'作業3-2'!R17)</f>
        <v/>
      </c>
      <c r="AI46" s="383" t="str">
        <f>IF('作業3-2'!R18="","",'作業3-2'!R18)</f>
        <v/>
      </c>
      <c r="AJ46" s="383" t="str">
        <f>IF('作業3-2'!R19="","",'作業3-2'!R19)</f>
        <v/>
      </c>
      <c r="AK46" s="383" t="str">
        <f>IF('作業3-2'!R20="","",'作業3-2'!R20)</f>
        <v/>
      </c>
      <c r="AL46" s="383" t="str">
        <f>IF('作業3-2'!R21="","",'作業3-2'!R21)</f>
        <v/>
      </c>
      <c r="AM46" s="383" t="str">
        <f>IF('作業3-2'!R22="","",'作業3-2'!R22)</f>
        <v/>
      </c>
      <c r="AN46" s="383" t="str">
        <f>IF('作業3-2'!R23="","",'作業3-2'!R23)</f>
        <v/>
      </c>
      <c r="AO46" s="383" t="str">
        <f>IF('作業3-2'!R24="","",'作業3-2'!R24)</f>
        <v/>
      </c>
      <c r="AP46" s="383" t="str">
        <f>IF('作業3-2'!R25="","",'作業3-2'!R25)</f>
        <v/>
      </c>
      <c r="AQ46" s="383" t="str">
        <f>IF('作業3-2'!R26="","",'作業3-2'!R26)</f>
        <v/>
      </c>
      <c r="AR46" s="383" t="str">
        <f>IF('作業3-2'!R27="","",'作業3-2'!R27)</f>
        <v/>
      </c>
      <c r="AS46" s="383" t="str">
        <f>IF('作業3-2'!R28="","",'作業3-2'!R28)</f>
        <v/>
      </c>
      <c r="AT46" s="383" t="str">
        <f>IF('作業3-2'!R29="","",'作業3-2'!R29)</f>
        <v/>
      </c>
      <c r="AU46" s="383" t="str">
        <f>IF('作業3-2'!R30="","",'作業3-2'!R30)</f>
        <v/>
      </c>
      <c r="AV46" s="383" t="str">
        <f>IF('作業3-2'!R31="","",'作業3-2'!R31)</f>
        <v/>
      </c>
      <c r="AW46" s="383" t="str">
        <f>IF('作業3-2'!R32="","",'作業3-2'!R32)</f>
        <v/>
      </c>
      <c r="AX46" s="383" t="str">
        <f>IF('作業3-2'!R33="","",'作業3-2'!R33)</f>
        <v/>
      </c>
      <c r="AY46" s="383" t="str">
        <f>IF('作業3-2'!R34="","",'作業3-2'!R34)</f>
        <v/>
      </c>
      <c r="AZ46" s="383" t="str">
        <f>IF('作業3-2'!R35="","",'作業3-2'!R35)</f>
        <v/>
      </c>
      <c r="BA46" s="383" t="str">
        <f>IF('作業3-2'!R36="","",'作業3-2'!R36)</f>
        <v/>
      </c>
      <c r="BB46" s="383" t="str">
        <f>IF('作業3-2'!R37="","",'作業3-2'!R37)</f>
        <v/>
      </c>
      <c r="BC46" s="420" t="str">
        <f>IF('作業3-2'!R38="","",'作業3-2'!R38)</f>
        <v/>
      </c>
      <c r="BD46" s="423"/>
      <c r="BE46" s="423"/>
      <c r="BF46" s="423"/>
      <c r="BG46" s="423"/>
      <c r="BH46" s="423"/>
      <c r="BI46" s="423"/>
      <c r="BJ46" s="423"/>
      <c r="BK46" s="423"/>
      <c r="BL46" s="381"/>
      <c r="BM46" s="381"/>
      <c r="BN46" s="381"/>
      <c r="BO46" s="381"/>
      <c r="BP46" s="381"/>
      <c r="BQ46" s="381"/>
      <c r="BR46" s="381"/>
      <c r="BS46" s="381"/>
      <c r="BT46" s="381"/>
    </row>
    <row r="47" spans="1:72" ht="13.5" hidden="1">
      <c r="A47" s="535" t="str">
        <f t="shared" si="3"/>
        <v/>
      </c>
      <c r="B47" s="562" t="str">
        <f t="shared" si="0"/>
        <v/>
      </c>
      <c r="C47" s="537"/>
      <c r="D47" s="538" t="str">
        <f t="shared" si="1"/>
        <v/>
      </c>
      <c r="E47" s="538" t="str">
        <f t="shared" si="2"/>
        <v/>
      </c>
      <c r="F47" s="538" t="str">
        <f>IF(AA47="","",3054)</f>
        <v/>
      </c>
      <c r="G47" s="555"/>
      <c r="H47"/>
      <c r="I47"/>
      <c r="J47"/>
      <c r="K47"/>
      <c r="L47"/>
      <c r="M47"/>
      <c r="N47"/>
      <c r="O47"/>
      <c r="P47"/>
      <c r="Q47"/>
      <c r="AA47" s="467" t="str">
        <f t="shared" si="8"/>
        <v/>
      </c>
      <c r="AB47" s="388"/>
      <c r="AC47" s="382"/>
      <c r="AD47" s="383" t="str">
        <f t="shared" si="9"/>
        <v/>
      </c>
      <c r="AE47" s="383" t="str">
        <f>IF('作業3-2'!S14="","",'作業3-2'!S14)</f>
        <v/>
      </c>
      <c r="AF47" s="383" t="str">
        <f>IF('作業3-2'!S15="","",'作業3-2'!S15)</f>
        <v/>
      </c>
      <c r="AG47" s="383" t="str">
        <f>IF('作業3-2'!S16="","",'作業3-2'!S16)</f>
        <v/>
      </c>
      <c r="AH47" s="383" t="str">
        <f>IF('作業3-2'!S17="","",'作業3-2'!S17)</f>
        <v/>
      </c>
      <c r="AI47" s="383" t="str">
        <f>IF('作業3-2'!S18="","",'作業3-2'!S18)</f>
        <v/>
      </c>
      <c r="AJ47" s="383" t="str">
        <f>IF('作業3-2'!S19="","",'作業3-2'!S19)</f>
        <v/>
      </c>
      <c r="AK47" s="383" t="str">
        <f>IF('作業3-2'!S20="","",'作業3-2'!S20)</f>
        <v/>
      </c>
      <c r="AL47" s="383" t="str">
        <f>IF('作業3-2'!S21="","",'作業3-2'!S21)</f>
        <v/>
      </c>
      <c r="AM47" s="383" t="str">
        <f>IF('作業3-2'!S22="","",'作業3-2'!S22)</f>
        <v/>
      </c>
      <c r="AN47" s="383" t="str">
        <f>IF('作業3-2'!S23="","",'作業3-2'!S23)</f>
        <v/>
      </c>
      <c r="AO47" s="383" t="str">
        <f>IF('作業3-2'!S24="","",'作業3-2'!S24)</f>
        <v/>
      </c>
      <c r="AP47" s="383" t="str">
        <f>IF('作業3-2'!S25="","",'作業3-2'!S25)</f>
        <v/>
      </c>
      <c r="AQ47" s="383" t="str">
        <f>IF('作業3-2'!S26="","",'作業3-2'!S26)</f>
        <v/>
      </c>
      <c r="AR47" s="383" t="str">
        <f>IF('作業3-2'!S27="","",'作業3-2'!S27)</f>
        <v/>
      </c>
      <c r="AS47" s="383" t="str">
        <f>IF('作業3-2'!S28="","",'作業3-2'!S28)</f>
        <v/>
      </c>
      <c r="AT47" s="383" t="str">
        <f>IF('作業3-2'!S29="","",'作業3-2'!S29)</f>
        <v/>
      </c>
      <c r="AU47" s="383" t="str">
        <f>IF('作業3-2'!S30="","",'作業3-2'!S30)</f>
        <v/>
      </c>
      <c r="AV47" s="383" t="str">
        <f>IF('作業3-2'!S31="","",'作業3-2'!S31)</f>
        <v/>
      </c>
      <c r="AW47" s="383" t="str">
        <f>IF('作業3-2'!S32="","",'作業3-2'!S32)</f>
        <v/>
      </c>
      <c r="AX47" s="383" t="str">
        <f>IF('作業3-2'!S33="","",'作業3-2'!S33)</f>
        <v/>
      </c>
      <c r="AY47" s="383" t="str">
        <f>IF('作業3-2'!S34="","",'作業3-2'!S34)</f>
        <v/>
      </c>
      <c r="AZ47" s="383" t="str">
        <f>IF('作業3-2'!S35="","",'作業3-2'!S35)</f>
        <v/>
      </c>
      <c r="BA47" s="383" t="str">
        <f>IF('作業3-2'!S36="","",'作業3-2'!S36)</f>
        <v/>
      </c>
      <c r="BB47" s="383" t="str">
        <f>IF('作業3-2'!S37="","",'作業3-2'!S37)</f>
        <v/>
      </c>
      <c r="BC47" s="420" t="str">
        <f>IF('作業3-2'!S38="","",'作業3-2'!S38)</f>
        <v/>
      </c>
      <c r="BD47" s="423"/>
      <c r="BE47" s="423"/>
      <c r="BF47" s="423"/>
      <c r="BG47" s="423"/>
      <c r="BH47" s="423"/>
      <c r="BI47" s="381"/>
      <c r="BJ47" s="381"/>
      <c r="BK47" s="381"/>
      <c r="BL47" s="381"/>
      <c r="BM47" s="381"/>
      <c r="BN47" s="381"/>
      <c r="BO47" s="381"/>
      <c r="BP47" s="381"/>
      <c r="BQ47" s="381"/>
      <c r="BR47" s="381"/>
      <c r="BS47" s="381"/>
      <c r="BT47" s="381"/>
    </row>
    <row r="48" spans="1:72" ht="13.5" hidden="1">
      <c r="A48" s="535" t="str">
        <f t="shared" si="3"/>
        <v/>
      </c>
      <c r="B48" s="562" t="str">
        <f t="shared" si="0"/>
        <v/>
      </c>
      <c r="C48" s="537"/>
      <c r="D48" s="538" t="str">
        <f t="shared" si="1"/>
        <v/>
      </c>
      <c r="E48" s="538" t="str">
        <f t="shared" si="2"/>
        <v/>
      </c>
      <c r="F48" s="538" t="str">
        <f>IF(AA48="","",3063)</f>
        <v/>
      </c>
      <c r="G48" s="555"/>
      <c r="H48"/>
      <c r="I48"/>
      <c r="J48"/>
      <c r="K48"/>
      <c r="L48"/>
      <c r="M48"/>
      <c r="N48"/>
      <c r="O48"/>
      <c r="P48"/>
      <c r="Q48"/>
      <c r="AA48" s="467" t="str">
        <f t="shared" si="8"/>
        <v/>
      </c>
      <c r="AB48" s="388"/>
      <c r="AC48" s="382"/>
      <c r="AD48" s="383" t="str">
        <f t="shared" si="9"/>
        <v/>
      </c>
      <c r="AE48" s="383" t="str">
        <f>IF('作業3-2'!T14="","",'作業3-2'!T14)</f>
        <v/>
      </c>
      <c r="AF48" s="383" t="str">
        <f>IF('作業3-2'!T15="","",'作業3-2'!T15)</f>
        <v/>
      </c>
      <c r="AG48" s="383" t="str">
        <f>IF('作業3-2'!T16="","",'作業3-2'!T16)</f>
        <v/>
      </c>
      <c r="AH48" s="383" t="str">
        <f>IF('作業3-2'!T17="","",'作業3-2'!T17)</f>
        <v/>
      </c>
      <c r="AI48" s="383" t="str">
        <f>IF('作業3-2'!T18="","",'作業3-2'!T18)</f>
        <v/>
      </c>
      <c r="AJ48" s="383" t="str">
        <f>IF('作業3-2'!T19="","",'作業3-2'!T19)</f>
        <v/>
      </c>
      <c r="AK48" s="383" t="str">
        <f>IF('作業3-2'!T20="","",'作業3-2'!T20)</f>
        <v/>
      </c>
      <c r="AL48" s="383" t="str">
        <f>IF('作業3-2'!T21="","",'作業3-2'!T21)</f>
        <v/>
      </c>
      <c r="AM48" s="383" t="str">
        <f>IF('作業3-2'!T22="","",'作業3-2'!T22)</f>
        <v/>
      </c>
      <c r="AN48" s="383" t="str">
        <f>IF('作業3-2'!T23="","",'作業3-2'!T23)</f>
        <v/>
      </c>
      <c r="AO48" s="383" t="str">
        <f>IF('作業3-2'!T24="","",'作業3-2'!T24)</f>
        <v/>
      </c>
      <c r="AP48" s="383" t="str">
        <f>IF('作業3-2'!T25="","",'作業3-2'!T25)</f>
        <v/>
      </c>
      <c r="AQ48" s="383" t="str">
        <f>IF('作業3-2'!T26="","",'作業3-2'!T26)</f>
        <v/>
      </c>
      <c r="AR48" s="383" t="str">
        <f>IF('作業3-2'!T27="","",'作業3-2'!T27)</f>
        <v/>
      </c>
      <c r="AS48" s="383" t="str">
        <f>IF('作業3-2'!T28="","",'作業3-2'!T28)</f>
        <v/>
      </c>
      <c r="AT48" s="383" t="str">
        <f>IF('作業3-2'!T29="","",'作業3-2'!T29)</f>
        <v/>
      </c>
      <c r="AU48" s="383" t="str">
        <f>IF('作業3-2'!T30="","",'作業3-2'!T30)</f>
        <v/>
      </c>
      <c r="AV48" s="383" t="str">
        <f>IF('作業3-2'!T31="","",'作業3-2'!T31)</f>
        <v/>
      </c>
      <c r="AW48" s="383" t="str">
        <f>IF('作業3-2'!T32="","",'作業3-2'!T32)</f>
        <v/>
      </c>
      <c r="AX48" s="383" t="str">
        <f>IF('作業3-2'!T33="","",'作業3-2'!T33)</f>
        <v/>
      </c>
      <c r="AY48" s="383" t="str">
        <f>IF('作業3-2'!T34="","",'作業3-2'!T34)</f>
        <v/>
      </c>
      <c r="AZ48" s="383" t="str">
        <f>IF('作業3-2'!T35="","",'作業3-2'!T35)</f>
        <v/>
      </c>
      <c r="BA48" s="383" t="str">
        <f>IF('作業3-2'!T36="","",'作業3-2'!T36)</f>
        <v/>
      </c>
      <c r="BB48" s="383" t="str">
        <f>IF('作業3-2'!T37="","",'作業3-2'!T37)</f>
        <v/>
      </c>
      <c r="BC48" s="420" t="str">
        <f>IF('作業3-2'!T38="","",'作業3-2'!T38)</f>
        <v/>
      </c>
      <c r="BD48" s="423"/>
      <c r="BE48" s="423"/>
      <c r="BF48" s="423"/>
      <c r="BG48" s="423"/>
      <c r="BH48" s="423"/>
      <c r="BI48" s="423"/>
      <c r="BJ48" s="423"/>
      <c r="BK48" s="423"/>
      <c r="BL48" s="423"/>
      <c r="BM48" s="381"/>
      <c r="BN48" s="381"/>
      <c r="BO48" s="381"/>
      <c r="BP48" s="381"/>
      <c r="BQ48" s="381"/>
      <c r="BR48" s="381"/>
      <c r="BS48" s="381"/>
      <c r="BT48" s="381"/>
    </row>
    <row r="49" spans="1:72" ht="13.5" hidden="1">
      <c r="A49" s="535" t="str">
        <f t="shared" si="3"/>
        <v/>
      </c>
      <c r="B49" s="562" t="str">
        <f t="shared" si="0"/>
        <v/>
      </c>
      <c r="C49" s="537"/>
      <c r="D49" s="538" t="str">
        <f t="shared" si="1"/>
        <v/>
      </c>
      <c r="E49" s="538" t="str">
        <f t="shared" si="2"/>
        <v/>
      </c>
      <c r="F49" s="538" t="str">
        <f>IF(AA49="","",3064)</f>
        <v/>
      </c>
      <c r="G49" s="555"/>
      <c r="H49"/>
      <c r="I49"/>
      <c r="J49"/>
      <c r="K49"/>
      <c r="L49"/>
      <c r="M49"/>
      <c r="N49"/>
      <c r="O49"/>
      <c r="P49"/>
      <c r="Q49"/>
      <c r="AA49" s="467" t="str">
        <f t="shared" si="8"/>
        <v/>
      </c>
      <c r="AB49" s="388"/>
      <c r="AC49" s="382"/>
      <c r="AD49" s="383" t="str">
        <f t="shared" si="9"/>
        <v/>
      </c>
      <c r="AE49" s="383" t="str">
        <f>IF('作業3-2'!U14="","",'作業3-2'!U14)</f>
        <v/>
      </c>
      <c r="AF49" s="383" t="str">
        <f>IF('作業3-2'!U15="","",'作業3-2'!U15)</f>
        <v/>
      </c>
      <c r="AG49" s="383" t="str">
        <f>IF('作業3-2'!U16="","",'作業3-2'!U16)</f>
        <v/>
      </c>
      <c r="AH49" s="383" t="str">
        <f>IF('作業3-2'!U17="","",'作業3-2'!U17)</f>
        <v/>
      </c>
      <c r="AI49" s="383" t="str">
        <f>IF('作業3-2'!U18="","",'作業3-2'!U18)</f>
        <v/>
      </c>
      <c r="AJ49" s="383" t="str">
        <f>IF('作業3-2'!U19="","",'作業3-2'!U19)</f>
        <v/>
      </c>
      <c r="AK49" s="383" t="str">
        <f>IF('作業3-2'!U20="","",'作業3-2'!U20)</f>
        <v/>
      </c>
      <c r="AL49" s="383" t="str">
        <f>IF('作業3-2'!U21="","",'作業3-2'!U21)</f>
        <v/>
      </c>
      <c r="AM49" s="383" t="str">
        <f>IF('作業3-2'!U22="","",'作業3-2'!U22)</f>
        <v/>
      </c>
      <c r="AN49" s="383" t="str">
        <f>IF('作業3-2'!U23="","",'作業3-2'!U23)</f>
        <v/>
      </c>
      <c r="AO49" s="383" t="str">
        <f>IF('作業3-2'!U24="","",'作業3-2'!U24)</f>
        <v/>
      </c>
      <c r="AP49" s="383" t="str">
        <f>IF('作業3-2'!U25="","",'作業3-2'!U25)</f>
        <v/>
      </c>
      <c r="AQ49" s="383" t="str">
        <f>IF('作業3-2'!U26="","",'作業3-2'!U26)</f>
        <v/>
      </c>
      <c r="AR49" s="383" t="str">
        <f>IF('作業3-2'!U27="","",'作業3-2'!U27)</f>
        <v/>
      </c>
      <c r="AS49" s="383" t="str">
        <f>IF('作業3-2'!U28="","",'作業3-2'!U28)</f>
        <v/>
      </c>
      <c r="AT49" s="383" t="str">
        <f>IF('作業3-2'!U29="","",'作業3-2'!U29)</f>
        <v/>
      </c>
      <c r="AU49" s="383" t="str">
        <f>IF('作業3-2'!U30="","",'作業3-2'!U30)</f>
        <v/>
      </c>
      <c r="AV49" s="383" t="str">
        <f>IF('作業3-2'!U31="","",'作業3-2'!U31)</f>
        <v/>
      </c>
      <c r="AW49" s="383" t="str">
        <f>IF('作業3-2'!U32="","",'作業3-2'!U32)</f>
        <v/>
      </c>
      <c r="AX49" s="383" t="str">
        <f>IF('作業3-2'!U33="","",'作業3-2'!U33)</f>
        <v/>
      </c>
      <c r="AY49" s="383" t="str">
        <f>IF('作業3-2'!U34="","",'作業3-2'!U34)</f>
        <v/>
      </c>
      <c r="AZ49" s="383" t="str">
        <f>IF('作業3-2'!U35="","",'作業3-2'!U35)</f>
        <v/>
      </c>
      <c r="BA49" s="383" t="str">
        <f>IF('作業3-2'!U36="","",'作業3-2'!U36)</f>
        <v/>
      </c>
      <c r="BB49" s="383" t="str">
        <f>IF('作業3-2'!U37="","",'作業3-2'!U37)</f>
        <v/>
      </c>
      <c r="BC49" s="420" t="str">
        <f>IF('作業3-2'!U38="","",'作業3-2'!U38)</f>
        <v/>
      </c>
      <c r="BD49" s="423"/>
      <c r="BE49" s="423"/>
      <c r="BF49" s="423"/>
      <c r="BG49" s="423"/>
      <c r="BH49" s="423"/>
      <c r="BI49" s="381"/>
      <c r="BJ49" s="381"/>
      <c r="BK49" s="381"/>
      <c r="BL49" s="381"/>
      <c r="BM49" s="381"/>
      <c r="BN49" s="381"/>
      <c r="BO49" s="381"/>
      <c r="BP49" s="381"/>
      <c r="BQ49" s="381"/>
      <c r="BR49" s="381"/>
      <c r="BS49" s="381"/>
      <c r="BT49" s="381"/>
    </row>
    <row r="50" spans="1:72" ht="13.5" hidden="1">
      <c r="A50" s="535" t="str">
        <f t="shared" si="3"/>
        <v/>
      </c>
      <c r="B50" s="562" t="str">
        <f t="shared" si="0"/>
        <v/>
      </c>
      <c r="C50" s="537"/>
      <c r="D50" s="538" t="str">
        <f t="shared" si="1"/>
        <v/>
      </c>
      <c r="E50" s="538" t="str">
        <f t="shared" si="2"/>
        <v/>
      </c>
      <c r="F50" s="538" t="str">
        <f>IF(AA50="","",3073)</f>
        <v/>
      </c>
      <c r="G50" s="555"/>
      <c r="H50"/>
      <c r="I50"/>
      <c r="J50"/>
      <c r="K50"/>
      <c r="L50"/>
      <c r="M50"/>
      <c r="N50"/>
      <c r="O50"/>
      <c r="P50"/>
      <c r="Q50"/>
      <c r="AA50" s="467" t="str">
        <f t="shared" si="8"/>
        <v/>
      </c>
      <c r="AB50" s="388"/>
      <c r="AC50" s="382"/>
      <c r="AD50" s="383" t="str">
        <f t="shared" si="9"/>
        <v/>
      </c>
      <c r="AE50" s="383" t="str">
        <f>IF('作業3-2'!V14="","",'作業3-2'!V14)</f>
        <v/>
      </c>
      <c r="AF50" s="383" t="str">
        <f>IF('作業3-2'!V15="","",'作業3-2'!V15)</f>
        <v/>
      </c>
      <c r="AG50" s="383" t="str">
        <f>IF('作業3-2'!V16="","",'作業3-2'!V16)</f>
        <v/>
      </c>
      <c r="AH50" s="383" t="str">
        <f>IF('作業3-2'!V17="","",'作業3-2'!V17)</f>
        <v/>
      </c>
      <c r="AI50" s="383" t="str">
        <f>IF('作業3-2'!V18="","",'作業3-2'!V18)</f>
        <v/>
      </c>
      <c r="AJ50" s="383" t="str">
        <f>IF('作業3-2'!V19="","",'作業3-2'!V19)</f>
        <v/>
      </c>
      <c r="AK50" s="383" t="str">
        <f>IF('作業3-2'!V20="","",'作業3-2'!V20)</f>
        <v/>
      </c>
      <c r="AL50" s="383" t="str">
        <f>IF('作業3-2'!V21="","",'作業3-2'!V21)</f>
        <v/>
      </c>
      <c r="AM50" s="383" t="str">
        <f>IF('作業3-2'!V22="","",'作業3-2'!V22)</f>
        <v/>
      </c>
      <c r="AN50" s="383" t="str">
        <f>IF('作業3-2'!V23="","",'作業3-2'!V23)</f>
        <v/>
      </c>
      <c r="AO50" s="383" t="str">
        <f>IF('作業3-2'!V24="","",'作業3-2'!V24)</f>
        <v/>
      </c>
      <c r="AP50" s="383" t="str">
        <f>IF('作業3-2'!V25="","",'作業3-2'!V25)</f>
        <v/>
      </c>
      <c r="AQ50" s="383" t="str">
        <f>IF('作業3-2'!V26="","",'作業3-2'!V26)</f>
        <v/>
      </c>
      <c r="AR50" s="383" t="str">
        <f>IF('作業3-2'!V27="","",'作業3-2'!V27)</f>
        <v/>
      </c>
      <c r="AS50" s="383" t="str">
        <f>IF('作業3-2'!V28="","",'作業3-2'!V28)</f>
        <v/>
      </c>
      <c r="AT50" s="383" t="str">
        <f>IF('作業3-2'!V29="","",'作業3-2'!V29)</f>
        <v/>
      </c>
      <c r="AU50" s="383" t="str">
        <f>IF('作業3-2'!V30="","",'作業3-2'!V30)</f>
        <v/>
      </c>
      <c r="AV50" s="383" t="str">
        <f>IF('作業3-2'!V31="","",'作業3-2'!V31)</f>
        <v/>
      </c>
      <c r="AW50" s="383" t="str">
        <f>IF('作業3-2'!V32="","",'作業3-2'!V32)</f>
        <v/>
      </c>
      <c r="AX50" s="383" t="str">
        <f>IF('作業3-2'!V33="","",'作業3-2'!V33)</f>
        <v/>
      </c>
      <c r="AY50" s="383" t="str">
        <f>IF('作業3-2'!V34="","",'作業3-2'!V34)</f>
        <v/>
      </c>
      <c r="AZ50" s="383" t="str">
        <f>IF('作業3-2'!V35="","",'作業3-2'!V35)</f>
        <v/>
      </c>
      <c r="BA50" s="383" t="str">
        <f>IF('作業3-2'!V36="","",'作業3-2'!V36)</f>
        <v/>
      </c>
      <c r="BB50" s="383" t="str">
        <f>IF('作業3-2'!V37="","",'作業3-2'!V37)</f>
        <v/>
      </c>
      <c r="BC50" s="420" t="str">
        <f>IF('作業3-2'!V38="","",'作業3-2'!V38)</f>
        <v/>
      </c>
      <c r="BD50" s="423"/>
      <c r="BE50" s="423"/>
      <c r="BF50" s="423"/>
      <c r="BG50" s="423"/>
      <c r="BH50" s="423"/>
      <c r="BI50" s="381"/>
      <c r="BJ50" s="381"/>
      <c r="BK50" s="381"/>
      <c r="BL50" s="381"/>
      <c r="BM50" s="381"/>
      <c r="BN50" s="381"/>
      <c r="BO50" s="381"/>
      <c r="BP50" s="381"/>
      <c r="BQ50" s="381"/>
      <c r="BR50" s="381"/>
      <c r="BS50" s="381"/>
      <c r="BT50" s="381"/>
    </row>
    <row r="51" spans="1:72" ht="13.5" hidden="1">
      <c r="A51" s="535" t="str">
        <f t="shared" si="3"/>
        <v/>
      </c>
      <c r="B51" s="562" t="str">
        <f t="shared" si="0"/>
        <v/>
      </c>
      <c r="C51" s="537"/>
      <c r="D51" s="538" t="str">
        <f t="shared" si="1"/>
        <v/>
      </c>
      <c r="E51" s="538" t="str">
        <f t="shared" si="2"/>
        <v/>
      </c>
      <c r="F51" s="538" t="str">
        <f>IF(AA51="","",3074)</f>
        <v/>
      </c>
      <c r="G51" s="555"/>
      <c r="H51"/>
      <c r="I51"/>
      <c r="J51"/>
      <c r="K51"/>
      <c r="L51"/>
      <c r="M51"/>
      <c r="N51"/>
      <c r="O51"/>
      <c r="P51"/>
      <c r="Q51"/>
      <c r="AA51" s="467" t="str">
        <f t="shared" si="8"/>
        <v/>
      </c>
      <c r="AB51" s="388"/>
      <c r="AC51" s="382"/>
      <c r="AD51" s="383" t="str">
        <f t="shared" si="9"/>
        <v/>
      </c>
      <c r="AE51" s="383" t="str">
        <f>IF('作業3-2'!W14="","",'作業3-2'!W14)</f>
        <v/>
      </c>
      <c r="AF51" s="383" t="str">
        <f>IF('作業3-2'!W15="","",'作業3-2'!W15)</f>
        <v/>
      </c>
      <c r="AG51" s="383" t="str">
        <f>IF('作業3-2'!W16="","",'作業3-2'!W16)</f>
        <v/>
      </c>
      <c r="AH51" s="383" t="str">
        <f>IF('作業3-2'!W17="","",'作業3-2'!W17)</f>
        <v/>
      </c>
      <c r="AI51" s="383" t="str">
        <f>IF('作業3-2'!W18="","",'作業3-2'!W18)</f>
        <v/>
      </c>
      <c r="AJ51" s="383" t="str">
        <f>IF('作業3-2'!W19="","",'作業3-2'!W19)</f>
        <v/>
      </c>
      <c r="AK51" s="383" t="str">
        <f>IF('作業3-2'!W20="","",'作業3-2'!W20)</f>
        <v/>
      </c>
      <c r="AL51" s="383" t="str">
        <f>IF('作業3-2'!W21="","",'作業3-2'!W21)</f>
        <v/>
      </c>
      <c r="AM51" s="383" t="str">
        <f>IF('作業3-2'!W22="","",'作業3-2'!W22)</f>
        <v/>
      </c>
      <c r="AN51" s="383" t="str">
        <f>IF('作業3-2'!W23="","",'作業3-2'!W23)</f>
        <v/>
      </c>
      <c r="AO51" s="383" t="str">
        <f>IF('作業3-2'!W24="","",'作業3-2'!W24)</f>
        <v/>
      </c>
      <c r="AP51" s="383" t="str">
        <f>IF('作業3-2'!W25="","",'作業3-2'!W25)</f>
        <v/>
      </c>
      <c r="AQ51" s="383" t="str">
        <f>IF('作業3-2'!W26="","",'作業3-2'!W26)</f>
        <v/>
      </c>
      <c r="AR51" s="383" t="str">
        <f>IF('作業3-2'!W27="","",'作業3-2'!W27)</f>
        <v/>
      </c>
      <c r="AS51" s="383" t="str">
        <f>IF('作業3-2'!W28="","",'作業3-2'!W28)</f>
        <v/>
      </c>
      <c r="AT51" s="383" t="str">
        <f>IF('作業3-2'!W29="","",'作業3-2'!W29)</f>
        <v/>
      </c>
      <c r="AU51" s="383" t="str">
        <f>IF('作業3-2'!W30="","",'作業3-2'!W30)</f>
        <v/>
      </c>
      <c r="AV51" s="383" t="str">
        <f>IF('作業3-2'!W31="","",'作業3-2'!W31)</f>
        <v/>
      </c>
      <c r="AW51" s="383" t="str">
        <f>IF('作業3-2'!W32="","",'作業3-2'!W32)</f>
        <v/>
      </c>
      <c r="AX51" s="383" t="str">
        <f>IF('作業3-2'!W33="","",'作業3-2'!W33)</f>
        <v/>
      </c>
      <c r="AY51" s="383" t="str">
        <f>IF('作業3-2'!W34="","",'作業3-2'!W34)</f>
        <v/>
      </c>
      <c r="AZ51" s="383" t="str">
        <f>IF('作業3-2'!W35="","",'作業3-2'!W35)</f>
        <v/>
      </c>
      <c r="BA51" s="383" t="str">
        <f>IF('作業3-2'!W36="","",'作業3-2'!W36)</f>
        <v/>
      </c>
      <c r="BB51" s="383" t="str">
        <f>IF('作業3-2'!W37="","",'作業3-2'!W37)</f>
        <v/>
      </c>
      <c r="BC51" s="420" t="str">
        <f>IF('作業3-2'!W38="","",'作業3-2'!W38)</f>
        <v/>
      </c>
      <c r="BD51" s="423"/>
      <c r="BE51" s="423"/>
      <c r="BF51" s="423"/>
      <c r="BG51" s="423"/>
      <c r="BH51" s="423"/>
      <c r="BI51" s="381"/>
      <c r="BJ51" s="381"/>
      <c r="BK51" s="381"/>
      <c r="BL51" s="381"/>
      <c r="BM51" s="381"/>
      <c r="BN51" s="381"/>
      <c r="BO51" s="381"/>
      <c r="BP51" s="381"/>
      <c r="BQ51" s="381"/>
      <c r="BR51" s="381"/>
      <c r="BS51" s="381"/>
      <c r="BT51" s="381"/>
    </row>
    <row r="52" spans="1:72" ht="14.25" hidden="1" thickBot="1">
      <c r="A52" s="535" t="str">
        <f t="shared" si="3"/>
        <v/>
      </c>
      <c r="B52" s="562" t="str">
        <f t="shared" si="0"/>
        <v/>
      </c>
      <c r="C52" s="537"/>
      <c r="D52" s="538" t="str">
        <f t="shared" si="1"/>
        <v/>
      </c>
      <c r="E52" s="538" t="str">
        <f t="shared" si="2"/>
        <v/>
      </c>
      <c r="F52" s="538" t="str">
        <f>IF(AA52="","",3083)</f>
        <v/>
      </c>
      <c r="G52" s="555"/>
      <c r="H52"/>
      <c r="I52"/>
      <c r="J52"/>
      <c r="K52"/>
      <c r="L52"/>
      <c r="M52"/>
      <c r="N52"/>
      <c r="O52"/>
      <c r="P52"/>
      <c r="Q52"/>
      <c r="AA52" s="468" t="str">
        <f t="shared" si="8"/>
        <v/>
      </c>
      <c r="AB52" s="400"/>
      <c r="AC52" s="401"/>
      <c r="AD52" s="424" t="str">
        <f t="shared" si="9"/>
        <v/>
      </c>
      <c r="AE52" s="424" t="str">
        <f>IF('作業3-2'!X14="","",'作業3-2'!X14)</f>
        <v/>
      </c>
      <c r="AF52" s="424" t="str">
        <f>IF('作業3-2'!X15="","",'作業3-2'!X15)</f>
        <v/>
      </c>
      <c r="AG52" s="424" t="str">
        <f>IF('作業3-2'!X16="","",'作業3-2'!X16)</f>
        <v/>
      </c>
      <c r="AH52" s="424" t="str">
        <f>IF('作業3-2'!X17="","",'作業3-2'!X17)</f>
        <v/>
      </c>
      <c r="AI52" s="424" t="str">
        <f>IF('作業3-2'!X18="","",'作業3-2'!X18)</f>
        <v/>
      </c>
      <c r="AJ52" s="424" t="str">
        <f>IF('作業3-2'!X19="","",'作業3-2'!X19)</f>
        <v/>
      </c>
      <c r="AK52" s="424" t="str">
        <f>IF('作業3-2'!X20="","",'作業3-2'!X20)</f>
        <v/>
      </c>
      <c r="AL52" s="424" t="str">
        <f>IF('作業3-2'!X21="","",'作業3-2'!X21)</f>
        <v/>
      </c>
      <c r="AM52" s="424" t="str">
        <f>IF('作業3-2'!X22="","",'作業3-2'!X22)</f>
        <v/>
      </c>
      <c r="AN52" s="424" t="str">
        <f>IF('作業3-2'!X23="","",'作業3-2'!X23)</f>
        <v/>
      </c>
      <c r="AO52" s="424" t="str">
        <f>IF('作業3-2'!X24="","",'作業3-2'!X24)</f>
        <v/>
      </c>
      <c r="AP52" s="424" t="str">
        <f>IF('作業3-2'!X25="","",'作業3-2'!X25)</f>
        <v/>
      </c>
      <c r="AQ52" s="424" t="str">
        <f>IF('作業3-2'!X26="","",'作業3-2'!X26)</f>
        <v/>
      </c>
      <c r="AR52" s="424" t="str">
        <f>IF('作業3-2'!X27="","",'作業3-2'!X27)</f>
        <v/>
      </c>
      <c r="AS52" s="424" t="str">
        <f>IF('作業3-2'!X28="","",'作業3-2'!X28)</f>
        <v/>
      </c>
      <c r="AT52" s="424" t="str">
        <f>IF('作業3-2'!X29="","",'作業3-2'!X29)</f>
        <v/>
      </c>
      <c r="AU52" s="424" t="str">
        <f>IF('作業3-2'!X30="","",'作業3-2'!X30)</f>
        <v/>
      </c>
      <c r="AV52" s="424" t="str">
        <f>IF('作業3-2'!X31="","",'作業3-2'!X31)</f>
        <v/>
      </c>
      <c r="AW52" s="424" t="str">
        <f>IF('作業3-2'!X32="","",'作業3-2'!X32)</f>
        <v/>
      </c>
      <c r="AX52" s="424" t="str">
        <f>IF('作業3-2'!X33="","",'作業3-2'!X33)</f>
        <v/>
      </c>
      <c r="AY52" s="424" t="str">
        <f>IF('作業3-2'!X34="","",'作業3-2'!X34)</f>
        <v/>
      </c>
      <c r="AZ52" s="424" t="str">
        <f>IF('作業3-2'!X35="","",'作業3-2'!X35)</f>
        <v/>
      </c>
      <c r="BA52" s="424" t="str">
        <f>IF('作業3-2'!X36="","",'作業3-2'!X36)</f>
        <v/>
      </c>
      <c r="BB52" s="424" t="str">
        <f>IF('作業3-2'!X37="","",'作業3-2'!X37)</f>
        <v/>
      </c>
      <c r="BC52" s="425" t="str">
        <f>IF('作業3-2'!X38="","",'作業3-2'!X38)</f>
        <v/>
      </c>
      <c r="BD52" s="433"/>
      <c r="BE52" s="433"/>
      <c r="BF52" s="433"/>
      <c r="BG52" s="433"/>
      <c r="BH52" s="433"/>
      <c r="BI52" s="434"/>
      <c r="BJ52" s="434"/>
      <c r="BK52" s="423"/>
      <c r="BL52" s="423"/>
      <c r="BM52" s="423"/>
      <c r="BN52" s="423"/>
      <c r="BO52" s="423"/>
      <c r="BP52" s="423"/>
      <c r="BQ52" s="423"/>
      <c r="BR52" s="423"/>
      <c r="BS52" s="423"/>
      <c r="BT52" s="381"/>
    </row>
    <row r="53" spans="1:72" ht="15" hidden="1" thickTop="1" thickBot="1">
      <c r="A53" s="535" t="str">
        <f t="shared" si="3"/>
        <v/>
      </c>
      <c r="B53" s="562" t="str">
        <f t="shared" si="0"/>
        <v/>
      </c>
      <c r="C53" s="537"/>
      <c r="D53" s="538" t="str">
        <f t="shared" si="1"/>
        <v/>
      </c>
      <c r="E53" s="538" t="str">
        <f t="shared" si="2"/>
        <v/>
      </c>
      <c r="F53" s="538" t="str">
        <f>IF(AA53="","",4011)</f>
        <v/>
      </c>
      <c r="G53" s="555"/>
      <c r="H53"/>
      <c r="I53"/>
      <c r="J53"/>
      <c r="K53"/>
      <c r="L53"/>
      <c r="M53"/>
      <c r="N53"/>
      <c r="O53"/>
      <c r="P53"/>
      <c r="Q53"/>
      <c r="AA53" s="469" t="str">
        <f>IF(AA3="01","04","")</f>
        <v/>
      </c>
      <c r="AB53" s="388"/>
      <c r="AC53" s="426" t="str">
        <f>IF(AA53="","",IFERROR(('作業3-3'!F12),""))</f>
        <v/>
      </c>
      <c r="AD53" s="382"/>
      <c r="AE53" s="384" t="str">
        <f>IF('作業3-3'!F14="","",'作業3-3'!F14)</f>
        <v/>
      </c>
      <c r="AF53" s="384" t="str">
        <f>IF('作業3-3'!F15="","",'作業3-3'!F15)</f>
        <v/>
      </c>
      <c r="AG53" s="384" t="str">
        <f>IF('作業3-3'!F16="","",'作業3-3'!F16)</f>
        <v/>
      </c>
      <c r="AH53" s="384" t="str">
        <f>IF('作業3-3'!F17="","",'作業3-3'!F17)</f>
        <v/>
      </c>
      <c r="AI53" s="384" t="str">
        <f>IF('作業3-3'!F18="","",'作業3-3'!F18)</f>
        <v/>
      </c>
      <c r="AJ53" s="384" t="str">
        <f>IF('作業3-3'!F19="","",'作業3-3'!F19)</f>
        <v/>
      </c>
      <c r="AK53" s="430" t="str">
        <f>IF(AA53="","",IF('作業3-3'!F20="",0,'作業3-3'!F20))</f>
        <v/>
      </c>
      <c r="AL53" s="384" t="str">
        <f>IF('作業3-3'!F21="","",'作業3-3'!F21)</f>
        <v/>
      </c>
      <c r="AM53" s="384" t="str">
        <f>IF('作業3-3'!F22="","",'作業3-3'!F22)</f>
        <v/>
      </c>
      <c r="AN53" s="384" t="str">
        <f>IF('作業3-3'!F23="","",'作業3-3'!F23)</f>
        <v/>
      </c>
      <c r="AO53" s="384" t="str">
        <f>IF('作業3-3'!F24="","",'作業3-3'!F24)</f>
        <v/>
      </c>
      <c r="AP53" s="430" t="str">
        <f>IF(AA53="","",IF('作業3-3'!F25="",0,'作業3-3'!F25))</f>
        <v/>
      </c>
      <c r="AQ53" s="384" t="str">
        <f>IF('作業3-3'!F26="","",'作業3-3'!F26)</f>
        <v/>
      </c>
      <c r="AR53" s="384" t="str">
        <f>IF('作業3-3'!F28="","",'作業3-3'!F28)</f>
        <v/>
      </c>
      <c r="AS53" s="384" t="str">
        <f>IF('作業3-3'!F29="","",'作業3-3'!F29)</f>
        <v/>
      </c>
      <c r="AT53" s="430" t="str">
        <f>IF(AA53="","",IF('作業3-3'!F30="",0,'作業3-3'!F30))</f>
        <v/>
      </c>
      <c r="AU53" s="384" t="str">
        <f>IF('作業3-3'!F31="","",'作業3-3'!F31)</f>
        <v/>
      </c>
      <c r="AV53" s="384" t="str">
        <f>IF('作業3-3'!F32="","",'作業3-3'!F32)</f>
        <v/>
      </c>
      <c r="AW53" s="430" t="str">
        <f>IF(AA53="","",IF('作業3-3'!F33="",0,'作業3-3'!F33))</f>
        <v/>
      </c>
      <c r="AX53" s="384" t="str">
        <f>IF('作業3-3'!F34="","",'作業3-3'!F34)</f>
        <v/>
      </c>
      <c r="AY53" s="384" t="str">
        <f>IF('作業3-3'!F36="","",'作業3-3'!F36)</f>
        <v/>
      </c>
      <c r="AZ53" s="384" t="str">
        <f>IF('作業3-3'!F37="","",'作業3-3'!F37)</f>
        <v/>
      </c>
      <c r="BA53" s="384" t="str">
        <f>IF('作業3-3'!F38="","",'作業3-3'!F38)</f>
        <v/>
      </c>
      <c r="BB53" s="384" t="str">
        <f>IF('作業3-3'!F39="","",'作業3-3'!F39)</f>
        <v/>
      </c>
      <c r="BC53" s="430" t="str">
        <f>IF(AA53="","",IF('作業3-3'!F40="",0,'作業3-3'!F40))</f>
        <v/>
      </c>
      <c r="BD53" s="384" t="str">
        <f>IF('作業3-3'!F41="","",'作業3-3'!F41)</f>
        <v/>
      </c>
      <c r="BE53" s="384" t="str">
        <f>IF('作業3-3'!F42="","",'作業3-3'!F42)</f>
        <v/>
      </c>
      <c r="BF53" s="384" t="str">
        <f>IF(AA53="","",IF('作業3-3'!F43="",0,'作業3-3'!F43))</f>
        <v/>
      </c>
      <c r="BG53" s="430" t="str">
        <f>IF(AA53="","",IF('作業3-3'!F44="",0,'作業3-3'!F44))</f>
        <v/>
      </c>
      <c r="BH53" s="384" t="str">
        <f>IF('作業3-3'!F46="","",'作業3-3'!F46)</f>
        <v/>
      </c>
      <c r="BI53" s="384" t="str">
        <f>IF('作業3-3'!F47="","",'作業3-3'!F47)</f>
        <v/>
      </c>
      <c r="BJ53" s="384" t="str">
        <f>IF('作業3-3'!F48="","",'作業3-3'!F48)</f>
        <v/>
      </c>
      <c r="BK53" s="421" t="str">
        <f>IF('作業3-3'!F49="","",'作業3-3'!F49)</f>
        <v/>
      </c>
      <c r="BL53" s="421" t="str">
        <f>IF('作業3-3'!F50="","",'作業3-3'!F50)</f>
        <v/>
      </c>
      <c r="BM53" s="422" t="str">
        <f>IF('作業3-3'!F51="","",'作業3-3'!F51)</f>
        <v/>
      </c>
      <c r="BN53" s="381"/>
      <c r="BO53" s="381"/>
      <c r="BP53" s="381"/>
      <c r="BQ53" s="381"/>
      <c r="BR53" s="381"/>
      <c r="BS53" s="381"/>
      <c r="BT53" s="381"/>
    </row>
    <row r="54" spans="1:72" ht="14.25" hidden="1" thickTop="1">
      <c r="A54" s="535" t="str">
        <f t="shared" si="3"/>
        <v/>
      </c>
      <c r="B54" s="562" t="str">
        <f t="shared" si="0"/>
        <v/>
      </c>
      <c r="C54" s="537"/>
      <c r="D54" s="538" t="str">
        <f t="shared" si="1"/>
        <v/>
      </c>
      <c r="E54" s="538" t="str">
        <f t="shared" si="2"/>
        <v/>
      </c>
      <c r="F54" s="538" t="str">
        <f>IF(AA54="","",4012)</f>
        <v/>
      </c>
      <c r="G54" s="555"/>
      <c r="H54"/>
      <c r="I54"/>
      <c r="J54"/>
      <c r="K54"/>
      <c r="L54"/>
      <c r="M54"/>
      <c r="N54"/>
      <c r="O54"/>
      <c r="P54"/>
      <c r="Q54"/>
      <c r="AA54" s="470" t="str">
        <f>IF(AA53="","","04")</f>
        <v/>
      </c>
      <c r="AB54" s="389"/>
      <c r="AC54" s="426" t="str">
        <f>IF(AA54="","",IF('作業3-3'!F12="","",'作業3-3'!F12))</f>
        <v/>
      </c>
      <c r="AD54" s="397"/>
      <c r="AE54" s="426" t="str">
        <f>IF('作業3-3'!I14="","",'作業3-3'!I14)</f>
        <v/>
      </c>
      <c r="AF54" s="426" t="str">
        <f>IF('作業3-3'!I15="","",'作業3-3'!I15)</f>
        <v/>
      </c>
      <c r="AG54" s="426" t="str">
        <f>IF('作業3-3'!I16="","",'作業3-3'!I16)</f>
        <v/>
      </c>
      <c r="AH54" s="426" t="str">
        <f>IF('作業3-3'!I17="","",'作業3-3'!I17)</f>
        <v/>
      </c>
      <c r="AI54" s="426" t="str">
        <f>IF('作業3-3'!I18="","",'作業3-3'!I18)</f>
        <v/>
      </c>
      <c r="AJ54" s="426" t="str">
        <f>IF('作業3-3'!I19="","",'作業3-3'!I19)</f>
        <v/>
      </c>
      <c r="AK54" s="431" t="str">
        <f>IF(AA54="","",IF('作業3-3'!I20="",0,'作業3-3'!I20))</f>
        <v/>
      </c>
      <c r="AL54" s="426" t="str">
        <f>IF('作業3-3'!I21="","",'作業3-3'!I21)</f>
        <v/>
      </c>
      <c r="AM54" s="426" t="str">
        <f>IF('作業3-3'!I22="","",'作業3-3'!I22)</f>
        <v/>
      </c>
      <c r="AN54" s="426" t="str">
        <f>IF('作業3-3'!I23="","",'作業3-3'!I23)</f>
        <v/>
      </c>
      <c r="AO54" s="426" t="str">
        <f>IF('作業3-3'!I24="","",'作業3-3'!I24)</f>
        <v/>
      </c>
      <c r="AP54" s="431" t="str">
        <f>IF(AA54="","",IF('作業3-3'!I25="",0,'作業3-3'!I25))</f>
        <v/>
      </c>
      <c r="AQ54" s="426" t="str">
        <f>IF('作業3-3'!I26="","",'作業3-3'!I26)</f>
        <v/>
      </c>
      <c r="AR54" s="426" t="str">
        <f>IF('作業3-3'!I28="","",'作業3-3'!I28)</f>
        <v/>
      </c>
      <c r="AS54" s="426" t="str">
        <f>IF('作業3-3'!I29="","",'作業3-3'!I29)</f>
        <v/>
      </c>
      <c r="AT54" s="431" t="str">
        <f>IF(AA54="","",IF('作業3-3'!I30="",0,'作業3-3'!I30))</f>
        <v/>
      </c>
      <c r="AU54" s="426" t="str">
        <f>IF('作業3-3'!I31="","",'作業3-3'!I31)</f>
        <v/>
      </c>
      <c r="AV54" s="426" t="str">
        <f>IF('作業3-3'!I32="","",'作業3-3'!I32)</f>
        <v/>
      </c>
      <c r="AW54" s="431" t="str">
        <f>IF(AA54="","",IF('作業3-3'!I33="",0,'作業3-3'!I33))</f>
        <v/>
      </c>
      <c r="AX54" s="426" t="str">
        <f>IF('作業3-3'!I34="","",'作業3-3'!I34)</f>
        <v/>
      </c>
      <c r="AY54" s="426" t="str">
        <f>IF('作業3-3'!I36="","",'作業3-3'!I36)</f>
        <v/>
      </c>
      <c r="AZ54" s="426" t="str">
        <f>IF('作業3-3'!I37="","",'作業3-3'!I37)</f>
        <v/>
      </c>
      <c r="BA54" s="426" t="str">
        <f>IF('作業3-3'!I38="","",'作業3-3'!I38)</f>
        <v/>
      </c>
      <c r="BB54" s="426" t="str">
        <f>IF('作業3-3'!I39="","",'作業3-3'!I39)</f>
        <v/>
      </c>
      <c r="BC54" s="431" t="str">
        <f>IF(AA54="","",IF('作業3-3'!I40="",0,'作業3-3'!I40))</f>
        <v/>
      </c>
      <c r="BD54" s="426" t="str">
        <f>IF('作業3-3'!I41="","",'作業3-3'!I41)</f>
        <v/>
      </c>
      <c r="BE54" s="426" t="str">
        <f>IF('作業3-3'!I42="","",'作業3-3'!I42)</f>
        <v/>
      </c>
      <c r="BF54" s="426" t="str">
        <f>IF(AA54="","",IF('作業3-3'!I43="",0,'作業3-3'!I43))</f>
        <v/>
      </c>
      <c r="BG54" s="431" t="str">
        <f>IF(AA54="","",IF('作業3-3'!I44="",0,'作業3-3'!I44))</f>
        <v/>
      </c>
      <c r="BH54" s="426" t="str">
        <f>IF('作業3-3'!I46="","",'作業3-3'!I46)</f>
        <v/>
      </c>
      <c r="BI54" s="426" t="str">
        <f>IF('作業3-3'!I47="","",'作業3-3'!I47)</f>
        <v/>
      </c>
      <c r="BJ54" s="427" t="str">
        <f>IF('作業3-3'!I48="","",'作業3-3'!I48)</f>
        <v/>
      </c>
      <c r="BK54" s="381"/>
      <c r="BL54" s="381"/>
      <c r="BM54" s="381"/>
      <c r="BN54" s="381"/>
      <c r="BO54" s="381"/>
      <c r="BP54" s="381"/>
      <c r="BQ54" s="381"/>
      <c r="BR54" s="381"/>
      <c r="BS54" s="381"/>
      <c r="BT54" s="381"/>
    </row>
    <row r="55" spans="1:72" ht="13.5" hidden="1">
      <c r="A55" s="535" t="str">
        <f t="shared" si="3"/>
        <v/>
      </c>
      <c r="B55" s="562" t="str">
        <f t="shared" si="0"/>
        <v/>
      </c>
      <c r="C55" s="537"/>
      <c r="D55" s="538" t="str">
        <f t="shared" si="1"/>
        <v/>
      </c>
      <c r="E55" s="538" t="str">
        <f t="shared" si="2"/>
        <v/>
      </c>
      <c r="F55" s="538" t="str">
        <f>IF(AA55="","",4013)</f>
        <v/>
      </c>
      <c r="G55" s="555"/>
      <c r="H55"/>
      <c r="I55"/>
      <c r="J55"/>
      <c r="K55"/>
      <c r="L55"/>
      <c r="M55"/>
      <c r="N55"/>
      <c r="O55"/>
      <c r="P55"/>
      <c r="Q55"/>
      <c r="AA55" s="467" t="str">
        <f t="shared" ref="AA55:AA69" si="10">IF(AA4="01","04","")</f>
        <v/>
      </c>
      <c r="AB55" s="389"/>
      <c r="AC55" s="397"/>
      <c r="AD55" s="426" t="str">
        <f>AC4</f>
        <v/>
      </c>
      <c r="AE55" s="426" t="str">
        <f>IF('作業3-3'!J14="","",'作業3-3'!J14)</f>
        <v/>
      </c>
      <c r="AF55" s="426" t="str">
        <f>IF('作業3-3'!J15="","",'作業3-3'!J15)</f>
        <v/>
      </c>
      <c r="AG55" s="426" t="str">
        <f>IF('作業3-3'!J16="","",'作業3-3'!J16)</f>
        <v/>
      </c>
      <c r="AH55" s="426" t="str">
        <f>IF('作業3-3'!J17="","",'作業3-3'!J17)</f>
        <v/>
      </c>
      <c r="AI55" s="426" t="str">
        <f>IF('作業3-3'!J18="","",'作業3-3'!J18)</f>
        <v/>
      </c>
      <c r="AJ55" s="426" t="str">
        <f>IF('作業3-3'!J19="","",'作業3-3'!J19)</f>
        <v/>
      </c>
      <c r="AK55" s="431" t="str">
        <f>IF(AA55="","",IF('作業3-3'!J20="",0,'作業3-3'!J20))</f>
        <v/>
      </c>
      <c r="AL55" s="426" t="str">
        <f>IF('作業3-3'!J21="","",'作業3-3'!J21)</f>
        <v/>
      </c>
      <c r="AM55" s="426" t="str">
        <f>IF('作業3-3'!J22="","",'作業3-3'!J22)</f>
        <v/>
      </c>
      <c r="AN55" s="426" t="str">
        <f>IF('作業3-3'!J23="","",'作業3-3'!J23)</f>
        <v/>
      </c>
      <c r="AO55" s="426" t="str">
        <f>IF('作業3-3'!J24="","",'作業3-3'!J24)</f>
        <v/>
      </c>
      <c r="AP55" s="431" t="str">
        <f>IF(AA55="","",IF('作業3-3'!J25="",0,'作業3-3'!J25))</f>
        <v/>
      </c>
      <c r="AQ55" s="426" t="str">
        <f>IF('作業3-3'!J26="","",'作業3-3'!J26)</f>
        <v/>
      </c>
      <c r="AR55" s="426" t="str">
        <f>IF('作業3-3'!J28="","",'作業3-3'!J28)</f>
        <v/>
      </c>
      <c r="AS55" s="426" t="str">
        <f>IF('作業3-3'!J29="","",'作業3-3'!J29)</f>
        <v/>
      </c>
      <c r="AT55" s="431" t="str">
        <f>IF(AA55="","",IF('作業3-3'!J30="",0,'作業3-3'!J30))</f>
        <v/>
      </c>
      <c r="AU55" s="426" t="str">
        <f>IF('作業3-3'!J31="","",'作業3-3'!J31)</f>
        <v/>
      </c>
      <c r="AV55" s="426" t="str">
        <f>IF('作業3-3'!J32="","",'作業3-3'!J32)</f>
        <v/>
      </c>
      <c r="AW55" s="431" t="str">
        <f>IF(AA55="","",IF('作業3-3'!J33="",0,'作業3-3'!J33))</f>
        <v/>
      </c>
      <c r="AX55" s="426" t="str">
        <f>IF('作業3-3'!J34="","",'作業3-3'!J34)</f>
        <v/>
      </c>
      <c r="AY55" s="426" t="str">
        <f>IF('作業3-3'!J36="","",'作業3-3'!J36)</f>
        <v/>
      </c>
      <c r="AZ55" s="426" t="str">
        <f>IF('作業3-3'!J37="","",'作業3-3'!J37)</f>
        <v/>
      </c>
      <c r="BA55" s="426" t="str">
        <f>IF('作業3-3'!J38="","",'作業3-3'!J38)</f>
        <v/>
      </c>
      <c r="BB55" s="426" t="str">
        <f>IF('作業3-3'!J39="","",'作業3-3'!J39)</f>
        <v/>
      </c>
      <c r="BC55" s="431" t="str">
        <f>IF(AA55="","",IF('作業3-3'!J40="",0,'作業3-3'!J40))</f>
        <v/>
      </c>
      <c r="BD55" s="426" t="str">
        <f>IF('作業3-3'!J41="","",'作業3-3'!J41)</f>
        <v/>
      </c>
      <c r="BE55" s="426" t="str">
        <f>IF('作業3-3'!J42="","",'作業3-3'!J42)</f>
        <v/>
      </c>
      <c r="BF55" s="426" t="str">
        <f>IF(AA55="","",IF('作業3-3'!J43="",0,'作業3-3'!J43))</f>
        <v/>
      </c>
      <c r="BG55" s="431" t="str">
        <f>IF(AA55="","",IF('作業3-3'!J44="",0,'作業3-3'!J44))</f>
        <v/>
      </c>
      <c r="BH55" s="426" t="str">
        <f>IF('作業3-3'!J46="","",'作業3-3'!J46)</f>
        <v/>
      </c>
      <c r="BI55" s="426" t="str">
        <f>IF('作業3-3'!J47="","",'作業3-3'!J47)</f>
        <v/>
      </c>
      <c r="BJ55" s="427" t="str">
        <f>IF('作業3-3'!J48="","",'作業3-3'!J48)</f>
        <v/>
      </c>
      <c r="BK55" s="381"/>
      <c r="BL55" s="381"/>
      <c r="BM55" s="381"/>
      <c r="BN55" s="381"/>
      <c r="BO55" s="381"/>
      <c r="BP55" s="381"/>
      <c r="BQ55" s="381"/>
      <c r="BR55" s="381"/>
      <c r="BS55" s="381"/>
      <c r="BT55" s="381"/>
    </row>
    <row r="56" spans="1:72" ht="13.5" hidden="1">
      <c r="A56" s="535" t="str">
        <f t="shared" si="3"/>
        <v/>
      </c>
      <c r="B56" s="562" t="str">
        <f t="shared" si="0"/>
        <v/>
      </c>
      <c r="C56" s="537"/>
      <c r="D56" s="538" t="str">
        <f t="shared" si="1"/>
        <v/>
      </c>
      <c r="E56" s="538" t="str">
        <f t="shared" si="2"/>
        <v/>
      </c>
      <c r="F56" s="538" t="str">
        <f>IF(AA56="","",4014)</f>
        <v/>
      </c>
      <c r="G56" s="555"/>
      <c r="H56"/>
      <c r="I56"/>
      <c r="J56"/>
      <c r="K56"/>
      <c r="L56"/>
      <c r="M56"/>
      <c r="N56"/>
      <c r="O56"/>
      <c r="P56"/>
      <c r="Q56"/>
      <c r="AA56" s="467" t="str">
        <f t="shared" si="10"/>
        <v/>
      </c>
      <c r="AB56" s="389"/>
      <c r="AC56" s="397"/>
      <c r="AD56" s="426" t="str">
        <f t="shared" ref="AD56:AD69" si="11">AC5</f>
        <v/>
      </c>
      <c r="AE56" s="426" t="str">
        <f>IF('作業3-3'!K14="","",'作業3-3'!K14)</f>
        <v/>
      </c>
      <c r="AF56" s="426" t="str">
        <f>IF('作業3-3'!K15="","",'作業3-3'!K15)</f>
        <v/>
      </c>
      <c r="AG56" s="426" t="str">
        <f>IF('作業3-3'!K16="","",'作業3-3'!K16)</f>
        <v/>
      </c>
      <c r="AH56" s="426" t="str">
        <f>IF('作業3-3'!K17="","",'作業3-3'!K17)</f>
        <v/>
      </c>
      <c r="AI56" s="426" t="str">
        <f>IF('作業3-3'!K18="","",'作業3-3'!K18)</f>
        <v/>
      </c>
      <c r="AJ56" s="426" t="str">
        <f>IF('作業3-3'!K19="","",'作業3-3'!K19)</f>
        <v/>
      </c>
      <c r="AK56" s="431" t="str">
        <f>IF(AA56="","",IF('作業3-3'!K20="",0,'作業3-3'!K20))</f>
        <v/>
      </c>
      <c r="AL56" s="426" t="str">
        <f>IF('作業3-3'!K21="","",'作業3-3'!K21)</f>
        <v/>
      </c>
      <c r="AM56" s="426" t="str">
        <f>IF('作業3-3'!K22="","",'作業3-3'!K22)</f>
        <v/>
      </c>
      <c r="AN56" s="426" t="str">
        <f>IF('作業3-3'!K23="","",'作業3-3'!K23)</f>
        <v/>
      </c>
      <c r="AO56" s="426" t="str">
        <f>IF('作業3-3'!K24="","",'作業3-3'!K24)</f>
        <v/>
      </c>
      <c r="AP56" s="431" t="str">
        <f>IF(AA56="","",IF('作業3-3'!K25="",0,'作業3-3'!K25))</f>
        <v/>
      </c>
      <c r="AQ56" s="426" t="str">
        <f>IF('作業3-3'!K26="","",'作業3-3'!K26)</f>
        <v/>
      </c>
      <c r="AR56" s="426" t="str">
        <f>IF('作業3-3'!K28="","",'作業3-3'!K28)</f>
        <v/>
      </c>
      <c r="AS56" s="426" t="str">
        <f>IF('作業3-3'!K29="","",'作業3-3'!K29)</f>
        <v/>
      </c>
      <c r="AT56" s="431" t="str">
        <f>IF(AA56="","",IF('作業3-3'!K30="",0,'作業3-3'!K30))</f>
        <v/>
      </c>
      <c r="AU56" s="426" t="str">
        <f>IF('作業3-3'!K31="","",'作業3-3'!K31)</f>
        <v/>
      </c>
      <c r="AV56" s="426" t="str">
        <f>IF('作業3-3'!K32="","",'作業3-3'!K32)</f>
        <v/>
      </c>
      <c r="AW56" s="431" t="str">
        <f>IF(AA56="","",IF('作業3-3'!K33="",0,'作業3-3'!K33))</f>
        <v/>
      </c>
      <c r="AX56" s="426" t="str">
        <f>IF('作業3-3'!K34="","",'作業3-3'!K34)</f>
        <v/>
      </c>
      <c r="AY56" s="426" t="str">
        <f>IF('作業3-3'!K36="","",'作業3-3'!K36)</f>
        <v/>
      </c>
      <c r="AZ56" s="426" t="str">
        <f>IF('作業3-3'!K37="","",'作業3-3'!K37)</f>
        <v/>
      </c>
      <c r="BA56" s="426" t="str">
        <f>IF('作業3-3'!K38="","",'作業3-3'!K38)</f>
        <v/>
      </c>
      <c r="BB56" s="426" t="str">
        <f>IF('作業3-3'!K39="","",'作業3-3'!K39)</f>
        <v/>
      </c>
      <c r="BC56" s="431" t="str">
        <f>IF(AA56="","",IF('作業3-3'!K40="",0,'作業3-3'!K40))</f>
        <v/>
      </c>
      <c r="BD56" s="426" t="str">
        <f>IF('作業3-3'!K41="","",'作業3-3'!K41)</f>
        <v/>
      </c>
      <c r="BE56" s="426" t="str">
        <f>IF('作業3-3'!K42="","",'作業3-3'!K42)</f>
        <v/>
      </c>
      <c r="BF56" s="426" t="str">
        <f>IF(AA56="","",IF('作業3-3'!K43="",0,'作業3-3'!K43))</f>
        <v/>
      </c>
      <c r="BG56" s="431" t="str">
        <f>IF(AA56="","",IF('作業3-3'!K44="",0,'作業3-3'!K44))</f>
        <v/>
      </c>
      <c r="BH56" s="426" t="str">
        <f>IF('作業3-3'!K46="","",'作業3-3'!K46)</f>
        <v/>
      </c>
      <c r="BI56" s="426" t="str">
        <f>IF('作業3-3'!K47="","",'作業3-3'!K47)</f>
        <v/>
      </c>
      <c r="BJ56" s="427" t="str">
        <f>IF('作業3-3'!K48="","",'作業3-3'!K48)</f>
        <v/>
      </c>
      <c r="BK56" s="381"/>
      <c r="BL56" s="381"/>
      <c r="BM56" s="381"/>
      <c r="BN56" s="381"/>
      <c r="BO56" s="381"/>
      <c r="BP56" s="381"/>
      <c r="BQ56" s="381"/>
      <c r="BR56" s="381"/>
      <c r="BS56" s="381"/>
      <c r="BT56" s="381"/>
    </row>
    <row r="57" spans="1:72" ht="13.5" hidden="1">
      <c r="A57" s="535" t="str">
        <f t="shared" si="3"/>
        <v/>
      </c>
      <c r="B57" s="562" t="str">
        <f t="shared" si="0"/>
        <v/>
      </c>
      <c r="C57" s="537"/>
      <c r="D57" s="538" t="str">
        <f t="shared" si="1"/>
        <v/>
      </c>
      <c r="E57" s="538" t="str">
        <f t="shared" si="2"/>
        <v/>
      </c>
      <c r="F57" s="538" t="str">
        <f>IF(AA57="","",4023)</f>
        <v/>
      </c>
      <c r="G57" s="555"/>
      <c r="H57"/>
      <c r="I57"/>
      <c r="J57"/>
      <c r="K57"/>
      <c r="L57"/>
      <c r="M57"/>
      <c r="N57"/>
      <c r="O57"/>
      <c r="P57"/>
      <c r="Q57"/>
      <c r="AA57" s="467" t="str">
        <f t="shared" si="10"/>
        <v/>
      </c>
      <c r="AB57" s="389"/>
      <c r="AC57" s="397"/>
      <c r="AD57" s="426" t="str">
        <f t="shared" si="11"/>
        <v/>
      </c>
      <c r="AE57" s="426" t="str">
        <f>IF('作業3-3'!L14="","",'作業3-3'!L14)</f>
        <v/>
      </c>
      <c r="AF57" s="426" t="str">
        <f>IF('作業3-3'!L15="","",'作業3-3'!L15)</f>
        <v/>
      </c>
      <c r="AG57" s="426" t="str">
        <f>IF('作業3-3'!L16="","",'作業3-3'!L16)</f>
        <v/>
      </c>
      <c r="AH57" s="426" t="str">
        <f>IF('作業3-3'!L17="","",'作業3-3'!L17)</f>
        <v/>
      </c>
      <c r="AI57" s="426" t="str">
        <f>IF('作業3-3'!L18="","",'作業3-3'!L18)</f>
        <v/>
      </c>
      <c r="AJ57" s="426" t="str">
        <f>IF('作業3-3'!L19="","",'作業3-3'!L19)</f>
        <v/>
      </c>
      <c r="AK57" s="431" t="str">
        <f>IF(AA57="","",IF('作業3-3'!L20="",0,'作業3-3'!L20))</f>
        <v/>
      </c>
      <c r="AL57" s="426" t="str">
        <f>IF('作業3-3'!L21="","",'作業3-3'!L21)</f>
        <v/>
      </c>
      <c r="AM57" s="426" t="str">
        <f>IF('作業3-3'!L22="","",'作業3-3'!L22)</f>
        <v/>
      </c>
      <c r="AN57" s="426" t="str">
        <f>IF('作業3-3'!L23="","",'作業3-3'!L23)</f>
        <v/>
      </c>
      <c r="AO57" s="426" t="str">
        <f>IF('作業3-3'!L24="","",'作業3-3'!L24)</f>
        <v/>
      </c>
      <c r="AP57" s="431" t="str">
        <f>IF(AA57="","",IF('作業3-3'!L25="",0,'作業3-3'!L25))</f>
        <v/>
      </c>
      <c r="AQ57" s="426" t="str">
        <f>IF('作業3-3'!L26="","",'作業3-3'!L26)</f>
        <v/>
      </c>
      <c r="AR57" s="426" t="str">
        <f>IF('作業3-3'!L28="","",'作業3-3'!L28)</f>
        <v/>
      </c>
      <c r="AS57" s="426" t="str">
        <f>IF('作業3-3'!L29="","",'作業3-3'!L29)</f>
        <v/>
      </c>
      <c r="AT57" s="431" t="str">
        <f>IF(AA57="","",IF('作業3-3'!L30="",0,'作業3-3'!L30))</f>
        <v/>
      </c>
      <c r="AU57" s="426" t="str">
        <f>IF('作業3-3'!L31="","",'作業3-3'!L31)</f>
        <v/>
      </c>
      <c r="AV57" s="426" t="str">
        <f>IF('作業3-3'!L32="","",'作業3-3'!L32)</f>
        <v/>
      </c>
      <c r="AW57" s="431" t="str">
        <f>IF(AA57="","",IF('作業3-3'!L33="",0,'作業3-3'!L33))</f>
        <v/>
      </c>
      <c r="AX57" s="426" t="str">
        <f>IF('作業3-3'!L34="","",'作業3-3'!L34)</f>
        <v/>
      </c>
      <c r="AY57" s="426" t="str">
        <f>IF('作業3-3'!L36="","",'作業3-3'!L36)</f>
        <v/>
      </c>
      <c r="AZ57" s="426" t="str">
        <f>IF('作業3-3'!L37="","",'作業3-3'!L37)</f>
        <v/>
      </c>
      <c r="BA57" s="426" t="str">
        <f>IF('作業3-3'!L38="","",'作業3-3'!L38)</f>
        <v/>
      </c>
      <c r="BB57" s="426" t="str">
        <f>IF('作業3-3'!L39="","",'作業3-3'!L39)</f>
        <v/>
      </c>
      <c r="BC57" s="431" t="str">
        <f>IF(AA57="","",IF('作業3-3'!L40="",0,'作業3-3'!L40))</f>
        <v/>
      </c>
      <c r="BD57" s="426" t="str">
        <f>IF('作業3-3'!L41="","",'作業3-3'!L41)</f>
        <v/>
      </c>
      <c r="BE57" s="426" t="str">
        <f>IF('作業3-3'!L42="","",'作業3-3'!L42)</f>
        <v/>
      </c>
      <c r="BF57" s="426" t="str">
        <f>IF(AA57="","",IF('作業3-3'!L43="",0,'作業3-3'!L43))</f>
        <v/>
      </c>
      <c r="BG57" s="431" t="str">
        <f>IF(AA57="","",IF('作業3-3'!L44="",0,'作業3-3'!L44))</f>
        <v/>
      </c>
      <c r="BH57" s="426" t="str">
        <f>IF('作業3-3'!L46="","",'作業3-3'!L46)</f>
        <v/>
      </c>
      <c r="BI57" s="426" t="str">
        <f>IF('作業3-3'!L47="","",'作業3-3'!L47)</f>
        <v/>
      </c>
      <c r="BJ57" s="427" t="str">
        <f>IF('作業3-3'!L48="","",'作業3-3'!L48)</f>
        <v/>
      </c>
      <c r="BK57" s="381"/>
      <c r="BL57" s="381"/>
      <c r="BM57" s="381"/>
      <c r="BN57" s="381"/>
      <c r="BO57" s="381"/>
      <c r="BP57" s="381"/>
      <c r="BQ57" s="381"/>
      <c r="BR57" s="381"/>
      <c r="BS57" s="381"/>
      <c r="BT57" s="381"/>
    </row>
    <row r="58" spans="1:72" ht="13.5" hidden="1">
      <c r="A58" s="535" t="str">
        <f t="shared" si="3"/>
        <v/>
      </c>
      <c r="B58" s="562" t="str">
        <f t="shared" si="0"/>
        <v/>
      </c>
      <c r="C58" s="537"/>
      <c r="D58" s="538" t="str">
        <f t="shared" si="1"/>
        <v/>
      </c>
      <c r="E58" s="538" t="str">
        <f t="shared" si="2"/>
        <v/>
      </c>
      <c r="F58" s="538" t="str">
        <f>IF(AA58="","",4024)</f>
        <v/>
      </c>
      <c r="G58" s="555"/>
      <c r="H58"/>
      <c r="I58"/>
      <c r="J58"/>
      <c r="K58"/>
      <c r="L58"/>
      <c r="M58"/>
      <c r="N58"/>
      <c r="O58"/>
      <c r="P58"/>
      <c r="Q58"/>
      <c r="AA58" s="467" t="str">
        <f t="shared" si="10"/>
        <v/>
      </c>
      <c r="AB58" s="389"/>
      <c r="AC58" s="397"/>
      <c r="AD58" s="426" t="str">
        <f t="shared" si="11"/>
        <v/>
      </c>
      <c r="AE58" s="426" t="str">
        <f>IF('作業3-3'!M14="","",'作業3-3'!M14)</f>
        <v/>
      </c>
      <c r="AF58" s="426" t="str">
        <f>IF('作業3-3'!M15="","",'作業3-3'!M15)</f>
        <v/>
      </c>
      <c r="AG58" s="426" t="str">
        <f>IF('作業3-3'!M16="","",'作業3-3'!M16)</f>
        <v/>
      </c>
      <c r="AH58" s="426" t="str">
        <f>IF('作業3-3'!M17="","",'作業3-3'!M17)</f>
        <v/>
      </c>
      <c r="AI58" s="426" t="str">
        <f>IF('作業3-3'!M18="","",'作業3-3'!M18)</f>
        <v/>
      </c>
      <c r="AJ58" s="426" t="str">
        <f>IF('作業3-3'!M19="","",'作業3-3'!M19)</f>
        <v/>
      </c>
      <c r="AK58" s="431" t="str">
        <f>IF(AA58="","",IF('作業3-3'!M20="",0,'作業3-3'!M20))</f>
        <v/>
      </c>
      <c r="AL58" s="426" t="str">
        <f>IF('作業3-3'!M21="","",'作業3-3'!M21)</f>
        <v/>
      </c>
      <c r="AM58" s="426" t="str">
        <f>IF('作業3-3'!M22="","",'作業3-3'!M22)</f>
        <v/>
      </c>
      <c r="AN58" s="426" t="str">
        <f>IF('作業3-3'!M23="","",'作業3-3'!M23)</f>
        <v/>
      </c>
      <c r="AO58" s="426" t="str">
        <f>IF('作業3-3'!M24="","",'作業3-3'!M24)</f>
        <v/>
      </c>
      <c r="AP58" s="431" t="str">
        <f>IF(AA58="","",IF('作業3-3'!M25="",0,'作業3-3'!M25))</f>
        <v/>
      </c>
      <c r="AQ58" s="426" t="str">
        <f>IF('作業3-3'!M26="","",'作業3-3'!M26)</f>
        <v/>
      </c>
      <c r="AR58" s="426" t="str">
        <f>IF('作業3-3'!M28="","",'作業3-3'!M28)</f>
        <v/>
      </c>
      <c r="AS58" s="426" t="str">
        <f>IF('作業3-3'!M29="","",'作業3-3'!M29)</f>
        <v/>
      </c>
      <c r="AT58" s="431" t="str">
        <f>IF(AA58="","",IF('作業3-3'!M30="",0,'作業3-3'!M30))</f>
        <v/>
      </c>
      <c r="AU58" s="426" t="str">
        <f>IF('作業3-3'!M31="","",'作業3-3'!M31)</f>
        <v/>
      </c>
      <c r="AV58" s="426" t="str">
        <f>IF('作業3-3'!M32="","",'作業3-3'!M32)</f>
        <v/>
      </c>
      <c r="AW58" s="431" t="str">
        <f>IF(AA58="","",IF('作業3-3'!M33="",0,'作業3-3'!M33))</f>
        <v/>
      </c>
      <c r="AX58" s="426" t="str">
        <f>IF('作業3-3'!M34="","",'作業3-3'!M34)</f>
        <v/>
      </c>
      <c r="AY58" s="426" t="str">
        <f>IF('作業3-3'!M36="","",'作業3-3'!M36)</f>
        <v/>
      </c>
      <c r="AZ58" s="426" t="str">
        <f>IF('作業3-3'!M37="","",'作業3-3'!M37)</f>
        <v/>
      </c>
      <c r="BA58" s="426" t="str">
        <f>IF('作業3-3'!M38="","",'作業3-3'!M38)</f>
        <v/>
      </c>
      <c r="BB58" s="426" t="str">
        <f>IF('作業3-3'!M39="","",'作業3-3'!M39)</f>
        <v/>
      </c>
      <c r="BC58" s="431" t="str">
        <f>IF(AA58="","",IF('作業3-3'!M40="",0,'作業3-3'!M40))</f>
        <v/>
      </c>
      <c r="BD58" s="426" t="str">
        <f>IF('作業3-3'!M41="","",'作業3-3'!M41)</f>
        <v/>
      </c>
      <c r="BE58" s="426" t="str">
        <f>IF('作業3-3'!M42="","",'作業3-3'!M42)</f>
        <v/>
      </c>
      <c r="BF58" s="426" t="str">
        <f>IF(AA58="","",IF('作業3-3'!M43="",0,'作業3-3'!M43))</f>
        <v/>
      </c>
      <c r="BG58" s="431" t="str">
        <f>IF(AA58="","",IF('作業3-3'!M44="",0,'作業3-3'!M44))</f>
        <v/>
      </c>
      <c r="BH58" s="426" t="str">
        <f>IF('作業3-3'!M46="","",'作業3-3'!M46)</f>
        <v/>
      </c>
      <c r="BI58" s="426" t="str">
        <f>IF('作業3-3'!M47="","",'作業3-3'!M47)</f>
        <v/>
      </c>
      <c r="BJ58" s="427" t="str">
        <f>IF('作業3-3'!M48="","",'作業3-3'!M48)</f>
        <v/>
      </c>
      <c r="BK58" s="381"/>
      <c r="BL58" s="381"/>
      <c r="BM58" s="381"/>
      <c r="BN58" s="381"/>
      <c r="BO58" s="381"/>
      <c r="BP58" s="381"/>
      <c r="BQ58" s="381"/>
      <c r="BR58" s="381"/>
      <c r="BS58" s="381"/>
      <c r="BT58" s="381"/>
    </row>
    <row r="59" spans="1:72" ht="13.5" hidden="1">
      <c r="A59" s="535" t="str">
        <f t="shared" si="3"/>
        <v/>
      </c>
      <c r="B59" s="562" t="str">
        <f t="shared" si="0"/>
        <v/>
      </c>
      <c r="C59" s="537"/>
      <c r="D59" s="538" t="str">
        <f t="shared" si="1"/>
        <v/>
      </c>
      <c r="E59" s="538" t="str">
        <f t="shared" si="2"/>
        <v/>
      </c>
      <c r="F59" s="538" t="str">
        <f>IF(AA59="","",4033)</f>
        <v/>
      </c>
      <c r="G59" s="555"/>
      <c r="H59"/>
      <c r="I59"/>
      <c r="J59"/>
      <c r="K59"/>
      <c r="L59"/>
      <c r="M59"/>
      <c r="N59"/>
      <c r="O59"/>
      <c r="P59"/>
      <c r="Q59"/>
      <c r="AA59" s="467" t="str">
        <f t="shared" si="10"/>
        <v/>
      </c>
      <c r="AB59" s="389"/>
      <c r="AC59" s="397"/>
      <c r="AD59" s="426" t="str">
        <f t="shared" si="11"/>
        <v/>
      </c>
      <c r="AE59" s="426" t="str">
        <f>IF('作業3-3'!N14="","",'作業3-3'!N14)</f>
        <v/>
      </c>
      <c r="AF59" s="426" t="str">
        <f>IF('作業3-3'!N15="","",'作業3-3'!N15)</f>
        <v/>
      </c>
      <c r="AG59" s="426" t="str">
        <f>IF('作業3-3'!N16="","",'作業3-3'!N16)</f>
        <v/>
      </c>
      <c r="AH59" s="426" t="str">
        <f>IF('作業3-3'!N17="","",'作業3-3'!N17)</f>
        <v/>
      </c>
      <c r="AI59" s="426" t="str">
        <f>IF('作業3-3'!N18="","",'作業3-3'!N18)</f>
        <v/>
      </c>
      <c r="AJ59" s="426" t="str">
        <f>IF('作業3-3'!N19="","",'作業3-3'!N19)</f>
        <v/>
      </c>
      <c r="AK59" s="431" t="str">
        <f>IF(AA59="","",IF('作業3-3'!N20="",0,'作業3-3'!N20))</f>
        <v/>
      </c>
      <c r="AL59" s="426" t="str">
        <f>IF('作業3-3'!N21="","",'作業3-3'!N21)</f>
        <v/>
      </c>
      <c r="AM59" s="426" t="str">
        <f>IF('作業3-3'!N22="","",'作業3-3'!N22)</f>
        <v/>
      </c>
      <c r="AN59" s="426" t="str">
        <f>IF('作業3-3'!N23="","",'作業3-3'!N23)</f>
        <v/>
      </c>
      <c r="AO59" s="426" t="str">
        <f>IF('作業3-3'!N24="","",'作業3-3'!N24)</f>
        <v/>
      </c>
      <c r="AP59" s="431" t="str">
        <f>IF(AA59="","",IF('作業3-3'!N25="",0,'作業3-3'!N25))</f>
        <v/>
      </c>
      <c r="AQ59" s="426" t="str">
        <f>IF('作業3-3'!N26="","",'作業3-3'!N26)</f>
        <v/>
      </c>
      <c r="AR59" s="426" t="str">
        <f>IF('作業3-3'!N28="","",'作業3-3'!N28)</f>
        <v/>
      </c>
      <c r="AS59" s="426" t="str">
        <f>IF('作業3-3'!N29="","",'作業3-3'!N29)</f>
        <v/>
      </c>
      <c r="AT59" s="431" t="str">
        <f>IF(AA59="","",IF('作業3-3'!N30="",0,'作業3-3'!N30))</f>
        <v/>
      </c>
      <c r="AU59" s="426" t="str">
        <f>IF('作業3-3'!N31="","",'作業3-3'!N31)</f>
        <v/>
      </c>
      <c r="AV59" s="426" t="str">
        <f>IF('作業3-3'!N32="","",'作業3-3'!N32)</f>
        <v/>
      </c>
      <c r="AW59" s="431" t="str">
        <f>IF(AA59="","",IF('作業3-3'!N33="",0,'作業3-3'!N33))</f>
        <v/>
      </c>
      <c r="AX59" s="426" t="str">
        <f>IF('作業3-3'!N34="","",'作業3-3'!N34)</f>
        <v/>
      </c>
      <c r="AY59" s="426" t="str">
        <f>IF('作業3-3'!N36="","",'作業3-3'!N36)</f>
        <v/>
      </c>
      <c r="AZ59" s="426" t="str">
        <f>IF('作業3-3'!N37="","",'作業3-3'!N37)</f>
        <v/>
      </c>
      <c r="BA59" s="426" t="str">
        <f>IF('作業3-3'!N38="","",'作業3-3'!N38)</f>
        <v/>
      </c>
      <c r="BB59" s="426" t="str">
        <f>IF('作業3-3'!N39="","",'作業3-3'!N39)</f>
        <v/>
      </c>
      <c r="BC59" s="431" t="str">
        <f>IF(AA59="","",IF('作業3-3'!N40="",0,'作業3-3'!N40))</f>
        <v/>
      </c>
      <c r="BD59" s="426" t="str">
        <f>IF('作業3-3'!N41="","",'作業3-3'!N41)</f>
        <v/>
      </c>
      <c r="BE59" s="426" t="str">
        <f>IF('作業3-3'!N42="","",'作業3-3'!N42)</f>
        <v/>
      </c>
      <c r="BF59" s="426" t="str">
        <f>IF(AA59="","",IF('作業3-3'!N43="",0,'作業3-3'!N43))</f>
        <v/>
      </c>
      <c r="BG59" s="431" t="str">
        <f>IF(AA59="","",IF('作業3-3'!N44="",0,'作業3-3'!N44))</f>
        <v/>
      </c>
      <c r="BH59" s="426" t="str">
        <f>IF('作業3-3'!N46="","",'作業3-3'!N46)</f>
        <v/>
      </c>
      <c r="BI59" s="426" t="str">
        <f>IF('作業3-3'!N47="","",'作業3-3'!N47)</f>
        <v/>
      </c>
      <c r="BJ59" s="427" t="str">
        <f>IF('作業3-3'!N48="","",'作業3-3'!N48)</f>
        <v/>
      </c>
      <c r="BK59" s="381"/>
      <c r="BL59" s="381"/>
      <c r="BM59" s="381"/>
      <c r="BN59" s="381"/>
      <c r="BO59" s="381"/>
      <c r="BP59" s="381"/>
      <c r="BQ59" s="381"/>
      <c r="BR59" s="381"/>
      <c r="BS59" s="381"/>
      <c r="BT59" s="381"/>
    </row>
    <row r="60" spans="1:72" ht="13.5" hidden="1">
      <c r="A60" s="535" t="str">
        <f t="shared" si="3"/>
        <v/>
      </c>
      <c r="B60" s="562" t="str">
        <f t="shared" si="0"/>
        <v/>
      </c>
      <c r="C60" s="537"/>
      <c r="D60" s="538" t="str">
        <f t="shared" si="1"/>
        <v/>
      </c>
      <c r="E60" s="538" t="str">
        <f t="shared" si="2"/>
        <v/>
      </c>
      <c r="F60" s="538" t="str">
        <f>IF(AA60="","",4034)</f>
        <v/>
      </c>
      <c r="G60" s="555"/>
      <c r="H60"/>
      <c r="I60"/>
      <c r="J60"/>
      <c r="K60"/>
      <c r="L60"/>
      <c r="M60"/>
      <c r="N60"/>
      <c r="O60"/>
      <c r="P60"/>
      <c r="Q60"/>
      <c r="AA60" s="467" t="str">
        <f t="shared" si="10"/>
        <v/>
      </c>
      <c r="AB60" s="389"/>
      <c r="AC60" s="397"/>
      <c r="AD60" s="426" t="str">
        <f t="shared" si="11"/>
        <v/>
      </c>
      <c r="AE60" s="426" t="str">
        <f>IF('作業3-3'!O14="","",'作業3-3'!O14)</f>
        <v/>
      </c>
      <c r="AF60" s="426" t="str">
        <f>IF('作業3-3'!O15="","",'作業3-3'!O15)</f>
        <v/>
      </c>
      <c r="AG60" s="426" t="str">
        <f>IF('作業3-3'!O16="","",'作業3-3'!O16)</f>
        <v/>
      </c>
      <c r="AH60" s="426" t="str">
        <f>IF('作業3-3'!O17="","",'作業3-3'!O17)</f>
        <v/>
      </c>
      <c r="AI60" s="426" t="str">
        <f>IF('作業3-3'!O18="","",'作業3-3'!O18)</f>
        <v/>
      </c>
      <c r="AJ60" s="426" t="str">
        <f>IF('作業3-3'!O19="","",'作業3-3'!O19)</f>
        <v/>
      </c>
      <c r="AK60" s="431" t="str">
        <f>IF(AA60="","",IF('作業3-3'!O20="",0,'作業3-3'!O20))</f>
        <v/>
      </c>
      <c r="AL60" s="426" t="str">
        <f>IF('作業3-3'!O21="","",'作業3-3'!O21)</f>
        <v/>
      </c>
      <c r="AM60" s="426" t="str">
        <f>IF('作業3-3'!O22="","",'作業3-3'!O22)</f>
        <v/>
      </c>
      <c r="AN60" s="426" t="str">
        <f>IF('作業3-3'!O23="","",'作業3-3'!O23)</f>
        <v/>
      </c>
      <c r="AO60" s="426" t="str">
        <f>IF('作業3-3'!O24="","",'作業3-3'!O24)</f>
        <v/>
      </c>
      <c r="AP60" s="431" t="str">
        <f>IF(AA60="","",IF('作業3-3'!O25="",0,'作業3-3'!O25))</f>
        <v/>
      </c>
      <c r="AQ60" s="426" t="str">
        <f>IF('作業3-3'!O26="","",'作業3-3'!O26)</f>
        <v/>
      </c>
      <c r="AR60" s="426" t="str">
        <f>IF('作業3-3'!O28="","",'作業3-3'!O28)</f>
        <v/>
      </c>
      <c r="AS60" s="426" t="str">
        <f>IF('作業3-3'!O29="","",'作業3-3'!O29)</f>
        <v/>
      </c>
      <c r="AT60" s="431" t="str">
        <f>IF(AA60="","",IF('作業3-3'!O30="",0,'作業3-3'!O30))</f>
        <v/>
      </c>
      <c r="AU60" s="426" t="str">
        <f>IF('作業3-3'!O31="","",'作業3-3'!O31)</f>
        <v/>
      </c>
      <c r="AV60" s="426" t="str">
        <f>IF('作業3-3'!O32="","",'作業3-3'!O32)</f>
        <v/>
      </c>
      <c r="AW60" s="431" t="str">
        <f>IF(AA60="","",IF('作業3-3'!O33="",0,'作業3-3'!O33))</f>
        <v/>
      </c>
      <c r="AX60" s="426" t="str">
        <f>IF('作業3-3'!O34="","",'作業3-3'!O34)</f>
        <v/>
      </c>
      <c r="AY60" s="426" t="str">
        <f>IF('作業3-3'!O36="","",'作業3-3'!O36)</f>
        <v/>
      </c>
      <c r="AZ60" s="426" t="str">
        <f>IF('作業3-3'!O37="","",'作業3-3'!O37)</f>
        <v/>
      </c>
      <c r="BA60" s="426" t="str">
        <f>IF('作業3-3'!O38="","",'作業3-3'!O38)</f>
        <v/>
      </c>
      <c r="BB60" s="426" t="str">
        <f>IF('作業3-3'!O39="","",'作業3-3'!O39)</f>
        <v/>
      </c>
      <c r="BC60" s="431" t="str">
        <f>IF(AA60="","",IF('作業3-3'!O40="",0,'作業3-3'!O40))</f>
        <v/>
      </c>
      <c r="BD60" s="426" t="str">
        <f>IF('作業3-3'!O41="","",'作業3-3'!O41)</f>
        <v/>
      </c>
      <c r="BE60" s="426" t="str">
        <f>IF('作業3-3'!O42="","",'作業3-3'!O42)</f>
        <v/>
      </c>
      <c r="BF60" s="426" t="str">
        <f>IF(AA60="","",IF('作業3-3'!O43="",0,'作業3-3'!O43))</f>
        <v/>
      </c>
      <c r="BG60" s="431" t="str">
        <f>IF(AA60="","",IF('作業3-3'!O44="",0,'作業3-3'!O44))</f>
        <v/>
      </c>
      <c r="BH60" s="426" t="str">
        <f>IF('作業3-3'!O46="","",'作業3-3'!O46)</f>
        <v/>
      </c>
      <c r="BI60" s="426" t="str">
        <f>IF('作業3-3'!O47="","",'作業3-3'!O47)</f>
        <v/>
      </c>
      <c r="BJ60" s="427" t="str">
        <f>IF('作業3-3'!O48="","",'作業3-3'!O48)</f>
        <v/>
      </c>
      <c r="BK60" s="381"/>
      <c r="BL60" s="381"/>
      <c r="BM60" s="381"/>
      <c r="BN60" s="381"/>
      <c r="BO60" s="381"/>
      <c r="BP60" s="381"/>
      <c r="BQ60" s="381"/>
      <c r="BR60" s="381"/>
      <c r="BS60" s="381"/>
      <c r="BT60" s="381"/>
    </row>
    <row r="61" spans="1:72" ht="13.5" hidden="1">
      <c r="A61" s="535" t="str">
        <f t="shared" si="3"/>
        <v/>
      </c>
      <c r="B61" s="562" t="str">
        <f t="shared" si="0"/>
        <v/>
      </c>
      <c r="C61" s="537"/>
      <c r="D61" s="538" t="str">
        <f t="shared" si="1"/>
        <v/>
      </c>
      <c r="E61" s="538" t="str">
        <f t="shared" si="2"/>
        <v/>
      </c>
      <c r="F61" s="538" t="str">
        <f>IF(AA61="","",4043)</f>
        <v/>
      </c>
      <c r="G61" s="555"/>
      <c r="H61"/>
      <c r="I61"/>
      <c r="J61"/>
      <c r="K61"/>
      <c r="L61"/>
      <c r="M61"/>
      <c r="N61"/>
      <c r="O61"/>
      <c r="P61"/>
      <c r="Q61"/>
      <c r="AA61" s="467" t="str">
        <f t="shared" si="10"/>
        <v/>
      </c>
      <c r="AB61" s="389"/>
      <c r="AC61" s="397"/>
      <c r="AD61" s="426" t="str">
        <f t="shared" si="11"/>
        <v/>
      </c>
      <c r="AE61" s="426" t="str">
        <f>IF('作業3-3'!P14="","",'作業3-3'!P14)</f>
        <v/>
      </c>
      <c r="AF61" s="426" t="str">
        <f>IF('作業3-3'!P15="","",'作業3-3'!P15)</f>
        <v/>
      </c>
      <c r="AG61" s="426" t="str">
        <f>IF('作業3-3'!P16="","",'作業3-3'!P16)</f>
        <v/>
      </c>
      <c r="AH61" s="426" t="str">
        <f>IF('作業3-3'!P17="","",'作業3-3'!P17)</f>
        <v/>
      </c>
      <c r="AI61" s="426" t="str">
        <f>IF('作業3-3'!P18="","",'作業3-3'!P18)</f>
        <v/>
      </c>
      <c r="AJ61" s="426" t="str">
        <f>IF('作業3-3'!P19="","",'作業3-3'!P19)</f>
        <v/>
      </c>
      <c r="AK61" s="431" t="str">
        <f>IF(AA61="","",IF('作業3-3'!P20="",0,'作業3-3'!P20))</f>
        <v/>
      </c>
      <c r="AL61" s="426" t="str">
        <f>IF('作業3-3'!P21="","",'作業3-3'!P21)</f>
        <v/>
      </c>
      <c r="AM61" s="426" t="str">
        <f>IF('作業3-3'!P22="","",'作業3-3'!P22)</f>
        <v/>
      </c>
      <c r="AN61" s="426" t="str">
        <f>IF('作業3-3'!P23="","",'作業3-3'!P23)</f>
        <v/>
      </c>
      <c r="AO61" s="426" t="str">
        <f>IF('作業3-3'!P24="","",'作業3-3'!P24)</f>
        <v/>
      </c>
      <c r="AP61" s="431" t="str">
        <f>IF(AA61="","",IF('作業3-3'!P25="",0,'作業3-3'!P25))</f>
        <v/>
      </c>
      <c r="AQ61" s="426" t="str">
        <f>IF('作業3-3'!P26="","",'作業3-3'!P26)</f>
        <v/>
      </c>
      <c r="AR61" s="426" t="str">
        <f>IF('作業3-3'!P28="","",'作業3-3'!P28)</f>
        <v/>
      </c>
      <c r="AS61" s="426" t="str">
        <f>IF('作業3-3'!P29="","",'作業3-3'!P29)</f>
        <v/>
      </c>
      <c r="AT61" s="431" t="str">
        <f>IF(AA61="","",IF('作業3-3'!P30="",0,'作業3-3'!P30))</f>
        <v/>
      </c>
      <c r="AU61" s="426" t="str">
        <f>IF('作業3-3'!P31="","",'作業3-3'!P31)</f>
        <v/>
      </c>
      <c r="AV61" s="426" t="str">
        <f>IF('作業3-3'!P32="","",'作業3-3'!P32)</f>
        <v/>
      </c>
      <c r="AW61" s="431" t="str">
        <f>IF(AA61="","",IF('作業3-3'!P33="",0,'作業3-3'!P33))</f>
        <v/>
      </c>
      <c r="AX61" s="426" t="str">
        <f>IF('作業3-3'!P34="","",'作業3-3'!P34)</f>
        <v/>
      </c>
      <c r="AY61" s="426" t="str">
        <f>IF('作業3-3'!P36="","",'作業3-3'!P36)</f>
        <v/>
      </c>
      <c r="AZ61" s="426" t="str">
        <f>IF('作業3-3'!P37="","",'作業3-3'!P37)</f>
        <v/>
      </c>
      <c r="BA61" s="426" t="str">
        <f>IF('作業3-3'!P38="","",'作業3-3'!P38)</f>
        <v/>
      </c>
      <c r="BB61" s="426" t="str">
        <f>IF('作業3-3'!P39="","",'作業3-3'!P39)</f>
        <v/>
      </c>
      <c r="BC61" s="431" t="str">
        <f>IF(AA61="","",IF('作業3-3'!P40="",0,'作業3-3'!P40))</f>
        <v/>
      </c>
      <c r="BD61" s="426" t="str">
        <f>IF('作業3-3'!P41="","",'作業3-3'!P41)</f>
        <v/>
      </c>
      <c r="BE61" s="426" t="str">
        <f>IF('作業3-3'!P42="","",'作業3-3'!P42)</f>
        <v/>
      </c>
      <c r="BF61" s="426" t="str">
        <f>IF(AA61="","",IF('作業3-3'!P43="",0,'作業3-3'!P43))</f>
        <v/>
      </c>
      <c r="BG61" s="431" t="str">
        <f>IF(AA61="","",IF('作業3-3'!P44="",0,'作業3-3'!P44))</f>
        <v/>
      </c>
      <c r="BH61" s="426" t="str">
        <f>IF('作業3-3'!P46="","",'作業3-3'!P46)</f>
        <v/>
      </c>
      <c r="BI61" s="426" t="str">
        <f>IF('作業3-3'!P47="","",'作業3-3'!P47)</f>
        <v/>
      </c>
      <c r="BJ61" s="427" t="str">
        <f>IF('作業3-3'!P48="","",'作業3-3'!P48)</f>
        <v/>
      </c>
      <c r="BK61" s="381"/>
      <c r="BL61" s="381"/>
      <c r="BM61" s="381"/>
      <c r="BN61" s="381"/>
      <c r="BO61" s="381"/>
      <c r="BP61" s="381"/>
      <c r="BQ61" s="381"/>
      <c r="BR61" s="381"/>
      <c r="BS61" s="381"/>
      <c r="BT61" s="381"/>
    </row>
    <row r="62" spans="1:72" ht="13.5" hidden="1">
      <c r="A62" s="535" t="str">
        <f t="shared" si="3"/>
        <v/>
      </c>
      <c r="B62" s="562" t="str">
        <f t="shared" si="0"/>
        <v/>
      </c>
      <c r="C62" s="537"/>
      <c r="D62" s="538" t="str">
        <f t="shared" si="1"/>
        <v/>
      </c>
      <c r="E62" s="538" t="str">
        <f t="shared" si="2"/>
        <v/>
      </c>
      <c r="F62" s="538" t="str">
        <f>IF(AA62="","",4044)</f>
        <v/>
      </c>
      <c r="G62" s="555"/>
      <c r="H62"/>
      <c r="I62"/>
      <c r="J62"/>
      <c r="K62"/>
      <c r="L62"/>
      <c r="M62"/>
      <c r="N62"/>
      <c r="O62"/>
      <c r="P62"/>
      <c r="Q62"/>
      <c r="AA62" s="467" t="str">
        <f t="shared" si="10"/>
        <v/>
      </c>
      <c r="AB62" s="389"/>
      <c r="AC62" s="397"/>
      <c r="AD62" s="426" t="str">
        <f t="shared" si="11"/>
        <v/>
      </c>
      <c r="AE62" s="426" t="str">
        <f>IF('作業3-3'!Q14="","",'作業3-3'!Q14)</f>
        <v/>
      </c>
      <c r="AF62" s="426" t="str">
        <f>IF('作業3-3'!Q15="","",'作業3-3'!Q15)</f>
        <v/>
      </c>
      <c r="AG62" s="426" t="str">
        <f>IF('作業3-3'!Q16="","",'作業3-3'!Q16)</f>
        <v/>
      </c>
      <c r="AH62" s="426" t="str">
        <f>IF('作業3-3'!Q17="","",'作業3-3'!Q17)</f>
        <v/>
      </c>
      <c r="AI62" s="426" t="str">
        <f>IF('作業3-3'!Q18="","",'作業3-3'!Q18)</f>
        <v/>
      </c>
      <c r="AJ62" s="426" t="str">
        <f>IF('作業3-3'!Q19="","",'作業3-3'!Q19)</f>
        <v/>
      </c>
      <c r="AK62" s="431" t="str">
        <f>IF(AA62="","",IF('作業3-3'!Q20="",0,'作業3-3'!Q20))</f>
        <v/>
      </c>
      <c r="AL62" s="426" t="str">
        <f>IF('作業3-3'!Q21="","",'作業3-3'!Q21)</f>
        <v/>
      </c>
      <c r="AM62" s="426" t="str">
        <f>IF('作業3-3'!Q22="","",'作業3-3'!Q22)</f>
        <v/>
      </c>
      <c r="AN62" s="426" t="str">
        <f>IF('作業3-3'!Q23="","",'作業3-3'!Q23)</f>
        <v/>
      </c>
      <c r="AO62" s="426" t="str">
        <f>IF('作業3-3'!Q24="","",'作業3-3'!Q24)</f>
        <v/>
      </c>
      <c r="AP62" s="431" t="str">
        <f>IF(AA62="","",IF('作業3-3'!Q25="",0,'作業3-3'!Q25))</f>
        <v/>
      </c>
      <c r="AQ62" s="426" t="str">
        <f>IF('作業3-3'!Q26="","",'作業3-3'!Q26)</f>
        <v/>
      </c>
      <c r="AR62" s="426" t="str">
        <f>IF('作業3-3'!Q28="","",'作業3-3'!Q28)</f>
        <v/>
      </c>
      <c r="AS62" s="426" t="str">
        <f>IF('作業3-3'!Q29="","",'作業3-3'!Q29)</f>
        <v/>
      </c>
      <c r="AT62" s="431" t="str">
        <f>IF(AA62="","",IF('作業3-3'!Q30="",0,'作業3-3'!Q30))</f>
        <v/>
      </c>
      <c r="AU62" s="426" t="str">
        <f>IF('作業3-3'!Q31="","",'作業3-3'!Q31)</f>
        <v/>
      </c>
      <c r="AV62" s="426" t="str">
        <f>IF('作業3-3'!Q32="","",'作業3-3'!Q32)</f>
        <v/>
      </c>
      <c r="AW62" s="431" t="str">
        <f>IF(AA62="","",IF('作業3-3'!Q33="",0,'作業3-3'!Q33))</f>
        <v/>
      </c>
      <c r="AX62" s="426" t="str">
        <f>IF('作業3-3'!Q34="","",'作業3-3'!Q34)</f>
        <v/>
      </c>
      <c r="AY62" s="426" t="str">
        <f>IF('作業3-3'!Q36="","",'作業3-3'!Q36)</f>
        <v/>
      </c>
      <c r="AZ62" s="426" t="str">
        <f>IF('作業3-3'!Q37="","",'作業3-3'!Q37)</f>
        <v/>
      </c>
      <c r="BA62" s="426" t="str">
        <f>IF('作業3-3'!Q38="","",'作業3-3'!Q38)</f>
        <v/>
      </c>
      <c r="BB62" s="426" t="str">
        <f>IF('作業3-3'!Q39="","",'作業3-3'!Q39)</f>
        <v/>
      </c>
      <c r="BC62" s="431" t="str">
        <f>IF(AA62="","",IF('作業3-3'!Q40="",0,'作業3-3'!Q40))</f>
        <v/>
      </c>
      <c r="BD62" s="426" t="str">
        <f>IF('作業3-3'!Q41="","",'作業3-3'!Q41)</f>
        <v/>
      </c>
      <c r="BE62" s="426" t="str">
        <f>IF('作業3-3'!Q42="","",'作業3-3'!Q42)</f>
        <v/>
      </c>
      <c r="BF62" s="426" t="str">
        <f>IF(AA62="","",IF('作業3-3'!Q43="",0,'作業3-3'!Q43))</f>
        <v/>
      </c>
      <c r="BG62" s="431" t="str">
        <f>IF(AA62="","",IF('作業3-3'!Q44="",0,'作業3-3'!Q44))</f>
        <v/>
      </c>
      <c r="BH62" s="426" t="str">
        <f>IF('作業3-3'!Q46="","",'作業3-3'!Q46)</f>
        <v/>
      </c>
      <c r="BI62" s="426" t="str">
        <f>IF('作業3-3'!Q47="","",'作業3-3'!Q47)</f>
        <v/>
      </c>
      <c r="BJ62" s="427" t="str">
        <f>IF('作業3-3'!Q48="","",'作業3-3'!Q48)</f>
        <v/>
      </c>
      <c r="BK62" s="381"/>
      <c r="BL62" s="381"/>
      <c r="BM62" s="381"/>
      <c r="BN62" s="381"/>
      <c r="BO62" s="381"/>
      <c r="BP62" s="381"/>
      <c r="BQ62" s="381"/>
      <c r="BR62" s="381"/>
      <c r="BS62" s="381"/>
      <c r="BT62" s="381"/>
    </row>
    <row r="63" spans="1:72" ht="13.5" hidden="1">
      <c r="A63" s="535" t="str">
        <f t="shared" si="3"/>
        <v/>
      </c>
      <c r="B63" s="562" t="str">
        <f t="shared" si="0"/>
        <v/>
      </c>
      <c r="C63" s="537"/>
      <c r="D63" s="538" t="str">
        <f t="shared" si="1"/>
        <v/>
      </c>
      <c r="E63" s="538" t="str">
        <f t="shared" si="2"/>
        <v/>
      </c>
      <c r="F63" s="538" t="str">
        <f>IF(AA63="","",4053)</f>
        <v/>
      </c>
      <c r="G63" s="555"/>
      <c r="H63"/>
      <c r="I63"/>
      <c r="J63"/>
      <c r="K63"/>
      <c r="L63"/>
      <c r="M63"/>
      <c r="N63"/>
      <c r="O63"/>
      <c r="P63"/>
      <c r="Q63"/>
      <c r="AA63" s="467" t="str">
        <f t="shared" si="10"/>
        <v/>
      </c>
      <c r="AB63" s="389"/>
      <c r="AC63" s="397"/>
      <c r="AD63" s="426" t="str">
        <f t="shared" si="11"/>
        <v/>
      </c>
      <c r="AE63" s="426" t="str">
        <f>IF('作業3-3'!R14="","",'作業3-3'!R14)</f>
        <v/>
      </c>
      <c r="AF63" s="426" t="str">
        <f>IF('作業3-3'!R15="","",'作業3-3'!R15)</f>
        <v/>
      </c>
      <c r="AG63" s="426" t="str">
        <f>IF('作業3-3'!R16="","",'作業3-3'!R16)</f>
        <v/>
      </c>
      <c r="AH63" s="426" t="str">
        <f>IF('作業3-3'!R17="","",'作業3-3'!R17)</f>
        <v/>
      </c>
      <c r="AI63" s="426" t="str">
        <f>IF('作業3-3'!R18="","",'作業3-3'!R18)</f>
        <v/>
      </c>
      <c r="AJ63" s="426" t="str">
        <f>IF('作業3-3'!R19="","",'作業3-3'!R19)</f>
        <v/>
      </c>
      <c r="AK63" s="431" t="str">
        <f>IF(AA63="","",IF('作業3-3'!R20="",0,'作業3-3'!R20))</f>
        <v/>
      </c>
      <c r="AL63" s="426" t="str">
        <f>IF('作業3-3'!R21="","",'作業3-3'!R21)</f>
        <v/>
      </c>
      <c r="AM63" s="426" t="str">
        <f>IF('作業3-3'!R22="","",'作業3-3'!R22)</f>
        <v/>
      </c>
      <c r="AN63" s="426" t="str">
        <f>IF('作業3-3'!R23="","",'作業3-3'!R23)</f>
        <v/>
      </c>
      <c r="AO63" s="426" t="str">
        <f>IF('作業3-3'!R24="","",'作業3-3'!R24)</f>
        <v/>
      </c>
      <c r="AP63" s="431" t="str">
        <f>IF(AA63="","",IF('作業3-3'!R25="",0,'作業3-3'!R25))</f>
        <v/>
      </c>
      <c r="AQ63" s="426" t="str">
        <f>IF('作業3-3'!R26="","",'作業3-3'!R26)</f>
        <v/>
      </c>
      <c r="AR63" s="426" t="str">
        <f>IF('作業3-3'!R28="","",'作業3-3'!R28)</f>
        <v/>
      </c>
      <c r="AS63" s="426" t="str">
        <f>IF('作業3-3'!R29="","",'作業3-3'!R29)</f>
        <v/>
      </c>
      <c r="AT63" s="431" t="str">
        <f>IF(AA63="","",IF('作業3-3'!R30="",0,'作業3-3'!R30))</f>
        <v/>
      </c>
      <c r="AU63" s="426" t="str">
        <f>IF('作業3-3'!R31="","",'作業3-3'!R31)</f>
        <v/>
      </c>
      <c r="AV63" s="426" t="str">
        <f>IF('作業3-3'!R32="","",'作業3-3'!R32)</f>
        <v/>
      </c>
      <c r="AW63" s="431" t="str">
        <f>IF(AA63="","",IF('作業3-3'!R33="",0,'作業3-3'!R33))</f>
        <v/>
      </c>
      <c r="AX63" s="426" t="str">
        <f>IF('作業3-3'!R34="","",'作業3-3'!R34)</f>
        <v/>
      </c>
      <c r="AY63" s="426" t="str">
        <f>IF('作業3-3'!R36="","",'作業3-3'!R36)</f>
        <v/>
      </c>
      <c r="AZ63" s="426" t="str">
        <f>IF('作業3-3'!R37="","",'作業3-3'!R37)</f>
        <v/>
      </c>
      <c r="BA63" s="426" t="str">
        <f>IF('作業3-3'!R38="","",'作業3-3'!R38)</f>
        <v/>
      </c>
      <c r="BB63" s="426" t="str">
        <f>IF('作業3-3'!R39="","",'作業3-3'!R39)</f>
        <v/>
      </c>
      <c r="BC63" s="431" t="str">
        <f>IF(AA63="","",IF('作業3-3'!R40="",0,'作業3-3'!R40))</f>
        <v/>
      </c>
      <c r="BD63" s="426" t="str">
        <f>IF('作業3-3'!R41="","",'作業3-3'!R41)</f>
        <v/>
      </c>
      <c r="BE63" s="426" t="str">
        <f>IF('作業3-3'!R42="","",'作業3-3'!R42)</f>
        <v/>
      </c>
      <c r="BF63" s="426" t="str">
        <f>IF(AA63="","",IF('作業3-3'!R43="",0,'作業3-3'!R43))</f>
        <v/>
      </c>
      <c r="BG63" s="431" t="str">
        <f>IF(AA63="","",IF('作業3-3'!R44="",0,'作業3-3'!R44))</f>
        <v/>
      </c>
      <c r="BH63" s="426" t="str">
        <f>IF('作業3-3'!R46="","",'作業3-3'!R46)</f>
        <v/>
      </c>
      <c r="BI63" s="426" t="str">
        <f>IF('作業3-3'!R47="","",'作業3-3'!R47)</f>
        <v/>
      </c>
      <c r="BJ63" s="427" t="str">
        <f>IF('作業3-3'!R48="","",'作業3-3'!R48)</f>
        <v/>
      </c>
      <c r="BK63" s="381"/>
      <c r="BL63" s="381"/>
      <c r="BM63" s="381"/>
      <c r="BN63" s="381"/>
      <c r="BO63" s="381"/>
      <c r="BP63" s="381"/>
      <c r="BQ63" s="381"/>
      <c r="BR63" s="381"/>
      <c r="BS63" s="381"/>
      <c r="BT63" s="381"/>
    </row>
    <row r="64" spans="1:72" ht="13.5" hidden="1">
      <c r="A64" s="535" t="str">
        <f t="shared" si="3"/>
        <v/>
      </c>
      <c r="B64" s="562" t="str">
        <f t="shared" si="0"/>
        <v/>
      </c>
      <c r="C64" s="537"/>
      <c r="D64" s="538" t="str">
        <f t="shared" si="1"/>
        <v/>
      </c>
      <c r="E64" s="538" t="str">
        <f t="shared" si="2"/>
        <v/>
      </c>
      <c r="F64" s="538" t="str">
        <f>IF(AA64="","",4054)</f>
        <v/>
      </c>
      <c r="G64" s="555"/>
      <c r="H64"/>
      <c r="I64"/>
      <c r="J64"/>
      <c r="K64"/>
      <c r="L64"/>
      <c r="M64"/>
      <c r="N64"/>
      <c r="O64"/>
      <c r="P64"/>
      <c r="Q64"/>
      <c r="AA64" s="467" t="str">
        <f t="shared" si="10"/>
        <v/>
      </c>
      <c r="AB64" s="389"/>
      <c r="AC64" s="397"/>
      <c r="AD64" s="426" t="str">
        <f t="shared" si="11"/>
        <v/>
      </c>
      <c r="AE64" s="426" t="str">
        <f>IF('作業3-3'!S14="","",'作業3-3'!S14)</f>
        <v/>
      </c>
      <c r="AF64" s="426" t="str">
        <f>IF('作業3-3'!S15="","",'作業3-3'!S15)</f>
        <v/>
      </c>
      <c r="AG64" s="426" t="str">
        <f>IF('作業3-3'!S16="","",'作業3-3'!S16)</f>
        <v/>
      </c>
      <c r="AH64" s="426" t="str">
        <f>IF('作業3-3'!S17="","",'作業3-3'!S17)</f>
        <v/>
      </c>
      <c r="AI64" s="426" t="str">
        <f>IF('作業3-3'!S18="","",'作業3-3'!S18)</f>
        <v/>
      </c>
      <c r="AJ64" s="426" t="str">
        <f>IF('作業3-3'!S19="","",'作業3-3'!S19)</f>
        <v/>
      </c>
      <c r="AK64" s="431" t="str">
        <f>IF(AA64="","",IF('作業3-3'!S20="",0,'作業3-3'!S20))</f>
        <v/>
      </c>
      <c r="AL64" s="426" t="str">
        <f>IF('作業3-3'!S21="","",'作業3-3'!S21)</f>
        <v/>
      </c>
      <c r="AM64" s="426" t="str">
        <f>IF('作業3-3'!S22="","",'作業3-3'!S22)</f>
        <v/>
      </c>
      <c r="AN64" s="426" t="str">
        <f>IF('作業3-3'!S23="","",'作業3-3'!S23)</f>
        <v/>
      </c>
      <c r="AO64" s="426" t="str">
        <f>IF('作業3-3'!S24="","",'作業3-3'!S24)</f>
        <v/>
      </c>
      <c r="AP64" s="431" t="str">
        <f>IF(AA64="","",IF('作業3-3'!S25="",0,'作業3-3'!S25))</f>
        <v/>
      </c>
      <c r="AQ64" s="426" t="str">
        <f>IF('作業3-3'!S26="","",'作業3-3'!S26)</f>
        <v/>
      </c>
      <c r="AR64" s="426" t="str">
        <f>IF('作業3-3'!S28="","",'作業3-3'!S28)</f>
        <v/>
      </c>
      <c r="AS64" s="426" t="str">
        <f>IF('作業3-3'!S29="","",'作業3-3'!S29)</f>
        <v/>
      </c>
      <c r="AT64" s="431" t="str">
        <f>IF(AA64="","",IF('作業3-3'!S30="",0,'作業3-3'!S30))</f>
        <v/>
      </c>
      <c r="AU64" s="426" t="str">
        <f>IF('作業3-3'!S31="","",'作業3-3'!S31)</f>
        <v/>
      </c>
      <c r="AV64" s="426" t="str">
        <f>IF('作業3-3'!S32="","",'作業3-3'!S32)</f>
        <v/>
      </c>
      <c r="AW64" s="431" t="str">
        <f>IF(AA64="","",IF('作業3-3'!S33="",0,'作業3-3'!S33))</f>
        <v/>
      </c>
      <c r="AX64" s="426" t="str">
        <f>IF('作業3-3'!S34="","",'作業3-3'!S34)</f>
        <v/>
      </c>
      <c r="AY64" s="426" t="str">
        <f>IF('作業3-3'!S36="","",'作業3-3'!S36)</f>
        <v/>
      </c>
      <c r="AZ64" s="426" t="str">
        <f>IF('作業3-3'!S37="","",'作業3-3'!S37)</f>
        <v/>
      </c>
      <c r="BA64" s="426" t="str">
        <f>IF('作業3-3'!S38="","",'作業3-3'!S38)</f>
        <v/>
      </c>
      <c r="BB64" s="426" t="str">
        <f>IF('作業3-3'!S39="","",'作業3-3'!S39)</f>
        <v/>
      </c>
      <c r="BC64" s="431" t="str">
        <f>IF(AA64="","",IF('作業3-3'!S40="",0,'作業3-3'!S40))</f>
        <v/>
      </c>
      <c r="BD64" s="426" t="str">
        <f>IF('作業3-3'!S41="","",'作業3-3'!S41)</f>
        <v/>
      </c>
      <c r="BE64" s="426" t="str">
        <f>IF('作業3-3'!S42="","",'作業3-3'!S42)</f>
        <v/>
      </c>
      <c r="BF64" s="426" t="str">
        <f>IF(AA64="","",IF('作業3-3'!S43="",0,'作業3-3'!S43))</f>
        <v/>
      </c>
      <c r="BG64" s="431" t="str">
        <f>IF(AA64="","",IF('作業3-3'!S44="",0,'作業3-3'!S44))</f>
        <v/>
      </c>
      <c r="BH64" s="426" t="str">
        <f>IF('作業3-3'!S46="","",'作業3-3'!S46)</f>
        <v/>
      </c>
      <c r="BI64" s="426" t="str">
        <f>IF('作業3-3'!S47="","",'作業3-3'!S47)</f>
        <v/>
      </c>
      <c r="BJ64" s="427" t="str">
        <f>IF('作業3-3'!S48="","",'作業3-3'!S48)</f>
        <v/>
      </c>
      <c r="BK64" s="381"/>
      <c r="BL64" s="381"/>
      <c r="BM64" s="381"/>
      <c r="BN64" s="381"/>
      <c r="BO64" s="381"/>
      <c r="BP64" s="381"/>
      <c r="BQ64" s="381"/>
      <c r="BR64" s="381"/>
      <c r="BS64" s="381"/>
      <c r="BT64" s="381"/>
    </row>
    <row r="65" spans="1:72" ht="13.5" hidden="1">
      <c r="A65" s="535" t="str">
        <f t="shared" si="3"/>
        <v/>
      </c>
      <c r="B65" s="562" t="str">
        <f t="shared" si="0"/>
        <v/>
      </c>
      <c r="C65" s="537"/>
      <c r="D65" s="538" t="str">
        <f t="shared" si="1"/>
        <v/>
      </c>
      <c r="E65" s="538" t="str">
        <f t="shared" si="2"/>
        <v/>
      </c>
      <c r="F65" s="538" t="str">
        <f>IF(AA65="","",4063)</f>
        <v/>
      </c>
      <c r="G65" s="555"/>
      <c r="H65"/>
      <c r="I65"/>
      <c r="J65"/>
      <c r="K65"/>
      <c r="L65"/>
      <c r="M65"/>
      <c r="N65"/>
      <c r="O65"/>
      <c r="P65"/>
      <c r="Q65"/>
      <c r="AA65" s="467" t="str">
        <f t="shared" si="10"/>
        <v/>
      </c>
      <c r="AB65" s="389"/>
      <c r="AC65" s="397"/>
      <c r="AD65" s="426" t="str">
        <f t="shared" si="11"/>
        <v/>
      </c>
      <c r="AE65" s="426" t="str">
        <f>IF('作業3-3'!T14="","",'作業3-3'!T14)</f>
        <v/>
      </c>
      <c r="AF65" s="426" t="str">
        <f>IF('作業3-3'!T15="","",'作業3-3'!T15)</f>
        <v/>
      </c>
      <c r="AG65" s="426" t="str">
        <f>IF('作業3-3'!T16="","",'作業3-3'!T16)</f>
        <v/>
      </c>
      <c r="AH65" s="426" t="str">
        <f>IF('作業3-3'!T17="","",'作業3-3'!T17)</f>
        <v/>
      </c>
      <c r="AI65" s="426" t="str">
        <f>IF('作業3-3'!T18="","",'作業3-3'!T18)</f>
        <v/>
      </c>
      <c r="AJ65" s="426" t="str">
        <f>IF('作業3-3'!T19="","",'作業3-3'!T19)</f>
        <v/>
      </c>
      <c r="AK65" s="431" t="str">
        <f>IF(AA65="","",IF('作業3-3'!T20="",0,'作業3-3'!T20))</f>
        <v/>
      </c>
      <c r="AL65" s="426" t="str">
        <f>IF('作業3-3'!T21="","",'作業3-3'!T21)</f>
        <v/>
      </c>
      <c r="AM65" s="426" t="str">
        <f>IF('作業3-3'!T22="","",'作業3-3'!T22)</f>
        <v/>
      </c>
      <c r="AN65" s="426" t="str">
        <f>IF('作業3-3'!T23="","",'作業3-3'!T23)</f>
        <v/>
      </c>
      <c r="AO65" s="426" t="str">
        <f>IF('作業3-3'!T24="","",'作業3-3'!T24)</f>
        <v/>
      </c>
      <c r="AP65" s="431" t="str">
        <f>IF(AA65="","",IF('作業3-3'!T25="",0,'作業3-3'!T25))</f>
        <v/>
      </c>
      <c r="AQ65" s="426" t="str">
        <f>IF('作業3-3'!T26="","",'作業3-3'!T26)</f>
        <v/>
      </c>
      <c r="AR65" s="426" t="str">
        <f>IF('作業3-3'!T28="","",'作業3-3'!T28)</f>
        <v/>
      </c>
      <c r="AS65" s="426" t="str">
        <f>IF('作業3-3'!T29="","",'作業3-3'!T29)</f>
        <v/>
      </c>
      <c r="AT65" s="431" t="str">
        <f>IF(AA65="","",IF('作業3-3'!T30="",0,'作業3-3'!T30))</f>
        <v/>
      </c>
      <c r="AU65" s="426" t="str">
        <f>IF('作業3-3'!T31="","",'作業3-3'!T31)</f>
        <v/>
      </c>
      <c r="AV65" s="426" t="str">
        <f>IF('作業3-3'!T32="","",'作業3-3'!T32)</f>
        <v/>
      </c>
      <c r="AW65" s="431" t="str">
        <f>IF(AA65="","",IF('作業3-3'!T33="",0,'作業3-3'!T33))</f>
        <v/>
      </c>
      <c r="AX65" s="426" t="str">
        <f>IF('作業3-3'!T34="","",'作業3-3'!T34)</f>
        <v/>
      </c>
      <c r="AY65" s="426" t="str">
        <f>IF('作業3-3'!T36="","",'作業3-3'!T36)</f>
        <v/>
      </c>
      <c r="AZ65" s="426" t="str">
        <f>IF('作業3-3'!T37="","",'作業3-3'!T37)</f>
        <v/>
      </c>
      <c r="BA65" s="426" t="str">
        <f>IF('作業3-3'!T38="","",'作業3-3'!T38)</f>
        <v/>
      </c>
      <c r="BB65" s="426" t="str">
        <f>IF('作業3-3'!T39="","",'作業3-3'!T39)</f>
        <v/>
      </c>
      <c r="BC65" s="431" t="str">
        <f>IF(AA65="","",IF('作業3-3'!T40="",0,'作業3-3'!T40))</f>
        <v/>
      </c>
      <c r="BD65" s="426" t="str">
        <f>IF('作業3-3'!T41="","",'作業3-3'!T41)</f>
        <v/>
      </c>
      <c r="BE65" s="426" t="str">
        <f>IF('作業3-3'!T42="","",'作業3-3'!T42)</f>
        <v/>
      </c>
      <c r="BF65" s="426" t="str">
        <f>IF(AA65="","",IF('作業3-3'!T43="",0,'作業3-3'!T43))</f>
        <v/>
      </c>
      <c r="BG65" s="431" t="str">
        <f>IF(AA65="","",IF('作業3-3'!T44="",0,'作業3-3'!T44))</f>
        <v/>
      </c>
      <c r="BH65" s="426" t="str">
        <f>IF('作業3-3'!T46="","",'作業3-3'!T46)</f>
        <v/>
      </c>
      <c r="BI65" s="426" t="str">
        <f>IF('作業3-3'!T47="","",'作業3-3'!T47)</f>
        <v/>
      </c>
      <c r="BJ65" s="427" t="str">
        <f>IF('作業3-3'!T48="","",'作業3-3'!T48)</f>
        <v/>
      </c>
      <c r="BK65" s="381"/>
      <c r="BL65" s="381"/>
      <c r="BM65" s="381"/>
      <c r="BN65" s="381"/>
      <c r="BO65" s="381"/>
      <c r="BP65" s="381"/>
      <c r="BQ65" s="381"/>
      <c r="BR65" s="381"/>
      <c r="BS65" s="381"/>
      <c r="BT65" s="381"/>
    </row>
    <row r="66" spans="1:72" ht="13.5" hidden="1">
      <c r="A66" s="535" t="str">
        <f t="shared" si="3"/>
        <v/>
      </c>
      <c r="B66" s="562" t="str">
        <f t="shared" si="0"/>
        <v/>
      </c>
      <c r="C66" s="537"/>
      <c r="D66" s="538" t="str">
        <f t="shared" si="1"/>
        <v/>
      </c>
      <c r="E66" s="538" t="str">
        <f t="shared" si="2"/>
        <v/>
      </c>
      <c r="F66" s="538" t="str">
        <f>IF(AA66="","",4064)</f>
        <v/>
      </c>
      <c r="G66" s="555"/>
      <c r="H66"/>
      <c r="I66"/>
      <c r="J66"/>
      <c r="K66"/>
      <c r="L66"/>
      <c r="M66"/>
      <c r="N66"/>
      <c r="O66"/>
      <c r="P66"/>
      <c r="Q66"/>
      <c r="AA66" s="467" t="str">
        <f t="shared" si="10"/>
        <v/>
      </c>
      <c r="AB66" s="389"/>
      <c r="AC66" s="397"/>
      <c r="AD66" s="426" t="str">
        <f t="shared" si="11"/>
        <v/>
      </c>
      <c r="AE66" s="426" t="str">
        <f>IF('作業3-3'!U14="","",'作業3-3'!U14)</f>
        <v/>
      </c>
      <c r="AF66" s="426" t="str">
        <f>IF('作業3-3'!U15="","",'作業3-3'!U15)</f>
        <v/>
      </c>
      <c r="AG66" s="426" t="str">
        <f>IF('作業3-3'!U16="","",'作業3-3'!U16)</f>
        <v/>
      </c>
      <c r="AH66" s="426" t="str">
        <f>IF('作業3-3'!U17="","",'作業3-3'!U17)</f>
        <v/>
      </c>
      <c r="AI66" s="426" t="str">
        <f>IF('作業3-3'!U18="","",'作業3-3'!U18)</f>
        <v/>
      </c>
      <c r="AJ66" s="426" t="str">
        <f>IF('作業3-3'!U19="","",'作業3-3'!U19)</f>
        <v/>
      </c>
      <c r="AK66" s="431" t="str">
        <f>IF(AA66="","",IF('作業3-3'!U20="",0,'作業3-3'!U20))</f>
        <v/>
      </c>
      <c r="AL66" s="426" t="str">
        <f>IF('作業3-3'!U21="","",'作業3-3'!U21)</f>
        <v/>
      </c>
      <c r="AM66" s="426" t="str">
        <f>IF('作業3-3'!U22="","",'作業3-3'!U22)</f>
        <v/>
      </c>
      <c r="AN66" s="426" t="str">
        <f>IF('作業3-3'!U23="","",'作業3-3'!U23)</f>
        <v/>
      </c>
      <c r="AO66" s="426" t="str">
        <f>IF('作業3-3'!U24="","",'作業3-3'!U24)</f>
        <v/>
      </c>
      <c r="AP66" s="431" t="str">
        <f>IF(AA66="","",IF('作業3-3'!U25="",0,'作業3-3'!U25))</f>
        <v/>
      </c>
      <c r="AQ66" s="426" t="str">
        <f>IF('作業3-3'!U26="","",'作業3-3'!U26)</f>
        <v/>
      </c>
      <c r="AR66" s="426" t="str">
        <f>IF('作業3-3'!U28="","",'作業3-3'!U28)</f>
        <v/>
      </c>
      <c r="AS66" s="426" t="str">
        <f>IF('作業3-3'!U29="","",'作業3-3'!U29)</f>
        <v/>
      </c>
      <c r="AT66" s="431" t="str">
        <f>IF(AA66="","",IF('作業3-3'!U30="",0,'作業3-3'!U30))</f>
        <v/>
      </c>
      <c r="AU66" s="426" t="str">
        <f>IF('作業3-3'!U31="","",'作業3-3'!U31)</f>
        <v/>
      </c>
      <c r="AV66" s="426" t="str">
        <f>IF('作業3-3'!U32="","",'作業3-3'!U32)</f>
        <v/>
      </c>
      <c r="AW66" s="431" t="str">
        <f>IF(AA66="","",IF('作業3-3'!U33="",0,'作業3-3'!U33))</f>
        <v/>
      </c>
      <c r="AX66" s="426" t="str">
        <f>IF('作業3-3'!U34="","",'作業3-3'!U34)</f>
        <v/>
      </c>
      <c r="AY66" s="426" t="str">
        <f>IF('作業3-3'!U36="","",'作業3-3'!U36)</f>
        <v/>
      </c>
      <c r="AZ66" s="426" t="str">
        <f>IF('作業3-3'!U37="","",'作業3-3'!U37)</f>
        <v/>
      </c>
      <c r="BA66" s="426" t="str">
        <f>IF('作業3-3'!U38="","",'作業3-3'!U38)</f>
        <v/>
      </c>
      <c r="BB66" s="426" t="str">
        <f>IF('作業3-3'!U39="","",'作業3-3'!U39)</f>
        <v/>
      </c>
      <c r="BC66" s="431" t="str">
        <f>IF(AA66="","",IF('作業3-3'!U40="",0,'作業3-3'!U40))</f>
        <v/>
      </c>
      <c r="BD66" s="426" t="str">
        <f>IF('作業3-3'!U41="","",'作業3-3'!U41)</f>
        <v/>
      </c>
      <c r="BE66" s="426" t="str">
        <f>IF('作業3-3'!U42="","",'作業3-3'!U42)</f>
        <v/>
      </c>
      <c r="BF66" s="426" t="str">
        <f>IF(AA66="","",IF('作業3-3'!U43="",0,'作業3-3'!U43))</f>
        <v/>
      </c>
      <c r="BG66" s="431" t="str">
        <f>IF(AA66="","",IF('作業3-3'!U44="",0,'作業3-3'!U44))</f>
        <v/>
      </c>
      <c r="BH66" s="426" t="str">
        <f>IF('作業3-3'!U46="","",'作業3-3'!U46)</f>
        <v/>
      </c>
      <c r="BI66" s="426" t="str">
        <f>IF('作業3-3'!U47="","",'作業3-3'!U47)</f>
        <v/>
      </c>
      <c r="BJ66" s="427" t="str">
        <f>IF('作業3-3'!U48="","",'作業3-3'!U48)</f>
        <v/>
      </c>
      <c r="BK66" s="381"/>
      <c r="BL66" s="381"/>
      <c r="BM66" s="381"/>
      <c r="BN66" s="381"/>
      <c r="BO66" s="381"/>
      <c r="BP66" s="381"/>
      <c r="BQ66" s="381"/>
      <c r="BR66" s="381"/>
      <c r="BS66" s="381"/>
      <c r="BT66" s="381"/>
    </row>
    <row r="67" spans="1:72" ht="13.5" hidden="1">
      <c r="A67" s="535" t="str">
        <f t="shared" si="3"/>
        <v/>
      </c>
      <c r="B67" s="562" t="str">
        <f t="shared" si="0"/>
        <v/>
      </c>
      <c r="C67" s="537"/>
      <c r="D67" s="538" t="str">
        <f t="shared" si="1"/>
        <v/>
      </c>
      <c r="E67" s="538" t="str">
        <f t="shared" si="2"/>
        <v/>
      </c>
      <c r="F67" s="538" t="str">
        <f>IF(AA67="","",4073)</f>
        <v/>
      </c>
      <c r="G67" s="555"/>
      <c r="H67"/>
      <c r="I67"/>
      <c r="J67"/>
      <c r="K67"/>
      <c r="L67"/>
      <c r="M67"/>
      <c r="N67"/>
      <c r="O67"/>
      <c r="P67"/>
      <c r="Q67"/>
      <c r="AA67" s="467" t="str">
        <f t="shared" si="10"/>
        <v/>
      </c>
      <c r="AB67" s="389"/>
      <c r="AC67" s="397"/>
      <c r="AD67" s="426" t="str">
        <f t="shared" si="11"/>
        <v/>
      </c>
      <c r="AE67" s="426" t="str">
        <f>IF('作業3-3'!V14="","",'作業3-3'!V14)</f>
        <v/>
      </c>
      <c r="AF67" s="426" t="str">
        <f>IF('作業3-3'!V15="","",'作業3-3'!V15)</f>
        <v/>
      </c>
      <c r="AG67" s="426" t="str">
        <f>IF('作業3-3'!V16="","",'作業3-3'!V16)</f>
        <v/>
      </c>
      <c r="AH67" s="426" t="str">
        <f>IF('作業3-3'!V17="","",'作業3-3'!V17)</f>
        <v/>
      </c>
      <c r="AI67" s="426" t="str">
        <f>IF('作業3-3'!V18="","",'作業3-3'!V18)</f>
        <v/>
      </c>
      <c r="AJ67" s="426" t="str">
        <f>IF('作業3-3'!V19="","",'作業3-3'!V19)</f>
        <v/>
      </c>
      <c r="AK67" s="431" t="str">
        <f>IF(AA67="","",IF('作業3-3'!V20="",0,'作業3-3'!V20))</f>
        <v/>
      </c>
      <c r="AL67" s="426" t="str">
        <f>IF('作業3-3'!V21="","",'作業3-3'!V21)</f>
        <v/>
      </c>
      <c r="AM67" s="426" t="str">
        <f>IF('作業3-3'!V22="","",'作業3-3'!V22)</f>
        <v/>
      </c>
      <c r="AN67" s="426" t="str">
        <f>IF('作業3-3'!V23="","",'作業3-3'!V23)</f>
        <v/>
      </c>
      <c r="AO67" s="426" t="str">
        <f>IF('作業3-3'!V24="","",'作業3-3'!V24)</f>
        <v/>
      </c>
      <c r="AP67" s="431" t="str">
        <f>IF(AA67="","",IF('作業3-3'!V25="",0,'作業3-3'!V25))</f>
        <v/>
      </c>
      <c r="AQ67" s="426" t="str">
        <f>IF('作業3-3'!V26="","",'作業3-3'!V26)</f>
        <v/>
      </c>
      <c r="AR67" s="426" t="str">
        <f>IF('作業3-3'!V28="","",'作業3-3'!V28)</f>
        <v/>
      </c>
      <c r="AS67" s="426" t="str">
        <f>IF('作業3-3'!V29="","",'作業3-3'!V29)</f>
        <v/>
      </c>
      <c r="AT67" s="431" t="str">
        <f>IF(AA67="","",IF('作業3-3'!V30="",0,'作業3-3'!V30))</f>
        <v/>
      </c>
      <c r="AU67" s="426" t="str">
        <f>IF('作業3-3'!V31="","",'作業3-3'!V31)</f>
        <v/>
      </c>
      <c r="AV67" s="426" t="str">
        <f>IF('作業3-3'!V32="","",'作業3-3'!V32)</f>
        <v/>
      </c>
      <c r="AW67" s="431" t="str">
        <f>IF(AA67="","",IF('作業3-3'!V33="",0,'作業3-3'!V33))</f>
        <v/>
      </c>
      <c r="AX67" s="426" t="str">
        <f>IF('作業3-3'!V34="","",'作業3-3'!V34)</f>
        <v/>
      </c>
      <c r="AY67" s="426" t="str">
        <f>IF('作業3-3'!V36="","",'作業3-3'!V36)</f>
        <v/>
      </c>
      <c r="AZ67" s="426" t="str">
        <f>IF('作業3-3'!V37="","",'作業3-3'!V37)</f>
        <v/>
      </c>
      <c r="BA67" s="426" t="str">
        <f>IF('作業3-3'!V38="","",'作業3-3'!V38)</f>
        <v/>
      </c>
      <c r="BB67" s="426" t="str">
        <f>IF('作業3-3'!V39="","",'作業3-3'!V39)</f>
        <v/>
      </c>
      <c r="BC67" s="431" t="str">
        <f>IF(AA67="","",IF('作業3-3'!V40="",0,'作業3-3'!V40))</f>
        <v/>
      </c>
      <c r="BD67" s="426" t="str">
        <f>IF('作業3-3'!V41="","",'作業3-3'!V41)</f>
        <v/>
      </c>
      <c r="BE67" s="426" t="str">
        <f>IF('作業3-3'!V42="","",'作業3-3'!V42)</f>
        <v/>
      </c>
      <c r="BF67" s="426" t="str">
        <f>IF(AA67="","",IF('作業3-3'!V43="",0,'作業3-3'!V43))</f>
        <v/>
      </c>
      <c r="BG67" s="431" t="str">
        <f>IF(AA67="","",IF('作業3-3'!V44="",0,'作業3-3'!V44))</f>
        <v/>
      </c>
      <c r="BH67" s="426" t="str">
        <f>IF('作業3-3'!V46="","",'作業3-3'!V46)</f>
        <v/>
      </c>
      <c r="BI67" s="426" t="str">
        <f>IF('作業3-3'!V47="","",'作業3-3'!V47)</f>
        <v/>
      </c>
      <c r="BJ67" s="427" t="str">
        <f>IF('作業3-3'!V48="","",'作業3-3'!V48)</f>
        <v/>
      </c>
      <c r="BK67" s="381"/>
      <c r="BL67" s="381"/>
      <c r="BM67" s="381"/>
      <c r="BN67" s="381"/>
      <c r="BO67" s="381"/>
      <c r="BP67" s="381"/>
      <c r="BQ67" s="381"/>
      <c r="BR67" s="381"/>
      <c r="BS67" s="381"/>
      <c r="BT67" s="381"/>
    </row>
    <row r="68" spans="1:72" ht="13.5" hidden="1">
      <c r="A68" s="535" t="str">
        <f t="shared" si="3"/>
        <v/>
      </c>
      <c r="B68" s="562" t="str">
        <f t="shared" ref="B68:B70" si="12">IF(AA68="","",IF($AP$3="","",$AP$3))</f>
        <v/>
      </c>
      <c r="C68" s="537"/>
      <c r="D68" s="538" t="str">
        <f t="shared" ref="D68:D70" si="13">IF(B68="","",CONCATENATE(B68,F68))</f>
        <v/>
      </c>
      <c r="E68" s="538" t="str">
        <f t="shared" ref="E68:E70" si="14">IF(C68="","",CONCATENATE(C68,F68))</f>
        <v/>
      </c>
      <c r="F68" s="538" t="str">
        <f>IF(AA68="","",4074)</f>
        <v/>
      </c>
      <c r="G68" s="555"/>
      <c r="H68"/>
      <c r="I68"/>
      <c r="J68"/>
      <c r="K68"/>
      <c r="L68"/>
      <c r="M68"/>
      <c r="N68"/>
      <c r="O68"/>
      <c r="P68"/>
      <c r="Q68"/>
      <c r="AA68" s="467" t="str">
        <f t="shared" si="10"/>
        <v/>
      </c>
      <c r="AB68" s="389"/>
      <c r="AC68" s="397"/>
      <c r="AD68" s="426" t="str">
        <f t="shared" si="11"/>
        <v/>
      </c>
      <c r="AE68" s="426" t="str">
        <f>IF('作業3-3'!W14="","",'作業3-3'!W14)</f>
        <v/>
      </c>
      <c r="AF68" s="426" t="str">
        <f>IF('作業3-3'!W15="","",'作業3-3'!W15)</f>
        <v/>
      </c>
      <c r="AG68" s="426" t="str">
        <f>IF('作業3-3'!W16="","",'作業3-3'!W16)</f>
        <v/>
      </c>
      <c r="AH68" s="426" t="str">
        <f>IF('作業3-3'!W17="","",'作業3-3'!W17)</f>
        <v/>
      </c>
      <c r="AI68" s="426" t="str">
        <f>IF('作業3-3'!W18="","",'作業3-3'!W18)</f>
        <v/>
      </c>
      <c r="AJ68" s="426" t="str">
        <f>IF('作業3-3'!W19="","",'作業3-3'!W19)</f>
        <v/>
      </c>
      <c r="AK68" s="431" t="str">
        <f>IF(AA68="","",IF('作業3-3'!W20="",0,'作業3-3'!W20))</f>
        <v/>
      </c>
      <c r="AL68" s="426" t="str">
        <f>IF('作業3-3'!W21="","",'作業3-3'!W21)</f>
        <v/>
      </c>
      <c r="AM68" s="426" t="str">
        <f>IF('作業3-3'!W22="","",'作業3-3'!W22)</f>
        <v/>
      </c>
      <c r="AN68" s="426" t="str">
        <f>IF('作業3-3'!W23="","",'作業3-3'!W23)</f>
        <v/>
      </c>
      <c r="AO68" s="426" t="str">
        <f>IF('作業3-3'!W24="","",'作業3-3'!W24)</f>
        <v/>
      </c>
      <c r="AP68" s="431" t="str">
        <f>IF(AA68="","",IF('作業3-3'!W25="",0,'作業3-3'!W25))</f>
        <v/>
      </c>
      <c r="AQ68" s="426" t="str">
        <f>IF('作業3-3'!W26="","",'作業3-3'!W26)</f>
        <v/>
      </c>
      <c r="AR68" s="426" t="str">
        <f>IF('作業3-3'!W28="","",'作業3-3'!W28)</f>
        <v/>
      </c>
      <c r="AS68" s="426" t="str">
        <f>IF('作業3-3'!W29="","",'作業3-3'!W29)</f>
        <v/>
      </c>
      <c r="AT68" s="431" t="str">
        <f>IF(AA68="","",IF('作業3-3'!W30="",0,'作業3-3'!W30))</f>
        <v/>
      </c>
      <c r="AU68" s="426" t="str">
        <f>IF('作業3-3'!W31="","",'作業3-3'!W31)</f>
        <v/>
      </c>
      <c r="AV68" s="426" t="str">
        <f>IF('作業3-3'!W32="","",'作業3-3'!W32)</f>
        <v/>
      </c>
      <c r="AW68" s="431" t="str">
        <f>IF(AA68="","",IF('作業3-3'!W33="",0,'作業3-3'!W33))</f>
        <v/>
      </c>
      <c r="AX68" s="426" t="str">
        <f>IF('作業3-3'!W34="","",'作業3-3'!W34)</f>
        <v/>
      </c>
      <c r="AY68" s="426" t="str">
        <f>IF('作業3-3'!W36="","",'作業3-3'!W36)</f>
        <v/>
      </c>
      <c r="AZ68" s="426" t="str">
        <f>IF('作業3-3'!W37="","",'作業3-3'!W37)</f>
        <v/>
      </c>
      <c r="BA68" s="426" t="str">
        <f>IF('作業3-3'!W38="","",'作業3-3'!W38)</f>
        <v/>
      </c>
      <c r="BB68" s="426" t="str">
        <f>IF('作業3-3'!W39="","",'作業3-3'!W39)</f>
        <v/>
      </c>
      <c r="BC68" s="431" t="str">
        <f>IF(AA68="","",IF('作業3-3'!W40="",0,'作業3-3'!W40))</f>
        <v/>
      </c>
      <c r="BD68" s="426" t="str">
        <f>IF('作業3-3'!W41="","",'作業3-3'!W41)</f>
        <v/>
      </c>
      <c r="BE68" s="426" t="str">
        <f>IF('作業3-3'!W42="","",'作業3-3'!W42)</f>
        <v/>
      </c>
      <c r="BF68" s="426" t="str">
        <f>IF(AA68="","",IF('作業3-3'!W43="",0,'作業3-3'!W43))</f>
        <v/>
      </c>
      <c r="BG68" s="431" t="str">
        <f>IF(AA68="","",IF('作業3-3'!W44="",0,'作業3-3'!W44))</f>
        <v/>
      </c>
      <c r="BH68" s="426" t="str">
        <f>IF('作業3-3'!W46="","",'作業3-3'!W46)</f>
        <v/>
      </c>
      <c r="BI68" s="426" t="str">
        <f>IF('作業3-3'!W47="","",'作業3-3'!W47)</f>
        <v/>
      </c>
      <c r="BJ68" s="427" t="str">
        <f>IF('作業3-3'!W48="","",'作業3-3'!W48)</f>
        <v/>
      </c>
      <c r="BK68" s="381"/>
      <c r="BL68" s="381"/>
      <c r="BM68" s="381"/>
      <c r="BN68" s="381"/>
      <c r="BO68" s="381"/>
      <c r="BP68" s="381"/>
      <c r="BQ68" s="381"/>
      <c r="BR68" s="381"/>
      <c r="BS68" s="381"/>
      <c r="BT68" s="381"/>
    </row>
    <row r="69" spans="1:72" ht="14.25" hidden="1" thickBot="1">
      <c r="A69" s="535" t="str">
        <f t="shared" ref="A69:A70" si="15">IF(AA69="","",$A$3)</f>
        <v/>
      </c>
      <c r="B69" s="562" t="str">
        <f t="shared" si="12"/>
        <v/>
      </c>
      <c r="C69" s="537"/>
      <c r="D69" s="538" t="str">
        <f t="shared" si="13"/>
        <v/>
      </c>
      <c r="E69" s="538" t="str">
        <f t="shared" si="14"/>
        <v/>
      </c>
      <c r="F69" s="538" t="str">
        <f>IF(AA69="","",4083)</f>
        <v/>
      </c>
      <c r="G69" s="555"/>
      <c r="H69"/>
      <c r="I69"/>
      <c r="J69"/>
      <c r="K69"/>
      <c r="L69"/>
      <c r="M69"/>
      <c r="N69"/>
      <c r="O69"/>
      <c r="P69"/>
      <c r="Q69"/>
      <c r="AA69" s="468" t="str">
        <f t="shared" si="10"/>
        <v/>
      </c>
      <c r="AB69" s="400"/>
      <c r="AC69" s="401"/>
      <c r="AD69" s="428" t="str">
        <f t="shared" si="11"/>
        <v/>
      </c>
      <c r="AE69" s="428" t="str">
        <f>IF('作業3-3'!X14="","",'作業3-3'!X14)</f>
        <v/>
      </c>
      <c r="AF69" s="428" t="str">
        <f>IF('作業3-3'!X15="","",'作業3-3'!X15)</f>
        <v/>
      </c>
      <c r="AG69" s="428" t="str">
        <f>IF('作業3-3'!X16="","",'作業3-3'!X16)</f>
        <v/>
      </c>
      <c r="AH69" s="428" t="str">
        <f>IF('作業3-3'!X17="","",'作業3-3'!X17)</f>
        <v/>
      </c>
      <c r="AI69" s="428" t="str">
        <f>IF('作業3-3'!X18="","",'作業3-3'!X18)</f>
        <v/>
      </c>
      <c r="AJ69" s="428" t="str">
        <f>IF('作業3-3'!X19="","",'作業3-3'!X19)</f>
        <v/>
      </c>
      <c r="AK69" s="432" t="str">
        <f>IF(AA69="","",IF('作業3-3'!X20="",0,'作業3-3'!X20))</f>
        <v/>
      </c>
      <c r="AL69" s="428" t="str">
        <f>IF('作業3-3'!X21="","",'作業3-3'!X21)</f>
        <v/>
      </c>
      <c r="AM69" s="428" t="str">
        <f>IF('作業3-3'!X22="","",'作業3-3'!X22)</f>
        <v/>
      </c>
      <c r="AN69" s="428" t="str">
        <f>IF('作業3-3'!X23="","",'作業3-3'!X23)</f>
        <v/>
      </c>
      <c r="AO69" s="428" t="str">
        <f>IF('作業3-3'!X24="","",'作業3-3'!X24)</f>
        <v/>
      </c>
      <c r="AP69" s="432" t="str">
        <f>IF(AA69="","",IF('作業3-3'!X25="",0,'作業3-3'!X25))</f>
        <v/>
      </c>
      <c r="AQ69" s="428" t="str">
        <f>IF('作業3-3'!X26="","",'作業3-3'!X26)</f>
        <v/>
      </c>
      <c r="AR69" s="428" t="str">
        <f>IF('作業3-3'!X28="","",'作業3-3'!X28)</f>
        <v/>
      </c>
      <c r="AS69" s="428" t="str">
        <f>IF('作業3-3'!X29="","",'作業3-3'!X29)</f>
        <v/>
      </c>
      <c r="AT69" s="432" t="str">
        <f>IF(AA69="","",IF('作業3-3'!X30="",0,'作業3-3'!X30))</f>
        <v/>
      </c>
      <c r="AU69" s="428" t="str">
        <f>IF('作業3-3'!X31="","",'作業3-3'!X31)</f>
        <v/>
      </c>
      <c r="AV69" s="428" t="str">
        <f>IF('作業3-3'!X32="","",'作業3-3'!X32)</f>
        <v/>
      </c>
      <c r="AW69" s="432" t="str">
        <f>IF(AA69="","",IF('作業3-3'!X33="",0,'作業3-3'!X33))</f>
        <v/>
      </c>
      <c r="AX69" s="428" t="str">
        <f>IF('作業3-3'!X34="","",'作業3-3'!X34)</f>
        <v/>
      </c>
      <c r="AY69" s="428" t="str">
        <f>IF('作業3-3'!X36="","",'作業3-3'!X36)</f>
        <v/>
      </c>
      <c r="AZ69" s="428" t="str">
        <f>IF('作業3-3'!X37="","",'作業3-3'!X37)</f>
        <v/>
      </c>
      <c r="BA69" s="428" t="str">
        <f>IF('作業3-3'!X38="","",'作業3-3'!X38)</f>
        <v/>
      </c>
      <c r="BB69" s="428" t="str">
        <f>IF('作業3-3'!X39="","",'作業3-3'!X39)</f>
        <v/>
      </c>
      <c r="BC69" s="432" t="str">
        <f>IF(AA69="","",IF('作業3-3'!X40="",0,'作業3-3'!X40))</f>
        <v/>
      </c>
      <c r="BD69" s="428" t="str">
        <f>IF('作業3-3'!X41="","",'作業3-3'!X41)</f>
        <v/>
      </c>
      <c r="BE69" s="428" t="str">
        <f>IF('作業3-3'!X42="","",'作業3-3'!X42)</f>
        <v/>
      </c>
      <c r="BF69" s="428" t="str">
        <f>IF(AA69="","",IF('作業3-3'!X43="",0,'作業3-3'!X43))</f>
        <v/>
      </c>
      <c r="BG69" s="432" t="str">
        <f>IF(AA69="","",IF('作業3-3'!X44="",0,'作業3-3'!X44))</f>
        <v/>
      </c>
      <c r="BH69" s="428" t="str">
        <f>IF('作業3-3'!X46="","",'作業3-3'!X46)</f>
        <v/>
      </c>
      <c r="BI69" s="428" t="str">
        <f>IF('作業3-3'!X47="","",'作業3-3'!X47)</f>
        <v/>
      </c>
      <c r="BJ69" s="429" t="str">
        <f>IF('作業3-3'!X48="","",'作業3-3'!X48)</f>
        <v/>
      </c>
      <c r="BK69" s="440"/>
      <c r="BL69" s="434"/>
      <c r="BM69" s="434"/>
      <c r="BN69" s="434"/>
      <c r="BO69" s="434"/>
      <c r="BP69" s="434"/>
      <c r="BQ69" s="434"/>
      <c r="BR69" s="434"/>
      <c r="BS69" s="434"/>
      <c r="BT69" s="434"/>
    </row>
    <row r="70" spans="1:72" ht="15" hidden="1" thickTop="1" thickBot="1">
      <c r="A70" s="535" t="str">
        <f t="shared" si="15"/>
        <v/>
      </c>
      <c r="B70" s="562" t="str">
        <f t="shared" si="12"/>
        <v/>
      </c>
      <c r="C70" s="537"/>
      <c r="D70" s="538" t="str">
        <f t="shared" si="13"/>
        <v/>
      </c>
      <c r="E70" s="538" t="str">
        <f t="shared" si="14"/>
        <v/>
      </c>
      <c r="F70" s="538" t="str">
        <f>IF(AA70="","",5011)</f>
        <v/>
      </c>
      <c r="G70" s="555"/>
      <c r="H70"/>
      <c r="I70"/>
      <c r="J70"/>
      <c r="K70"/>
      <c r="L70"/>
      <c r="M70"/>
      <c r="N70"/>
      <c r="O70"/>
      <c r="P70"/>
      <c r="Q70"/>
      <c r="AA70" s="469" t="str">
        <f>IF(AA3="01","05","")</f>
        <v/>
      </c>
      <c r="AB70" s="400"/>
      <c r="AC70" s="439" t="str">
        <f>IF(作業４!F12="","",作業４!F12)</f>
        <v/>
      </c>
      <c r="AD70" s="439" t="str">
        <f>IF(作業４!F13="","",作業４!F13)</f>
        <v/>
      </c>
      <c r="AE70" s="439" t="str">
        <f>IF(作業４!F14="","",作業４!F14)</f>
        <v/>
      </c>
      <c r="AF70" s="439" t="str">
        <f>IF(作業４!F15="","",作業４!F15)</f>
        <v/>
      </c>
      <c r="AG70" s="439" t="str">
        <f>IF(作業４!F16="","",作業４!F16)</f>
        <v/>
      </c>
      <c r="AH70" s="439" t="str">
        <f>IF(作業４!F17="","",作業４!F17)</f>
        <v/>
      </c>
      <c r="AI70" s="439" t="str">
        <f>IF(作業４!F18="","",作業４!F18)</f>
        <v/>
      </c>
      <c r="AJ70" s="439" t="str">
        <f>IF(作業４!F19="","",作業４!F19)</f>
        <v/>
      </c>
      <c r="AK70" s="439" t="str">
        <f>IF(作業４!F20="","",作業４!F20)</f>
        <v/>
      </c>
      <c r="AL70" s="439" t="str">
        <f>IF(作業４!F21="","",作業４!F21)</f>
        <v/>
      </c>
      <c r="AM70" s="439" t="str">
        <f>IF(作業４!F22="","",作業４!F22)</f>
        <v/>
      </c>
      <c r="AN70" s="439" t="str">
        <f>IF(作業４!F23="","",作業４!F23)</f>
        <v/>
      </c>
      <c r="AO70" s="439" t="str">
        <f>IF(作業４!F24="","",作業４!F24)</f>
        <v/>
      </c>
      <c r="AP70" s="439" t="str">
        <f>IF(作業４!F25="","",作業４!F25)</f>
        <v/>
      </c>
      <c r="AQ70" s="439" t="str">
        <f>IF(作業４!F26="","",作業４!F26)</f>
        <v/>
      </c>
      <c r="AR70" s="439" t="str">
        <f>IF(作業４!F27="","",作業４!F27)</f>
        <v/>
      </c>
      <c r="AS70" s="439" t="str">
        <f>IF(作業４!F28="","",作業４!F28)</f>
        <v/>
      </c>
      <c r="AT70" s="439" t="str">
        <f>IF(作業４!F29="","",作業４!F29)</f>
        <v/>
      </c>
      <c r="AU70" s="439" t="str">
        <f>IF(作業４!F30="","",作業４!F30)</f>
        <v/>
      </c>
      <c r="AV70" s="439" t="str">
        <f>IF(作業４!F31="","",作業４!F31)</f>
        <v/>
      </c>
      <c r="AW70" s="439" t="str">
        <f>IF(作業４!F32="","",作業４!F32)</f>
        <v/>
      </c>
      <c r="AX70" s="439" t="str">
        <f>IF(作業４!F33="","",作業４!F33)</f>
        <v/>
      </c>
      <c r="AY70" s="439" t="str">
        <f>IF(作業４!L12="","",作業４!L12)</f>
        <v/>
      </c>
      <c r="AZ70" s="439" t="str">
        <f>IF(作業４!L13="","",作業４!L13)</f>
        <v/>
      </c>
      <c r="BA70" s="439" t="str">
        <f>IF(作業４!L14="","",作業４!L14)</f>
        <v/>
      </c>
      <c r="BB70" s="439" t="str">
        <f>IF(作業４!L15="","",作業４!L15)</f>
        <v/>
      </c>
      <c r="BC70" s="439" t="str">
        <f>IF(作業４!L16="","",作業４!L16)</f>
        <v/>
      </c>
      <c r="BD70" s="439" t="str">
        <f>IF(作業４!L17="","",作業４!L17)</f>
        <v/>
      </c>
      <c r="BE70" s="439" t="str">
        <f>IF(作業４!L18="","",作業４!L18)</f>
        <v/>
      </c>
      <c r="BF70" s="439" t="str">
        <f>IF(作業４!L19="","",作業４!L19)</f>
        <v/>
      </c>
      <c r="BG70" s="439" t="str">
        <f>IF(作業４!L20="","",作業４!L20)</f>
        <v/>
      </c>
      <c r="BH70" s="439" t="str">
        <f>IF(作業４!L21="","",作業４!L21)</f>
        <v/>
      </c>
      <c r="BI70" s="439" t="str">
        <f>IF(作業４!L22="","",作業４!L22)</f>
        <v/>
      </c>
      <c r="BJ70" s="439" t="str">
        <f>IF(作業４!L23="","",作業４!L23)</f>
        <v/>
      </c>
      <c r="BK70" s="439" t="str">
        <f>IF(作業４!L24="","",作業４!L24)</f>
        <v/>
      </c>
      <c r="BL70" s="439" t="str">
        <f>IF(作業４!L25="","",作業４!L25)</f>
        <v/>
      </c>
      <c r="BM70" s="439" t="str">
        <f>IF(作業４!L26="","",作業４!L26)</f>
        <v/>
      </c>
      <c r="BN70" s="439" t="str">
        <f>IF(作業４!L27="","",作業４!L27)</f>
        <v/>
      </c>
      <c r="BO70" s="439" t="str">
        <f>IF(作業４!L28="","",作業４!L28)</f>
        <v/>
      </c>
      <c r="BP70" s="439" t="str">
        <f>IF(作業４!L29="","",作業４!L29)</f>
        <v/>
      </c>
      <c r="BQ70" s="439" t="str">
        <f>IF(作業４!L30="","",作業４!L30)</f>
        <v/>
      </c>
      <c r="BR70" s="439" t="str">
        <f>IF(作業４!L31="","",作業４!L31)</f>
        <v/>
      </c>
      <c r="BS70" s="439" t="str">
        <f>IF(作業４!L32="","",作業４!L32)</f>
        <v/>
      </c>
      <c r="BT70" s="439" t="str">
        <f>IF(作業４!L33="","",作業４!L33)</f>
        <v/>
      </c>
    </row>
    <row r="71" spans="1:72" ht="12.75" thickTop="1">
      <c r="A71" s="555"/>
      <c r="B71" s="537"/>
      <c r="C71" s="537"/>
      <c r="D71" s="537"/>
      <c r="E71" s="537"/>
      <c r="F71" s="537"/>
      <c r="G71" s="555"/>
      <c r="H71" s="555"/>
      <c r="I71" s="555"/>
      <c r="J71" s="555"/>
      <c r="K71" s="555"/>
      <c r="L71" s="555"/>
      <c r="M71" s="555"/>
      <c r="N71" s="555"/>
      <c r="O71" s="555"/>
      <c r="P71" s="555"/>
      <c r="Q71" s="555"/>
    </row>
    <row r="72" spans="1:72" ht="13.5">
      <c r="AN72"/>
      <c r="AO72"/>
    </row>
    <row r="73" spans="1:72" ht="13.5">
      <c r="AN73"/>
      <c r="AO73"/>
    </row>
    <row r="74" spans="1:72" ht="13.5">
      <c r="AN74"/>
      <c r="AO74"/>
    </row>
    <row r="75" spans="1:72" ht="13.5">
      <c r="AN75"/>
      <c r="AO75"/>
    </row>
    <row r="76" spans="1:72" ht="13.5">
      <c r="AN76"/>
      <c r="AO76"/>
    </row>
    <row r="77" spans="1:72" ht="13.5">
      <c r="AN77"/>
      <c r="AO77"/>
    </row>
    <row r="78" spans="1:72" ht="13.5">
      <c r="AN78"/>
      <c r="AO78"/>
    </row>
    <row r="79" spans="1:72" ht="13.5">
      <c r="AN79"/>
      <c r="AO79"/>
    </row>
    <row r="80" spans="1:72" ht="13.5">
      <c r="AN80"/>
      <c r="AO80"/>
    </row>
    <row r="81" spans="40:41" ht="13.5">
      <c r="AN81"/>
      <c r="AO81"/>
    </row>
    <row r="82" spans="40:41" ht="13.5">
      <c r="AN82"/>
      <c r="AO82"/>
    </row>
    <row r="83" spans="40:41" ht="13.5">
      <c r="AN83"/>
      <c r="AO83"/>
    </row>
    <row r="97" spans="46:50">
      <c r="AT97" s="948"/>
      <c r="AU97" s="948"/>
      <c r="AV97" s="948"/>
      <c r="AW97" s="948"/>
      <c r="AX97" s="948"/>
    </row>
    <row r="98" spans="46:50">
      <c r="AT98" s="948"/>
      <c r="AU98" s="948"/>
      <c r="AV98" s="948"/>
      <c r="AW98" s="948"/>
      <c r="AX98" s="948"/>
    </row>
    <row r="99" spans="46:50">
      <c r="AT99" s="948"/>
      <c r="AU99" s="948"/>
      <c r="AV99" s="948"/>
      <c r="AW99" s="948"/>
      <c r="AX99" s="948"/>
    </row>
    <row r="100" spans="46:50">
      <c r="AT100" s="948"/>
      <c r="AU100" s="948"/>
      <c r="AV100" s="948"/>
      <c r="AW100" s="948"/>
      <c r="AX100" s="948"/>
    </row>
    <row r="101" spans="46:50">
      <c r="AT101" s="948"/>
      <c r="AU101" s="948"/>
      <c r="AV101" s="948"/>
      <c r="AW101" s="948"/>
      <c r="AX101" s="948"/>
    </row>
    <row r="102" spans="46:50">
      <c r="AT102" s="948"/>
      <c r="AU102" s="948"/>
      <c r="AV102" s="948"/>
      <c r="AW102" s="948"/>
      <c r="AX102" s="948"/>
    </row>
    <row r="103" spans="46:50">
      <c r="AT103" s="948"/>
      <c r="AU103" s="948"/>
      <c r="AV103" s="948"/>
      <c r="AW103" s="948"/>
      <c r="AX103" s="948"/>
    </row>
    <row r="104" spans="46:50">
      <c r="AT104" s="948"/>
      <c r="AU104" s="948"/>
      <c r="AV104" s="948"/>
      <c r="AW104" s="948"/>
      <c r="AX104" s="948"/>
    </row>
    <row r="105" spans="46:50">
      <c r="AT105" s="948"/>
      <c r="AU105" s="948"/>
      <c r="AV105" s="948"/>
      <c r="AW105" s="948"/>
      <c r="AX105" s="948"/>
    </row>
    <row r="106" spans="46:50">
      <c r="AT106" s="948"/>
      <c r="AU106" s="948"/>
      <c r="AV106" s="948"/>
      <c r="AW106" s="948"/>
      <c r="AX106" s="948"/>
    </row>
    <row r="107" spans="46:50">
      <c r="AT107" s="948"/>
      <c r="AU107" s="948"/>
      <c r="AV107" s="948"/>
      <c r="AW107" s="948"/>
      <c r="AX107" s="948"/>
    </row>
    <row r="108" spans="46:50">
      <c r="AT108" s="948"/>
      <c r="AU108" s="948"/>
      <c r="AV108" s="948"/>
      <c r="AW108" s="948"/>
      <c r="AX108" s="948"/>
    </row>
    <row r="109" spans="46:50">
      <c r="AT109" s="948"/>
      <c r="AU109" s="948"/>
      <c r="AV109" s="948"/>
      <c r="AW109" s="948"/>
      <c r="AX109" s="948"/>
    </row>
    <row r="110" spans="46:50">
      <c r="AT110" s="948"/>
      <c r="AU110" s="948"/>
      <c r="AV110" s="948"/>
      <c r="AW110" s="948"/>
      <c r="AX110" s="948"/>
    </row>
    <row r="111" spans="46:50">
      <c r="AT111" s="948"/>
      <c r="AU111" s="948"/>
      <c r="AV111" s="948"/>
      <c r="AW111" s="948"/>
      <c r="AX111" s="948"/>
    </row>
    <row r="112" spans="46:50">
      <c r="AT112" s="948"/>
      <c r="AU112" s="948"/>
      <c r="AV112" s="948"/>
      <c r="AW112" s="948"/>
      <c r="AX112" s="948"/>
    </row>
    <row r="113" spans="46:50">
      <c r="AT113" s="948"/>
      <c r="AU113" s="948"/>
      <c r="AV113" s="948"/>
      <c r="AW113" s="948"/>
      <c r="AX113" s="948"/>
    </row>
    <row r="114" spans="46:50">
      <c r="AT114" s="948"/>
      <c r="AU114" s="948"/>
      <c r="AV114" s="948"/>
      <c r="AW114" s="948"/>
      <c r="AX114" s="948"/>
    </row>
    <row r="115" spans="46:50">
      <c r="AT115" s="948"/>
      <c r="AU115" s="948"/>
      <c r="AV115" s="948"/>
      <c r="AW115" s="948"/>
      <c r="AX115" s="948"/>
    </row>
    <row r="116" spans="46:50">
      <c r="AT116" s="948"/>
      <c r="AU116" s="948"/>
      <c r="AV116" s="948"/>
      <c r="AW116" s="948"/>
      <c r="AX116" s="948"/>
    </row>
    <row r="117" spans="46:50">
      <c r="AT117" s="948"/>
      <c r="AU117" s="948"/>
      <c r="AV117" s="948"/>
      <c r="AW117" s="948"/>
      <c r="AX117" s="948"/>
    </row>
    <row r="118" spans="46:50">
      <c r="AT118" s="948"/>
      <c r="AU118" s="948"/>
      <c r="AV118" s="948"/>
      <c r="AW118" s="948"/>
      <c r="AX118" s="948"/>
    </row>
    <row r="119" spans="46:50">
      <c r="AT119" s="948"/>
      <c r="AU119" s="948"/>
      <c r="AV119" s="948"/>
      <c r="AW119" s="948"/>
      <c r="AX119" s="948"/>
    </row>
    <row r="120" spans="46:50">
      <c r="AT120" s="948"/>
      <c r="AU120" s="948"/>
      <c r="AV120" s="948"/>
      <c r="AW120" s="948"/>
      <c r="AX120" s="948"/>
    </row>
    <row r="121" spans="46:50">
      <c r="AT121" s="948"/>
      <c r="AU121" s="948"/>
      <c r="AV121" s="948"/>
      <c r="AW121" s="948"/>
      <c r="AX121" s="948"/>
    </row>
    <row r="122" spans="46:50">
      <c r="AT122" s="948"/>
      <c r="AU122" s="948"/>
      <c r="AV122" s="948"/>
      <c r="AW122" s="948"/>
      <c r="AX122" s="948"/>
    </row>
    <row r="123" spans="46:50">
      <c r="AT123" s="948"/>
      <c r="AU123" s="948"/>
      <c r="AV123" s="948"/>
      <c r="AW123" s="948"/>
      <c r="AX123" s="948"/>
    </row>
    <row r="124" spans="46:50">
      <c r="AT124" s="948"/>
      <c r="AU124" s="948"/>
      <c r="AV124" s="948"/>
      <c r="AW124" s="948"/>
      <c r="AX124" s="948"/>
    </row>
    <row r="125" spans="46:50">
      <c r="AT125" s="948"/>
      <c r="AU125" s="948"/>
      <c r="AV125" s="948"/>
      <c r="AW125" s="948"/>
      <c r="AX125" s="948"/>
    </row>
    <row r="126" spans="46:50">
      <c r="AT126" s="948"/>
      <c r="AU126" s="948"/>
      <c r="AV126" s="948"/>
      <c r="AW126" s="948"/>
      <c r="AX126" s="948"/>
    </row>
    <row r="127" spans="46:50">
      <c r="AT127" s="948"/>
      <c r="AU127" s="948"/>
      <c r="AV127" s="948"/>
      <c r="AW127" s="948"/>
      <c r="AX127" s="948"/>
    </row>
    <row r="128" spans="46:50">
      <c r="AT128" s="948"/>
      <c r="AU128" s="948"/>
      <c r="AV128" s="948"/>
      <c r="AW128" s="948"/>
      <c r="AX128" s="948"/>
    </row>
    <row r="129" spans="46:65">
      <c r="AT129" s="948"/>
      <c r="AU129" s="948"/>
      <c r="AV129" s="948"/>
      <c r="AW129" s="948"/>
      <c r="AX129" s="948"/>
    </row>
    <row r="130" spans="46:65">
      <c r="AT130" s="948"/>
      <c r="AU130" s="948"/>
      <c r="AV130" s="948"/>
      <c r="AW130" s="948"/>
      <c r="AX130" s="948"/>
    </row>
    <row r="131" spans="46:65">
      <c r="AT131" s="948"/>
      <c r="AU131" s="948"/>
      <c r="AV131" s="948"/>
      <c r="AW131" s="948"/>
      <c r="AX131" s="948"/>
    </row>
    <row r="132" spans="46:65">
      <c r="AT132" s="948"/>
      <c r="AU132" s="948"/>
      <c r="AV132" s="948"/>
      <c r="AW132" s="948"/>
      <c r="AX132" s="948"/>
    </row>
    <row r="133" spans="46:65">
      <c r="AT133" s="948"/>
      <c r="AU133" s="948"/>
      <c r="AV133" s="948"/>
      <c r="AW133" s="948"/>
      <c r="AX133" s="948"/>
    </row>
    <row r="134" spans="46:65">
      <c r="AT134" s="948"/>
      <c r="AU134" s="948"/>
      <c r="AV134" s="948"/>
      <c r="AW134" s="948"/>
      <c r="AX134" s="948"/>
    </row>
    <row r="135" spans="46:65">
      <c r="AT135" s="948"/>
      <c r="AU135" s="948"/>
      <c r="AV135" s="948"/>
      <c r="AW135" s="948"/>
      <c r="AX135" s="948"/>
    </row>
    <row r="136" spans="46:65">
      <c r="AT136" s="948"/>
      <c r="AU136" s="948"/>
      <c r="AV136" s="948"/>
      <c r="AW136" s="948"/>
      <c r="AX136" s="948"/>
    </row>
    <row r="137" spans="46:65">
      <c r="AT137" s="948"/>
      <c r="AU137" s="948"/>
      <c r="AV137" s="948"/>
      <c r="AW137" s="948"/>
      <c r="AX137" s="948"/>
    </row>
    <row r="138" spans="46:65">
      <c r="AT138" s="948"/>
      <c r="AU138" s="948"/>
      <c r="AV138" s="948"/>
      <c r="AW138" s="948"/>
      <c r="AX138" s="948"/>
    </row>
    <row r="139" spans="46:65">
      <c r="AT139" s="948"/>
      <c r="AU139" s="948"/>
      <c r="AV139" s="948"/>
      <c r="AW139" s="948"/>
      <c r="AX139" s="948"/>
    </row>
    <row r="140" spans="46:65">
      <c r="AT140" s="948"/>
      <c r="AU140" s="948"/>
      <c r="AV140" s="948"/>
      <c r="AW140" s="948"/>
      <c r="AX140" s="948"/>
    </row>
    <row r="141" spans="46:65">
      <c r="AT141" s="948"/>
      <c r="AU141" s="948"/>
      <c r="AV141" s="948"/>
      <c r="AW141" s="948"/>
      <c r="AX141" s="948"/>
    </row>
    <row r="142" spans="46:65">
      <c r="AT142" s="948"/>
      <c r="AU142" s="948"/>
      <c r="AV142" s="948"/>
      <c r="AW142" s="948"/>
      <c r="AX142" s="948"/>
    </row>
    <row r="143" spans="46:65">
      <c r="AT143" s="948"/>
      <c r="AU143" s="948"/>
      <c r="AV143" s="948"/>
      <c r="AW143" s="948"/>
      <c r="AX143" s="948"/>
    </row>
    <row r="144" spans="46:65">
      <c r="AT144" s="948"/>
      <c r="AU144" s="948"/>
      <c r="AV144" s="948"/>
      <c r="AW144" s="948"/>
      <c r="AX144" s="948"/>
      <c r="BA144" s="948"/>
      <c r="BB144" s="948"/>
      <c r="BC144" s="948"/>
      <c r="BD144" s="948"/>
      <c r="BE144" s="948"/>
      <c r="BF144" s="948"/>
      <c r="BG144" s="948"/>
      <c r="BH144" s="948"/>
      <c r="BI144" s="948"/>
      <c r="BJ144" s="948"/>
      <c r="BK144" s="948"/>
      <c r="BL144" s="948"/>
      <c r="BM144" s="948"/>
    </row>
    <row r="145" spans="46:65">
      <c r="AT145" s="948"/>
      <c r="AU145" s="948"/>
      <c r="AV145" s="948"/>
      <c r="AW145" s="948"/>
      <c r="AX145" s="948"/>
      <c r="BA145" s="948"/>
      <c r="BB145" s="948"/>
      <c r="BC145" s="948"/>
      <c r="BD145" s="948"/>
      <c r="BE145" s="948"/>
      <c r="BF145" s="948"/>
      <c r="BG145" s="948"/>
      <c r="BH145" s="948"/>
      <c r="BI145" s="948"/>
      <c r="BJ145" s="948"/>
      <c r="BK145" s="948"/>
      <c r="BL145" s="948"/>
      <c r="BM145" s="948"/>
    </row>
    <row r="146" spans="46:65">
      <c r="AT146" s="948"/>
      <c r="AU146" s="948"/>
      <c r="AV146" s="948"/>
      <c r="AW146" s="948"/>
      <c r="AX146" s="948"/>
      <c r="BA146" s="948"/>
      <c r="BB146" s="948"/>
      <c r="BC146" s="948"/>
      <c r="BD146" s="948"/>
      <c r="BE146" s="948"/>
      <c r="BF146" s="948"/>
      <c r="BG146" s="948"/>
      <c r="BH146" s="948"/>
      <c r="BI146" s="948"/>
      <c r="BJ146" s="948"/>
      <c r="BK146" s="948"/>
      <c r="BL146" s="948"/>
      <c r="BM146" s="948"/>
    </row>
    <row r="147" spans="46:65">
      <c r="AT147" s="948"/>
      <c r="AU147" s="948"/>
      <c r="AV147" s="948"/>
      <c r="AW147" s="948"/>
      <c r="AX147" s="948"/>
      <c r="BA147" s="948"/>
      <c r="BB147" s="948"/>
      <c r="BC147" s="948"/>
      <c r="BD147" s="948"/>
      <c r="BE147" s="948"/>
      <c r="BF147" s="948"/>
      <c r="BG147" s="948"/>
      <c r="BH147" s="948"/>
      <c r="BI147" s="948"/>
      <c r="BJ147" s="948"/>
      <c r="BK147" s="948"/>
      <c r="BL147" s="948"/>
      <c r="BM147" s="948"/>
    </row>
    <row r="148" spans="46:65">
      <c r="AT148" s="948"/>
      <c r="AU148" s="948"/>
      <c r="AV148" s="948"/>
      <c r="AW148" s="948"/>
      <c r="AX148" s="948"/>
      <c r="BA148" s="948"/>
      <c r="BB148" s="948"/>
      <c r="BC148" s="948"/>
      <c r="BD148" s="948"/>
      <c r="BE148" s="948"/>
      <c r="BF148" s="948"/>
      <c r="BG148" s="948"/>
      <c r="BH148" s="948"/>
      <c r="BI148" s="948"/>
      <c r="BJ148" s="948"/>
      <c r="BK148" s="948"/>
      <c r="BL148" s="948"/>
      <c r="BM148" s="948"/>
    </row>
    <row r="149" spans="46:65">
      <c r="AT149" s="948"/>
      <c r="AU149" s="948"/>
      <c r="AV149" s="948"/>
      <c r="AW149" s="948"/>
      <c r="AX149" s="948"/>
      <c r="BA149" s="948"/>
      <c r="BB149" s="948"/>
      <c r="BC149" s="948"/>
      <c r="BD149" s="948"/>
      <c r="BE149" s="948"/>
      <c r="BF149" s="948"/>
      <c r="BG149" s="948"/>
      <c r="BH149" s="948"/>
      <c r="BI149" s="948"/>
      <c r="BJ149" s="948"/>
      <c r="BK149" s="948"/>
      <c r="BL149" s="948"/>
      <c r="BM149" s="948"/>
    </row>
    <row r="150" spans="46:65">
      <c r="AT150" s="948"/>
      <c r="AU150" s="948"/>
      <c r="AV150" s="948"/>
      <c r="AW150" s="948"/>
      <c r="AX150" s="948"/>
      <c r="BA150" s="948"/>
      <c r="BB150" s="948"/>
      <c r="BC150" s="948"/>
      <c r="BD150" s="948"/>
      <c r="BE150" s="948"/>
      <c r="BF150" s="948"/>
      <c r="BG150" s="948"/>
      <c r="BH150" s="948"/>
      <c r="BI150" s="948"/>
      <c r="BJ150" s="948"/>
      <c r="BK150" s="948"/>
      <c r="BL150" s="948"/>
      <c r="BM150" s="948"/>
    </row>
    <row r="151" spans="46:65">
      <c r="AT151" s="948"/>
      <c r="AU151" s="948"/>
      <c r="AV151" s="948"/>
      <c r="AW151" s="948"/>
      <c r="AX151" s="948"/>
      <c r="BA151" s="948"/>
      <c r="BB151" s="948"/>
      <c r="BC151" s="948"/>
      <c r="BD151" s="948"/>
      <c r="BE151" s="948"/>
      <c r="BF151" s="948"/>
      <c r="BG151" s="948"/>
      <c r="BH151" s="948"/>
      <c r="BI151" s="948"/>
      <c r="BJ151" s="948"/>
      <c r="BK151" s="948"/>
      <c r="BL151" s="948"/>
      <c r="BM151" s="948"/>
    </row>
    <row r="152" spans="46:65">
      <c r="AT152" s="948"/>
      <c r="AU152" s="948"/>
      <c r="AV152" s="948"/>
      <c r="AW152" s="948"/>
      <c r="AX152" s="948"/>
      <c r="BA152" s="948"/>
      <c r="BB152" s="948"/>
      <c r="BC152" s="948"/>
      <c r="BD152" s="948"/>
      <c r="BE152" s="948"/>
      <c r="BF152" s="948"/>
      <c r="BG152" s="948"/>
      <c r="BH152" s="948"/>
      <c r="BI152" s="948"/>
      <c r="BJ152" s="948"/>
      <c r="BK152" s="948"/>
      <c r="BL152" s="948"/>
      <c r="BM152" s="948"/>
    </row>
    <row r="153" spans="46:65">
      <c r="AT153" s="948"/>
      <c r="AU153" s="948"/>
      <c r="AV153" s="948"/>
      <c r="AW153" s="948"/>
      <c r="AX153" s="948"/>
      <c r="BA153" s="948"/>
      <c r="BB153" s="948"/>
      <c r="BC153" s="948"/>
      <c r="BD153" s="948"/>
      <c r="BE153" s="948"/>
      <c r="BF153" s="948"/>
      <c r="BG153" s="948"/>
      <c r="BH153" s="948"/>
      <c r="BI153" s="948"/>
      <c r="BJ153" s="948"/>
      <c r="BK153" s="948"/>
      <c r="BL153" s="948"/>
      <c r="BM153" s="948"/>
    </row>
    <row r="154" spans="46:65">
      <c r="AT154" s="948"/>
      <c r="AU154" s="948"/>
      <c r="AV154" s="948"/>
      <c r="AW154" s="948"/>
      <c r="AX154" s="948"/>
      <c r="BA154" s="948"/>
      <c r="BB154" s="948"/>
      <c r="BC154" s="948"/>
      <c r="BD154" s="948"/>
      <c r="BE154" s="948"/>
      <c r="BF154" s="948"/>
      <c r="BG154" s="948"/>
      <c r="BH154" s="948"/>
      <c r="BI154" s="948"/>
      <c r="BJ154" s="948"/>
      <c r="BK154" s="948"/>
      <c r="BL154" s="948"/>
      <c r="BM154" s="948"/>
    </row>
    <row r="155" spans="46:65">
      <c r="AT155" s="948"/>
      <c r="AU155" s="948"/>
      <c r="AV155" s="948"/>
      <c r="AW155" s="948"/>
      <c r="AX155" s="948"/>
      <c r="BA155" s="948"/>
      <c r="BB155" s="948"/>
      <c r="BC155" s="948"/>
      <c r="BD155" s="948"/>
      <c r="BE155" s="948"/>
      <c r="BF155" s="948"/>
      <c r="BG155" s="948"/>
      <c r="BH155" s="948"/>
      <c r="BI155" s="948"/>
      <c r="BJ155" s="948"/>
      <c r="BK155" s="948"/>
      <c r="BL155" s="948"/>
      <c r="BM155" s="948"/>
    </row>
    <row r="156" spans="46:65">
      <c r="AT156" s="948"/>
      <c r="AU156" s="948"/>
      <c r="AV156" s="948"/>
      <c r="AW156" s="948"/>
      <c r="AX156" s="948"/>
      <c r="BA156" s="948"/>
      <c r="BB156" s="948"/>
      <c r="BC156" s="948"/>
      <c r="BD156" s="948"/>
      <c r="BE156" s="948"/>
      <c r="BF156" s="948"/>
      <c r="BG156" s="948"/>
      <c r="BH156" s="948"/>
      <c r="BI156" s="948"/>
      <c r="BJ156" s="948"/>
      <c r="BK156" s="948"/>
      <c r="BL156" s="948"/>
      <c r="BM156" s="948"/>
    </row>
    <row r="157" spans="46:65">
      <c r="AT157" s="948"/>
      <c r="AU157" s="948"/>
      <c r="AV157" s="948"/>
      <c r="AW157" s="948"/>
      <c r="AX157" s="948"/>
      <c r="BA157" s="948"/>
      <c r="BB157" s="948"/>
      <c r="BC157" s="948"/>
      <c r="BD157" s="948"/>
      <c r="BE157" s="948"/>
      <c r="BF157" s="948"/>
      <c r="BG157" s="948"/>
      <c r="BH157" s="948"/>
      <c r="BI157" s="948"/>
      <c r="BJ157" s="948"/>
      <c r="BK157" s="948"/>
      <c r="BL157" s="948"/>
      <c r="BM157" s="948"/>
    </row>
    <row r="158" spans="46:65">
      <c r="AT158" s="948"/>
      <c r="AU158" s="948"/>
      <c r="AV158" s="948"/>
      <c r="AW158" s="948"/>
      <c r="AX158" s="948"/>
      <c r="BA158" s="948"/>
      <c r="BB158" s="948"/>
      <c r="BC158" s="948"/>
      <c r="BD158" s="948"/>
      <c r="BE158" s="948"/>
      <c r="BF158" s="948"/>
      <c r="BG158" s="948"/>
      <c r="BH158" s="948"/>
      <c r="BI158" s="948"/>
      <c r="BJ158" s="948"/>
      <c r="BK158" s="948"/>
      <c r="BL158" s="948"/>
      <c r="BM158" s="948"/>
    </row>
    <row r="159" spans="46:65">
      <c r="AT159" s="948"/>
      <c r="AU159" s="948"/>
      <c r="AV159" s="948"/>
      <c r="AW159" s="948"/>
      <c r="AX159" s="948"/>
    </row>
    <row r="160" spans="46:65">
      <c r="AT160" s="948"/>
      <c r="AU160" s="948"/>
      <c r="AV160" s="948"/>
      <c r="AW160" s="948"/>
      <c r="AX160" s="948"/>
    </row>
    <row r="161" spans="46:50">
      <c r="AT161" s="948"/>
      <c r="AU161" s="948"/>
      <c r="AV161" s="948"/>
      <c r="AW161" s="948"/>
      <c r="AX161" s="948"/>
    </row>
    <row r="162" spans="46:50">
      <c r="AT162" s="948"/>
      <c r="AU162" s="948"/>
      <c r="AV162" s="948"/>
      <c r="AW162" s="948"/>
      <c r="AX162" s="948"/>
    </row>
  </sheetData>
  <sheetProtection algorithmName="SHA-512" hashValue="1WebS1wboUKLnp3UYSXXFxgYhZQe7YrMFS2zEMVUuAoSXI8+W4cTGpMGjsqtrlBXXCwsqAXYeUpAUGm/eYtDAQ==" saltValue="6CIWOmcAOD4WO4/3otqgSA==" spinCount="100000" sheet="1" selectLockedCells="1" selectUnlockedCells="1"/>
  <phoneticPr fontId="7"/>
  <pageMargins left="0.7" right="0.7" top="0.75" bottom="0.75" header="0.3" footer="0.3"/>
  <pageSetup paperSize="9" orientation="portrait" verticalDpi="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10</vt:i4>
      </vt:variant>
    </vt:vector>
  </HeadingPairs>
  <TitlesOfParts>
    <vt:vector size="18" baseType="lpstr">
      <vt:lpstr>使用方法</vt:lpstr>
      <vt:lpstr>作業１</vt:lpstr>
      <vt:lpstr>作業２</vt:lpstr>
      <vt:lpstr>作業3-1</vt:lpstr>
      <vt:lpstr>作業3-2</vt:lpstr>
      <vt:lpstr>作業3-3</vt:lpstr>
      <vt:lpstr>作業４</vt:lpstr>
      <vt:lpstr>S007</vt:lpstr>
      <vt:lpstr>作業１!Print_Area</vt:lpstr>
      <vt:lpstr>作業２!Print_Area</vt:lpstr>
      <vt:lpstr>'作業3-1'!Print_Area</vt:lpstr>
      <vt:lpstr>'作業3-2'!Print_Area</vt:lpstr>
      <vt:lpstr>'作業3-3'!Print_Area</vt:lpstr>
      <vt:lpstr>作業４!Print_Area</vt:lpstr>
      <vt:lpstr>作業２!Print_Titles</vt:lpstr>
      <vt:lpstr>'作業3-1'!Print_Titles</vt:lpstr>
      <vt:lpstr>'作業3-2'!Print_Titles</vt:lpstr>
      <vt:lpstr>'作業3-3'!Print_Titles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2023-04-03T13:43:14Z</dcterms:created>
  <dcterms:modified xsi:type="dcterms:W3CDTF">2026-04-08T05:09:10Z</dcterms:modified>
</cp:coreProperties>
</file>