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AEACE9D2-B5CC-4DB9-8058-A2CFF4A06857}" xr6:coauthVersionLast="47" xr6:coauthVersionMax="47" xr10:uidLastSave="{00000000-0000-0000-0000-000000000000}"/>
  <bookViews>
    <workbookView xWindow="-120" yWindow="-120" windowWidth="29040" windowHeight="15720" tabRatio="627" xr2:uid="{00000000-000D-0000-FFFF-FFFF00000000}"/>
  </bookViews>
  <sheets>
    <sheet name="使用方法" sheetId="41" r:id="rId1"/>
    <sheet name="作業１" sheetId="34" r:id="rId2"/>
    <sheet name="作業２" sheetId="35" r:id="rId3"/>
    <sheet name="作業３" sheetId="45" r:id="rId4"/>
    <sheet name="作業４" sheetId="46" r:id="rId5"/>
    <sheet name="S007" sheetId="47" r:id="rId6"/>
  </sheets>
  <definedNames>
    <definedName name="_xlnm.Print_Area" localSheetId="1">作業１!$A$1:$V$24</definedName>
    <definedName name="_xlnm.Print_Area" localSheetId="2">作業２!$A$1:$AL$63</definedName>
    <definedName name="_xlnm.Print_Area" localSheetId="3">作業３!$A$1:$AC$155</definedName>
    <definedName name="_xlnm.Print_Area" localSheetId="4">作業４!$A$1:$M$33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 i="35" l="1"/>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M3" i="35"/>
  <c r="L7" i="34" l="1"/>
  <c r="H40" i="34"/>
  <c r="H39" i="34"/>
  <c r="F43" i="34"/>
  <c r="F42" i="34"/>
  <c r="F39" i="34"/>
  <c r="F40" i="34"/>
  <c r="H9" i="34" a="1"/>
  <c r="H9" i="34" s="1"/>
  <c r="K4" i="34" a="1"/>
  <c r="K4" i="34" s="1"/>
  <c r="E16" i="35"/>
  <c r="J15" i="34"/>
  <c r="G34" i="35" l="1"/>
  <c r="AJ37" i="35"/>
  <c r="AI37" i="35"/>
  <c r="AH37" i="35"/>
  <c r="AG37" i="35"/>
  <c r="AF37" i="35"/>
  <c r="AE37" i="35"/>
  <c r="AD37" i="35"/>
  <c r="AC37" i="35"/>
  <c r="AB37" i="35"/>
  <c r="AA37" i="35"/>
  <c r="Z37" i="35"/>
  <c r="Y37" i="35"/>
  <c r="X37" i="35"/>
  <c r="W37" i="35"/>
  <c r="V37" i="35"/>
  <c r="U37" i="35"/>
  <c r="T37" i="35"/>
  <c r="S37" i="35"/>
  <c r="R37" i="35"/>
  <c r="Q37" i="35"/>
  <c r="P37" i="35"/>
  <c r="O37" i="35"/>
  <c r="N37" i="35"/>
  <c r="M37" i="35"/>
  <c r="L37" i="35"/>
  <c r="K37" i="35"/>
  <c r="J37" i="35"/>
  <c r="I37" i="35"/>
  <c r="H37"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7" i="35"/>
  <c r="G36" i="35"/>
  <c r="G35" i="35"/>
  <c r="B39" i="35"/>
  <c r="L12" i="34"/>
  <c r="L14" i="34"/>
  <c r="L9" i="34"/>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M13" i="34" l="1"/>
  <c r="AN3" i="47" s="1"/>
  <c r="N13" i="34"/>
  <c r="AO3" i="47" s="1"/>
  <c r="AE1" i="47" l="1"/>
  <c r="J13" i="45" l="1"/>
  <c r="K14" i="34" l="1"/>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AJ32" i="35"/>
  <c r="AI32" i="35"/>
  <c r="AH32" i="35"/>
  <c r="AG32" i="35"/>
  <c r="AF32" i="35"/>
  <c r="AE32" i="35"/>
  <c r="AD32" i="35"/>
  <c r="AC32" i="35"/>
  <c r="AB32" i="35"/>
  <c r="AA32" i="35"/>
  <c r="Z32" i="35"/>
  <c r="Y32" i="35"/>
  <c r="X32" i="35"/>
  <c r="W32" i="35"/>
  <c r="V32" i="35"/>
  <c r="AA42" i="35" l="1"/>
  <c r="V42" i="35"/>
  <c r="AF42" i="35"/>
  <c r="Q42" i="35"/>
  <c r="L42"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G42" i="35"/>
  <c r="L8" i="34" l="1"/>
  <c r="AJ64" i="35" l="1"/>
  <c r="AI64" i="35"/>
  <c r="AH64" i="35"/>
  <c r="AG64" i="35"/>
  <c r="AF64" i="35"/>
  <c r="AE64" i="35"/>
  <c r="AD64" i="35"/>
  <c r="AC64" i="35"/>
  <c r="AB64" i="35"/>
  <c r="AA64" i="35"/>
  <c r="Z64" i="35"/>
  <c r="Y64" i="35"/>
  <c r="X64" i="35"/>
  <c r="W64" i="35"/>
  <c r="V64" i="35"/>
  <c r="U64" i="35"/>
  <c r="T64" i="35"/>
  <c r="R64" i="35"/>
  <c r="Q64" i="35"/>
  <c r="P64" i="35"/>
  <c r="O64" i="35"/>
  <c r="N64" i="35"/>
  <c r="M64" i="35"/>
  <c r="L64" i="35"/>
  <c r="K64" i="35"/>
  <c r="J64" i="35"/>
  <c r="I64" i="35"/>
  <c r="H64" i="35"/>
  <c r="AF3" i="47" l="1"/>
  <c r="N12" i="34" l="1" a="1"/>
  <c r="N12" i="34" s="1"/>
  <c r="L29" i="35" l="1"/>
  <c r="L13" i="34" l="1"/>
  <c r="AM3" i="47" s="1"/>
  <c r="T12" i="46" l="1"/>
  <c r="L12" i="46" s="1"/>
  <c r="L15" i="34" l="1"/>
  <c r="L16" i="34"/>
  <c r="AL3" i="47"/>
  <c r="G85" i="35"/>
  <c r="AE3" i="47"/>
  <c r="G78" i="45" l="1"/>
  <c r="G79" i="45"/>
  <c r="G80" i="45"/>
  <c r="G82" i="45"/>
  <c r="G83" i="45"/>
  <c r="G84" i="45"/>
  <c r="Q82" i="34" l="1"/>
  <c r="Q81" i="34"/>
  <c r="Q80" i="34"/>
  <c r="Q79" i="34"/>
  <c r="Q78" i="34"/>
  <c r="Q77" i="34"/>
  <c r="Q76" i="34"/>
  <c r="Q75" i="34"/>
  <c r="Q74" i="34"/>
  <c r="Q73" i="34"/>
  <c r="Q72" i="34"/>
  <c r="Q71" i="34"/>
  <c r="Q70" i="34"/>
  <c r="Q69" i="34"/>
  <c r="Q68" i="34"/>
  <c r="Q67" i="34"/>
  <c r="Q66" i="34"/>
  <c r="Q65" i="34"/>
  <c r="Q64" i="34"/>
  <c r="Q63" i="34"/>
  <c r="Q62" i="34"/>
  <c r="Q61" i="34"/>
  <c r="Q60" i="34"/>
  <c r="Q59" i="34"/>
  <c r="Q58" i="34"/>
  <c r="Q57" i="34"/>
  <c r="Q56" i="34"/>
  <c r="Q55" i="34"/>
  <c r="Q54" i="34"/>
  <c r="Q53" i="34"/>
  <c r="L20" i="34"/>
  <c r="J18" i="34" s="1"/>
  <c r="AJ19"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AA3" i="47"/>
  <c r="U3" i="47" l="1"/>
  <c r="AA19" i="47"/>
  <c r="F3" i="47"/>
  <c r="X3" i="47"/>
  <c r="AA53" i="47"/>
  <c r="AA70" i="47"/>
  <c r="AA36" i="47"/>
  <c r="W3" i="47"/>
  <c r="V3" i="47"/>
  <c r="AW53" i="47" l="1"/>
  <c r="AA37" i="47"/>
  <c r="AC36" i="47"/>
  <c r="AA54" i="47"/>
  <c r="AC53" i="47"/>
  <c r="AA20" i="47"/>
  <c r="AC19" i="47"/>
  <c r="F11" i="34"/>
  <c r="BK19" i="47"/>
  <c r="BS70" i="47"/>
  <c r="AI3" i="47" l="1"/>
  <c r="L11" i="34"/>
  <c r="N11" i="34" s="1"/>
  <c r="AW54" i="47"/>
  <c r="P33" i="46"/>
  <c r="F33" i="46" s="1"/>
  <c r="P19" i="46"/>
  <c r="F19" i="46" s="1"/>
  <c r="AJ70" i="47" s="1"/>
  <c r="BQ70" i="47"/>
  <c r="BP70" i="47"/>
  <c r="BO70" i="47"/>
  <c r="BN70" i="47"/>
  <c r="BK70" i="47"/>
  <c r="BJ70" i="47"/>
  <c r="BI70" i="47"/>
  <c r="BH70" i="47"/>
  <c r="BG70" i="47"/>
  <c r="BF70" i="47"/>
  <c r="BD70" i="47"/>
  <c r="BC70" i="47"/>
  <c r="BB70" i="47"/>
  <c r="BA70" i="47"/>
  <c r="AZ70" i="47"/>
  <c r="AW70" i="47"/>
  <c r="AV70" i="47"/>
  <c r="AU70" i="47"/>
  <c r="AT70" i="47"/>
  <c r="AS70" i="47"/>
  <c r="AQ70" i="47"/>
  <c r="AP70" i="47"/>
  <c r="AO70" i="47"/>
  <c r="AN70" i="47"/>
  <c r="AL70" i="47"/>
  <c r="AK70" i="47"/>
  <c r="AI70" i="47"/>
  <c r="AH70" i="47"/>
  <c r="AG70" i="47"/>
  <c r="AF70" i="47"/>
  <c r="AE70" i="47"/>
  <c r="BI69" i="47"/>
  <c r="BI68" i="47"/>
  <c r="BI67" i="47"/>
  <c r="BE69" i="47"/>
  <c r="BE68" i="47"/>
  <c r="BE67" i="47"/>
  <c r="BD69" i="47"/>
  <c r="BD68" i="47"/>
  <c r="BD67" i="47"/>
  <c r="BB69" i="47"/>
  <c r="BB68" i="47"/>
  <c r="BB67" i="47"/>
  <c r="BA69" i="47"/>
  <c r="BA68" i="47"/>
  <c r="BA67" i="47"/>
  <c r="BI66" i="47"/>
  <c r="BI65" i="47"/>
  <c r="BI64" i="47"/>
  <c r="BI63" i="47"/>
  <c r="BI62" i="47"/>
  <c r="BI61" i="47"/>
  <c r="BI60" i="47"/>
  <c r="BI59" i="47"/>
  <c r="BI58" i="47"/>
  <c r="BI57" i="47"/>
  <c r="BI56" i="47"/>
  <c r="BI55" i="47"/>
  <c r="BI54" i="47"/>
  <c r="BE66" i="47"/>
  <c r="BE65" i="47"/>
  <c r="BE64" i="47"/>
  <c r="BE63" i="47"/>
  <c r="BE62" i="47"/>
  <c r="BE61" i="47"/>
  <c r="BE60" i="47"/>
  <c r="BE59" i="47"/>
  <c r="BE58" i="47"/>
  <c r="BE57" i="47"/>
  <c r="BE56" i="47"/>
  <c r="BE55" i="47"/>
  <c r="BE54" i="47"/>
  <c r="BD66" i="47"/>
  <c r="BD65" i="47"/>
  <c r="BD64" i="47"/>
  <c r="BD63" i="47"/>
  <c r="BD62" i="47"/>
  <c r="BD61" i="47"/>
  <c r="BD60" i="47"/>
  <c r="BD59" i="47"/>
  <c r="BD58" i="47"/>
  <c r="BD57" i="47"/>
  <c r="BD56" i="47"/>
  <c r="BD55" i="47"/>
  <c r="BD54" i="47"/>
  <c r="BB66" i="47"/>
  <c r="BB65" i="47"/>
  <c r="BB64" i="47"/>
  <c r="BB63" i="47"/>
  <c r="BB62" i="47"/>
  <c r="BB61" i="47"/>
  <c r="BB60" i="47"/>
  <c r="BB59" i="47"/>
  <c r="BB58" i="47"/>
  <c r="BB57" i="47"/>
  <c r="BB56" i="47"/>
  <c r="BB55" i="47"/>
  <c r="BB54" i="47"/>
  <c r="BA66" i="47"/>
  <c r="BA65" i="47"/>
  <c r="BA64" i="47"/>
  <c r="BA63" i="47"/>
  <c r="BA62" i="47"/>
  <c r="BA61" i="47"/>
  <c r="BA60" i="47"/>
  <c r="BA59" i="47"/>
  <c r="BA58" i="47"/>
  <c r="BA57" i="47"/>
  <c r="BA56" i="47"/>
  <c r="BA55" i="47"/>
  <c r="BA54" i="47"/>
  <c r="BL53" i="47"/>
  <c r="BK53" i="47"/>
  <c r="BI53" i="47"/>
  <c r="BE53" i="47"/>
  <c r="BD53" i="47"/>
  <c r="BB53" i="47"/>
  <c r="BA53" i="47"/>
  <c r="AO53" i="47"/>
  <c r="AO69" i="47"/>
  <c r="AZ69" i="47"/>
  <c r="AY69" i="47"/>
  <c r="AV69" i="47"/>
  <c r="AU69" i="47"/>
  <c r="AS69" i="47"/>
  <c r="AR69" i="47"/>
  <c r="AZ68" i="47"/>
  <c r="AZ67" i="47"/>
  <c r="AZ66" i="47"/>
  <c r="AZ65" i="47"/>
  <c r="AZ64" i="47"/>
  <c r="AZ63" i="47"/>
  <c r="AZ62" i="47"/>
  <c r="AZ61" i="47"/>
  <c r="AZ60" i="47"/>
  <c r="AZ59" i="47"/>
  <c r="AZ58" i="47"/>
  <c r="AZ57" i="47"/>
  <c r="AZ56" i="47"/>
  <c r="AZ55" i="47"/>
  <c r="AZ54" i="47"/>
  <c r="AY68" i="47"/>
  <c r="AY67" i="47"/>
  <c r="AY66" i="47"/>
  <c r="AY65" i="47"/>
  <c r="AY64" i="47"/>
  <c r="AY63" i="47"/>
  <c r="AY62" i="47"/>
  <c r="AY61" i="47"/>
  <c r="AY60" i="47"/>
  <c r="AY59" i="47"/>
  <c r="AY58" i="47"/>
  <c r="AY57" i="47"/>
  <c r="AY56" i="47"/>
  <c r="AY55" i="47"/>
  <c r="AY54" i="47"/>
  <c r="AV68" i="47"/>
  <c r="AV67" i="47"/>
  <c r="AV66" i="47"/>
  <c r="AV65" i="47"/>
  <c r="AV64" i="47"/>
  <c r="AV63" i="47"/>
  <c r="AV62" i="47"/>
  <c r="AV61" i="47"/>
  <c r="AV60" i="47"/>
  <c r="AV59" i="47"/>
  <c r="AV58" i="47"/>
  <c r="AV57" i="47"/>
  <c r="AV56" i="47"/>
  <c r="AV55" i="47"/>
  <c r="AV54" i="47"/>
  <c r="AU68" i="47"/>
  <c r="AU67" i="47"/>
  <c r="AU66" i="47"/>
  <c r="AU65" i="47"/>
  <c r="AU64" i="47"/>
  <c r="AU63" i="47"/>
  <c r="AU62" i="47"/>
  <c r="AU61" i="47"/>
  <c r="AU60" i="47"/>
  <c r="AU59" i="47"/>
  <c r="AU58" i="47"/>
  <c r="AU57" i="47"/>
  <c r="AU56" i="47"/>
  <c r="AU55" i="47"/>
  <c r="AU54" i="47"/>
  <c r="AS68" i="47"/>
  <c r="AS67" i="47"/>
  <c r="AS66" i="47"/>
  <c r="AS65" i="47"/>
  <c r="AS64" i="47"/>
  <c r="AS63" i="47"/>
  <c r="AS62" i="47"/>
  <c r="AS61" i="47"/>
  <c r="AS60" i="47"/>
  <c r="AS59" i="47"/>
  <c r="AS58" i="47"/>
  <c r="AS57" i="47"/>
  <c r="AS56" i="47"/>
  <c r="AS55" i="47"/>
  <c r="AS54" i="47"/>
  <c r="AR68" i="47"/>
  <c r="AR67" i="47"/>
  <c r="AR66" i="47"/>
  <c r="AR65" i="47"/>
  <c r="AR64" i="47"/>
  <c r="AR63" i="47"/>
  <c r="AR62" i="47"/>
  <c r="AR61" i="47"/>
  <c r="AR60" i="47"/>
  <c r="AR59" i="47"/>
  <c r="AR58" i="47"/>
  <c r="AR57" i="47"/>
  <c r="AR56" i="47"/>
  <c r="AR55" i="47"/>
  <c r="AR54" i="47"/>
  <c r="AO68" i="47"/>
  <c r="AO67" i="47"/>
  <c r="AO66" i="47"/>
  <c r="AO65" i="47"/>
  <c r="AO64" i="47"/>
  <c r="AO63" i="47"/>
  <c r="AO62" i="47"/>
  <c r="AO61" i="47"/>
  <c r="AO60" i="47"/>
  <c r="AO59" i="47"/>
  <c r="AO58" i="47"/>
  <c r="AO57" i="47"/>
  <c r="AO56" i="47"/>
  <c r="AO55" i="47"/>
  <c r="AO54" i="47"/>
  <c r="AZ53" i="47"/>
  <c r="AY53" i="47"/>
  <c r="AV53" i="47"/>
  <c r="AU53" i="47"/>
  <c r="AS53" i="47"/>
  <c r="AR53" i="47"/>
  <c r="AJ69" i="47"/>
  <c r="AJ68" i="47"/>
  <c r="AJ67" i="47"/>
  <c r="AJ66" i="47"/>
  <c r="AJ65" i="47"/>
  <c r="AJ64" i="47"/>
  <c r="AJ63" i="47"/>
  <c r="AJ62" i="47"/>
  <c r="AJ61" i="47"/>
  <c r="AJ60" i="47"/>
  <c r="AJ59" i="47"/>
  <c r="AJ58" i="47"/>
  <c r="AJ57" i="47"/>
  <c r="AJ56" i="47"/>
  <c r="AJ55" i="47"/>
  <c r="AJ54" i="47"/>
  <c r="AJ53" i="47"/>
  <c r="AN69" i="47"/>
  <c r="AN68" i="47"/>
  <c r="AN67" i="47"/>
  <c r="AN66" i="47"/>
  <c r="AN65" i="47"/>
  <c r="AN64" i="47"/>
  <c r="AN63" i="47"/>
  <c r="AN62" i="47"/>
  <c r="AN61" i="47"/>
  <c r="AN60" i="47"/>
  <c r="AN59" i="47"/>
  <c r="AN58" i="47"/>
  <c r="AN57" i="47"/>
  <c r="AN56" i="47"/>
  <c r="AN55" i="47"/>
  <c r="AN54" i="47"/>
  <c r="AM69" i="47"/>
  <c r="AM68" i="47"/>
  <c r="AM67" i="47"/>
  <c r="AM66" i="47"/>
  <c r="AM65" i="47"/>
  <c r="AM64" i="47"/>
  <c r="AM63" i="47"/>
  <c r="AM62" i="47"/>
  <c r="AM61" i="47"/>
  <c r="AM60" i="47"/>
  <c r="AM59" i="47"/>
  <c r="AM58" i="47"/>
  <c r="AM57" i="47"/>
  <c r="AM56" i="47"/>
  <c r="AM55" i="47"/>
  <c r="AM54" i="47"/>
  <c r="AL69" i="47"/>
  <c r="AL68" i="47"/>
  <c r="AL67" i="47"/>
  <c r="AL66" i="47"/>
  <c r="AL65" i="47"/>
  <c r="AL64" i="47"/>
  <c r="AL63" i="47"/>
  <c r="AL62" i="47"/>
  <c r="AL61" i="47"/>
  <c r="AL60" i="47"/>
  <c r="AL59" i="47"/>
  <c r="AL58" i="47"/>
  <c r="AL57" i="47"/>
  <c r="AL56" i="47"/>
  <c r="AL55" i="47"/>
  <c r="AL54" i="47"/>
  <c r="AI69" i="47"/>
  <c r="AI68" i="47"/>
  <c r="AI67" i="47"/>
  <c r="AI66" i="47"/>
  <c r="AI65" i="47"/>
  <c r="AI64" i="47"/>
  <c r="AI63" i="47"/>
  <c r="AI62" i="47"/>
  <c r="AI61" i="47"/>
  <c r="AI60" i="47"/>
  <c r="AI59" i="47"/>
  <c r="AI58" i="47"/>
  <c r="AI57" i="47"/>
  <c r="AI56" i="47"/>
  <c r="AI55" i="47"/>
  <c r="AI54" i="47"/>
  <c r="AH69" i="47"/>
  <c r="AH68" i="47"/>
  <c r="AH67" i="47"/>
  <c r="AH66" i="47"/>
  <c r="AH65" i="47"/>
  <c r="AH64" i="47"/>
  <c r="AH63" i="47"/>
  <c r="AH62" i="47"/>
  <c r="AH61" i="47"/>
  <c r="AH60" i="47"/>
  <c r="AH59" i="47"/>
  <c r="AH58" i="47"/>
  <c r="AH57" i="47"/>
  <c r="AH56" i="47"/>
  <c r="AH55" i="47"/>
  <c r="AH54" i="47"/>
  <c r="AN53" i="47"/>
  <c r="AM53" i="47"/>
  <c r="AL53" i="47"/>
  <c r="AI53" i="47"/>
  <c r="AH53" i="47"/>
  <c r="AG69" i="47"/>
  <c r="AG68" i="47"/>
  <c r="AG67" i="47"/>
  <c r="AG66" i="47"/>
  <c r="AG65" i="47"/>
  <c r="AG64" i="47"/>
  <c r="AG63" i="47"/>
  <c r="AG62" i="47"/>
  <c r="AG61" i="47"/>
  <c r="AG60" i="47"/>
  <c r="AG59" i="47"/>
  <c r="AG58" i="47"/>
  <c r="AG57" i="47"/>
  <c r="AG56" i="47"/>
  <c r="AG55" i="47"/>
  <c r="AG54" i="47"/>
  <c r="AG53" i="47"/>
  <c r="AF69" i="47"/>
  <c r="AF68" i="47"/>
  <c r="AF67" i="47"/>
  <c r="AF66" i="47"/>
  <c r="AF65" i="47"/>
  <c r="AF64" i="47"/>
  <c r="AF63" i="47"/>
  <c r="AF62" i="47"/>
  <c r="AF61" i="47"/>
  <c r="AF60" i="47"/>
  <c r="AF59" i="47"/>
  <c r="AF58" i="47"/>
  <c r="AF57" i="47"/>
  <c r="AF56" i="47"/>
  <c r="AF55" i="47"/>
  <c r="AF54" i="47"/>
  <c r="AF53" i="47"/>
  <c r="AE69" i="47"/>
  <c r="AE68" i="47"/>
  <c r="AE67" i="47"/>
  <c r="AE66" i="47"/>
  <c r="AE65" i="47"/>
  <c r="AE64" i="47"/>
  <c r="AE63" i="47"/>
  <c r="AE62" i="47"/>
  <c r="AE61" i="47"/>
  <c r="AE60" i="47"/>
  <c r="AE59" i="47"/>
  <c r="AE58" i="47"/>
  <c r="AE57" i="47"/>
  <c r="AE56" i="47"/>
  <c r="AE55" i="47"/>
  <c r="AE54" i="47"/>
  <c r="AE53" i="47"/>
  <c r="AX70" i="47" l="1"/>
  <c r="BG36" i="47"/>
  <c r="BE36" i="47"/>
  <c r="BD36" i="47"/>
  <c r="BB52" i="47"/>
  <c r="BB51" i="47"/>
  <c r="BB50" i="47"/>
  <c r="BB49" i="47"/>
  <c r="BB48" i="47"/>
  <c r="BB47" i="47"/>
  <c r="BB46" i="47"/>
  <c r="BB45" i="47"/>
  <c r="BB44" i="47"/>
  <c r="BB43" i="47"/>
  <c r="BB42" i="47"/>
  <c r="BB41" i="47"/>
  <c r="BB40" i="47"/>
  <c r="BB39" i="47"/>
  <c r="BB38" i="47"/>
  <c r="BB37" i="47"/>
  <c r="BB36" i="47"/>
  <c r="BA52" i="47"/>
  <c r="BA51" i="47"/>
  <c r="BA50" i="47"/>
  <c r="BA49" i="47"/>
  <c r="BA48" i="47"/>
  <c r="BA47" i="47"/>
  <c r="BA46" i="47"/>
  <c r="BA45" i="47"/>
  <c r="BA44" i="47"/>
  <c r="BA43" i="47"/>
  <c r="BA42" i="47"/>
  <c r="BA41" i="47"/>
  <c r="BA40" i="47"/>
  <c r="BA39" i="47"/>
  <c r="BA38" i="47"/>
  <c r="BA37" i="47"/>
  <c r="BA36" i="47"/>
  <c r="AZ52" i="47"/>
  <c r="AZ51" i="47"/>
  <c r="AZ50" i="47"/>
  <c r="AZ49" i="47"/>
  <c r="AZ48" i="47"/>
  <c r="AZ47" i="47"/>
  <c r="AZ46" i="47"/>
  <c r="AZ45" i="47"/>
  <c r="AZ44" i="47"/>
  <c r="AZ43" i="47"/>
  <c r="AZ42" i="47"/>
  <c r="AZ41" i="47"/>
  <c r="AZ40" i="47"/>
  <c r="AZ39" i="47"/>
  <c r="AZ38" i="47"/>
  <c r="AZ37" i="47"/>
  <c r="AZ36" i="47"/>
  <c r="AX52" i="47"/>
  <c r="AX51" i="47"/>
  <c r="AX50" i="47"/>
  <c r="AX49" i="47"/>
  <c r="AX48" i="47"/>
  <c r="AX47" i="47"/>
  <c r="AX46" i="47"/>
  <c r="AX45" i="47"/>
  <c r="AX44" i="47"/>
  <c r="AX43" i="47"/>
  <c r="AX42" i="47"/>
  <c r="AX41" i="47"/>
  <c r="AX40" i="47"/>
  <c r="AX39" i="47"/>
  <c r="AX38" i="47"/>
  <c r="AX37" i="47"/>
  <c r="AX36" i="47"/>
  <c r="AW52" i="47"/>
  <c r="AW51" i="47"/>
  <c r="AW50" i="47"/>
  <c r="AW49" i="47"/>
  <c r="AW48" i="47"/>
  <c r="AW47" i="47"/>
  <c r="AW46" i="47"/>
  <c r="AW45" i="47"/>
  <c r="AW44" i="47"/>
  <c r="AW43" i="47"/>
  <c r="AW42" i="47"/>
  <c r="AW41" i="47"/>
  <c r="AW40" i="47"/>
  <c r="AW39" i="47"/>
  <c r="AW38" i="47"/>
  <c r="AW37" i="47"/>
  <c r="AW36" i="47"/>
  <c r="AV52" i="47"/>
  <c r="AV51" i="47"/>
  <c r="AV50" i="47"/>
  <c r="AV49" i="47"/>
  <c r="AV48" i="47"/>
  <c r="AV47" i="47"/>
  <c r="AV46" i="47"/>
  <c r="AV45" i="47"/>
  <c r="AV44" i="47"/>
  <c r="AV43" i="47"/>
  <c r="AV42" i="47"/>
  <c r="AV41" i="47"/>
  <c r="AV40" i="47"/>
  <c r="AV39" i="47"/>
  <c r="AV38" i="47"/>
  <c r="AV37" i="47"/>
  <c r="AV36" i="47"/>
  <c r="AU52" i="47"/>
  <c r="AU51" i="47"/>
  <c r="AU50" i="47"/>
  <c r="AU49" i="47"/>
  <c r="AU48" i="47"/>
  <c r="AU47" i="47"/>
  <c r="AU46" i="47"/>
  <c r="AU45" i="47"/>
  <c r="AU44" i="47"/>
  <c r="AU43" i="47"/>
  <c r="AU42" i="47"/>
  <c r="AU41" i="47"/>
  <c r="AU40" i="47"/>
  <c r="AU39" i="47"/>
  <c r="AU38" i="47"/>
  <c r="AU37" i="47"/>
  <c r="AU36" i="47"/>
  <c r="AS52" i="47"/>
  <c r="AS51" i="47"/>
  <c r="AS50" i="47"/>
  <c r="AS49" i="47"/>
  <c r="AS48" i="47"/>
  <c r="AS47" i="47"/>
  <c r="AS46" i="47"/>
  <c r="AS45" i="47"/>
  <c r="AS44" i="47"/>
  <c r="AS43" i="47"/>
  <c r="AS42" i="47"/>
  <c r="AS41" i="47"/>
  <c r="AS40" i="47"/>
  <c r="AS39" i="47"/>
  <c r="AS38" i="47"/>
  <c r="AS37" i="47"/>
  <c r="AS36" i="47"/>
  <c r="AR52" i="47"/>
  <c r="AR51" i="47"/>
  <c r="AR50" i="47"/>
  <c r="AR49" i="47"/>
  <c r="AR48" i="47"/>
  <c r="AR47" i="47"/>
  <c r="AR46" i="47"/>
  <c r="AR45" i="47"/>
  <c r="AR44" i="47"/>
  <c r="AR43" i="47"/>
  <c r="AR42" i="47"/>
  <c r="AR41" i="47"/>
  <c r="AR40" i="47"/>
  <c r="AR39" i="47"/>
  <c r="AR38" i="47"/>
  <c r="AR37" i="47"/>
  <c r="AR36" i="47"/>
  <c r="AQ52" i="47"/>
  <c r="AQ51" i="47"/>
  <c r="AQ50" i="47"/>
  <c r="AQ49" i="47"/>
  <c r="AQ48" i="47"/>
  <c r="AQ47" i="47"/>
  <c r="AQ46" i="47"/>
  <c r="AQ45" i="47"/>
  <c r="AQ44" i="47"/>
  <c r="AQ43" i="47"/>
  <c r="AQ42" i="47"/>
  <c r="AQ41" i="47"/>
  <c r="AQ40" i="47"/>
  <c r="AQ39" i="47"/>
  <c r="AQ38" i="47"/>
  <c r="AQ37" i="47"/>
  <c r="AQ36" i="47"/>
  <c r="AP52" i="47"/>
  <c r="AP51" i="47"/>
  <c r="AP50" i="47"/>
  <c r="AP49" i="47"/>
  <c r="AP48" i="47"/>
  <c r="AP47" i="47"/>
  <c r="AP46" i="47"/>
  <c r="AP45" i="47"/>
  <c r="AP44" i="47"/>
  <c r="AP43" i="47"/>
  <c r="AP42" i="47"/>
  <c r="AP41" i="47"/>
  <c r="AP40" i="47"/>
  <c r="AP39" i="47"/>
  <c r="AP38" i="47"/>
  <c r="AP37" i="47"/>
  <c r="AP36" i="47"/>
  <c r="AO52" i="47"/>
  <c r="AO51" i="47"/>
  <c r="AO50" i="47"/>
  <c r="AO49" i="47"/>
  <c r="AO48" i="47"/>
  <c r="AO47" i="47"/>
  <c r="AO46" i="47"/>
  <c r="AO45" i="47"/>
  <c r="AO44" i="47"/>
  <c r="AO43" i="47"/>
  <c r="AO42" i="47"/>
  <c r="AO41" i="47"/>
  <c r="AO40" i="47"/>
  <c r="AO39" i="47"/>
  <c r="AO38" i="47"/>
  <c r="AO37" i="47"/>
  <c r="AO36" i="47"/>
  <c r="AN52" i="47"/>
  <c r="AN51" i="47"/>
  <c r="AN50" i="47"/>
  <c r="AN49" i="47"/>
  <c r="AN48" i="47"/>
  <c r="AN47" i="47"/>
  <c r="AN46" i="47"/>
  <c r="AN45" i="47"/>
  <c r="AN44" i="47"/>
  <c r="AN43" i="47"/>
  <c r="AN42" i="47"/>
  <c r="AN41" i="47"/>
  <c r="AN40" i="47"/>
  <c r="AN39" i="47"/>
  <c r="AN38" i="47"/>
  <c r="AN37" i="47"/>
  <c r="AN36" i="47"/>
  <c r="AM52" i="47"/>
  <c r="AM51" i="47"/>
  <c r="AM50" i="47"/>
  <c r="AM49" i="47"/>
  <c r="AM48" i="47"/>
  <c r="AM47" i="47"/>
  <c r="AM46" i="47"/>
  <c r="AM45" i="47"/>
  <c r="AM44" i="47"/>
  <c r="AM43" i="47"/>
  <c r="AM42" i="47"/>
  <c r="AM41" i="47"/>
  <c r="AM40" i="47"/>
  <c r="AM39" i="47"/>
  <c r="AM38" i="47"/>
  <c r="AM37" i="47"/>
  <c r="AM36" i="47"/>
  <c r="AL52" i="47"/>
  <c r="AL51" i="47"/>
  <c r="AL50" i="47"/>
  <c r="AL49" i="47"/>
  <c r="AL48" i="47"/>
  <c r="AL47" i="47"/>
  <c r="AL46" i="47"/>
  <c r="AL45" i="47"/>
  <c r="AL44" i="47"/>
  <c r="AL43" i="47"/>
  <c r="AL42" i="47"/>
  <c r="AL41" i="47"/>
  <c r="AL40" i="47"/>
  <c r="AL39" i="47"/>
  <c r="AL38" i="47"/>
  <c r="AL37" i="47"/>
  <c r="AL36" i="47"/>
  <c r="AK52" i="47"/>
  <c r="AK51" i="47"/>
  <c r="AK50" i="47"/>
  <c r="AK49" i="47"/>
  <c r="AK48" i="47"/>
  <c r="AK47" i="47"/>
  <c r="AK46" i="47"/>
  <c r="AK45" i="47"/>
  <c r="AK44" i="47"/>
  <c r="AK43" i="47"/>
  <c r="AK42" i="47"/>
  <c r="AK41" i="47"/>
  <c r="AK40" i="47"/>
  <c r="AK39" i="47"/>
  <c r="AK38" i="47"/>
  <c r="AK37" i="47"/>
  <c r="AK36" i="47"/>
  <c r="AI37" i="47"/>
  <c r="AI52" i="47"/>
  <c r="AI51" i="47"/>
  <c r="AI50" i="47"/>
  <c r="AI49" i="47"/>
  <c r="AI48" i="47"/>
  <c r="AI47" i="47"/>
  <c r="AI46" i="47"/>
  <c r="AI45" i="47"/>
  <c r="AI44" i="47"/>
  <c r="AI43" i="47"/>
  <c r="AI42" i="47"/>
  <c r="AI41" i="47"/>
  <c r="AI40" i="47"/>
  <c r="AI39" i="47"/>
  <c r="AI38" i="47"/>
  <c r="AI36" i="47"/>
  <c r="AH52" i="47"/>
  <c r="AH51" i="47"/>
  <c r="AH50" i="47"/>
  <c r="AH49" i="47"/>
  <c r="AH48" i="47"/>
  <c r="AH47" i="47"/>
  <c r="AH46" i="47"/>
  <c r="AH45" i="47"/>
  <c r="AH44" i="47"/>
  <c r="AH43" i="47"/>
  <c r="AH42" i="47"/>
  <c r="AH41" i="47"/>
  <c r="AH40" i="47"/>
  <c r="AH39" i="47"/>
  <c r="AH38" i="47"/>
  <c r="AH37" i="47"/>
  <c r="AH36" i="47"/>
  <c r="AG52" i="47"/>
  <c r="AG51" i="47"/>
  <c r="AG50" i="47"/>
  <c r="AG49" i="47"/>
  <c r="AG48" i="47"/>
  <c r="AG47" i="47"/>
  <c r="AG46" i="47"/>
  <c r="AG45" i="47"/>
  <c r="AG44" i="47"/>
  <c r="AG43" i="47"/>
  <c r="AG42" i="47"/>
  <c r="AG41" i="47"/>
  <c r="AG40" i="47"/>
  <c r="AG39" i="47"/>
  <c r="AG38" i="47"/>
  <c r="AG37" i="47"/>
  <c r="AG36" i="47"/>
  <c r="F92" i="35" l="1"/>
  <c r="BF35" i="47"/>
  <c r="BF34" i="47"/>
  <c r="BF33" i="47"/>
  <c r="BF32" i="47"/>
  <c r="BF31" i="47"/>
  <c r="BF30" i="47"/>
  <c r="BF29" i="47"/>
  <c r="BF28" i="47"/>
  <c r="BF27" i="47"/>
  <c r="BF26" i="47"/>
  <c r="BF25" i="47"/>
  <c r="BF24" i="47"/>
  <c r="BF23" i="47"/>
  <c r="BF22" i="47"/>
  <c r="BF21" i="47"/>
  <c r="BF20" i="47"/>
  <c r="BE35" i="47"/>
  <c r="BE34" i="47"/>
  <c r="BE33" i="47"/>
  <c r="BE32" i="47"/>
  <c r="BE31" i="47"/>
  <c r="BE30" i="47"/>
  <c r="BE29" i="47"/>
  <c r="BE28" i="47"/>
  <c r="BE27" i="47"/>
  <c r="BE26" i="47"/>
  <c r="BE25" i="47"/>
  <c r="BE24" i="47"/>
  <c r="BE23" i="47"/>
  <c r="BE22" i="47"/>
  <c r="BE21" i="47"/>
  <c r="BE20" i="47"/>
  <c r="BD35" i="47"/>
  <c r="BD34" i="47"/>
  <c r="BD33" i="47"/>
  <c r="BD32" i="47"/>
  <c r="BD31" i="47"/>
  <c r="BD30" i="47"/>
  <c r="BD29" i="47"/>
  <c r="BD28" i="47"/>
  <c r="BD27" i="47"/>
  <c r="BD26" i="47"/>
  <c r="BD25" i="47"/>
  <c r="BD24" i="47"/>
  <c r="BD23" i="47"/>
  <c r="BD22" i="47"/>
  <c r="BD21" i="47"/>
  <c r="BD20" i="47"/>
  <c r="BB35" i="47"/>
  <c r="BB34" i="47"/>
  <c r="BB33" i="47"/>
  <c r="BB32" i="47"/>
  <c r="BB31" i="47"/>
  <c r="BB30" i="47"/>
  <c r="BB29" i="47"/>
  <c r="BB28" i="47"/>
  <c r="BB27" i="47"/>
  <c r="BB26" i="47"/>
  <c r="BB25" i="47"/>
  <c r="BB24" i="47"/>
  <c r="BB23" i="47"/>
  <c r="BB22" i="47"/>
  <c r="BB21" i="47"/>
  <c r="BB20" i="47"/>
  <c r="BA35" i="47" l="1"/>
  <c r="BA34" i="47"/>
  <c r="BA33" i="47"/>
  <c r="BA32" i="47"/>
  <c r="BA31" i="47"/>
  <c r="BA30" i="47"/>
  <c r="BA29" i="47"/>
  <c r="BA28" i="47"/>
  <c r="BA27" i="47"/>
  <c r="BA26" i="47"/>
  <c r="BA25" i="47"/>
  <c r="BA24" i="47" l="1"/>
  <c r="BA23" i="47"/>
  <c r="BA22" i="47"/>
  <c r="BA21" i="47"/>
  <c r="BA20" i="47"/>
  <c r="AZ35" i="47"/>
  <c r="AZ34" i="47"/>
  <c r="AZ33" i="47"/>
  <c r="AZ32" i="47"/>
  <c r="AZ31" i="47"/>
  <c r="AZ30" i="47"/>
  <c r="AZ29" i="47"/>
  <c r="AZ28" i="47"/>
  <c r="AZ27" i="47"/>
  <c r="AZ26" i="47"/>
  <c r="AZ25" i="47"/>
  <c r="AZ24" i="47"/>
  <c r="AZ23" i="47"/>
  <c r="AZ22" i="47"/>
  <c r="AZ21" i="47"/>
  <c r="AZ20" i="47"/>
  <c r="AY35" i="47"/>
  <c r="AY34" i="47"/>
  <c r="AY33" i="47"/>
  <c r="AY32" i="47"/>
  <c r="AY31" i="47"/>
  <c r="AY30" i="47"/>
  <c r="AY29" i="47"/>
  <c r="AY28" i="47"/>
  <c r="AY27" i="47"/>
  <c r="AY26" i="47"/>
  <c r="AY25" i="47"/>
  <c r="AY24" i="47"/>
  <c r="AY22" i="47"/>
  <c r="AY21" i="47"/>
  <c r="AY20" i="47"/>
  <c r="AY23" i="47"/>
  <c r="AW33" i="47"/>
  <c r="AW32" i="47"/>
  <c r="AW31" i="47"/>
  <c r="AW30" i="47"/>
  <c r="AW29" i="47"/>
  <c r="AW28" i="47"/>
  <c r="AW27" i="47"/>
  <c r="AW26" i="47"/>
  <c r="AW25" i="47"/>
  <c r="AW24" i="47"/>
  <c r="AW23" i="47"/>
  <c r="AW22" i="47"/>
  <c r="AW21" i="47"/>
  <c r="AW20" i="47"/>
  <c r="AW35" i="47"/>
  <c r="AW34" i="47"/>
  <c r="AV35" i="47"/>
  <c r="AV34" i="47"/>
  <c r="AV33" i="47"/>
  <c r="AV32" i="47"/>
  <c r="AV31" i="47"/>
  <c r="AV30" i="47"/>
  <c r="AV29" i="47"/>
  <c r="AV28" i="47"/>
  <c r="AV27" i="47"/>
  <c r="AV26" i="47"/>
  <c r="AV25" i="47"/>
  <c r="AV24" i="47"/>
  <c r="AV23" i="47"/>
  <c r="AV22" i="47"/>
  <c r="AV21" i="47"/>
  <c r="AV20" i="47"/>
  <c r="AU35" i="47"/>
  <c r="AU34" i="47"/>
  <c r="AU33" i="47"/>
  <c r="AU32" i="47"/>
  <c r="AU31" i="47"/>
  <c r="AU30" i="47"/>
  <c r="AU29" i="47"/>
  <c r="AU28" i="47"/>
  <c r="AU27" i="47"/>
  <c r="AU26" i="47"/>
  <c r="AU25" i="47"/>
  <c r="AU24" i="47"/>
  <c r="AU23" i="47"/>
  <c r="AU22" i="47"/>
  <c r="AU21" i="47"/>
  <c r="AU20" i="47"/>
  <c r="AT35" i="47"/>
  <c r="AT34" i="47"/>
  <c r="AT33" i="47"/>
  <c r="AT32" i="47"/>
  <c r="AT31" i="47"/>
  <c r="AT30" i="47"/>
  <c r="AT29" i="47"/>
  <c r="AT28" i="47"/>
  <c r="AT27" i="47"/>
  <c r="AT26" i="47"/>
  <c r="AT25" i="47"/>
  <c r="AT24" i="47"/>
  <c r="BH19" i="47"/>
  <c r="BF19" i="47"/>
  <c r="BE19" i="47"/>
  <c r="BD19" i="47"/>
  <c r="BB19" i="47"/>
  <c r="BA19" i="47"/>
  <c r="AZ19" i="47"/>
  <c r="AY19" i="47"/>
  <c r="AW19" i="47"/>
  <c r="AV19" i="47"/>
  <c r="AU19" i="47"/>
  <c r="AT23" i="47"/>
  <c r="AT22" i="47"/>
  <c r="AT21" i="47"/>
  <c r="AT20" i="47"/>
  <c r="AT19" i="47"/>
  <c r="AS35" i="47"/>
  <c r="AS34" i="47"/>
  <c r="AS33" i="47"/>
  <c r="AS32" i="47"/>
  <c r="AS31" i="47"/>
  <c r="AS30" i="47"/>
  <c r="AS29" i="47"/>
  <c r="AS28" i="47"/>
  <c r="AS27" i="47"/>
  <c r="AS26" i="47"/>
  <c r="AS25" i="47"/>
  <c r="AS24" i="47"/>
  <c r="AS23" i="47"/>
  <c r="AS22" i="47"/>
  <c r="AS21" i="47"/>
  <c r="AS20" i="47"/>
  <c r="AS19" i="47"/>
  <c r="AQ35" i="47"/>
  <c r="AQ34" i="47"/>
  <c r="AQ32" i="47"/>
  <c r="AQ31" i="47"/>
  <c r="AQ30" i="47"/>
  <c r="AQ29" i="47"/>
  <c r="AQ33" i="47"/>
  <c r="AQ27" i="47"/>
  <c r="AQ26" i="47"/>
  <c r="AQ25" i="47"/>
  <c r="AQ24" i="47"/>
  <c r="AQ23" i="47"/>
  <c r="AQ22" i="47"/>
  <c r="AQ21" i="47"/>
  <c r="AQ20" i="47"/>
  <c r="AQ28" i="47"/>
  <c r="AQ19" i="47"/>
  <c r="AO35" i="47"/>
  <c r="AO34" i="47"/>
  <c r="AO33" i="47"/>
  <c r="AO32" i="47"/>
  <c r="AO31" i="47"/>
  <c r="AO30" i="47"/>
  <c r="AO29" i="47"/>
  <c r="AO28" i="47"/>
  <c r="AO27" i="47"/>
  <c r="AO26" i="47"/>
  <c r="AO25" i="47"/>
  <c r="AO24" i="47"/>
  <c r="AO23" i="47"/>
  <c r="AO22" i="47"/>
  <c r="AO21" i="47"/>
  <c r="AO20" i="47"/>
  <c r="AO19" i="47"/>
  <c r="AN35" i="47"/>
  <c r="AN34" i="47"/>
  <c r="AN33" i="47"/>
  <c r="AN32" i="47"/>
  <c r="AN31" i="47"/>
  <c r="AN30" i="47"/>
  <c r="AN29" i="47"/>
  <c r="AN28" i="47"/>
  <c r="AN27" i="47"/>
  <c r="AN26" i="47"/>
  <c r="AN25" i="47"/>
  <c r="AN24" i="47"/>
  <c r="AN23" i="47"/>
  <c r="AN22" i="47"/>
  <c r="AN21" i="47"/>
  <c r="AN20" i="47"/>
  <c r="AM35" i="47"/>
  <c r="AM34" i="47"/>
  <c r="AM33" i="47"/>
  <c r="AM32" i="47"/>
  <c r="AM31" i="47"/>
  <c r="AM30" i="47"/>
  <c r="AM29" i="47"/>
  <c r="AM28" i="47"/>
  <c r="AM27" i="47"/>
  <c r="AM26" i="47"/>
  <c r="AM25" i="47"/>
  <c r="AM24" i="47"/>
  <c r="AM23" i="47"/>
  <c r="AM22" i="47"/>
  <c r="AM21" i="47"/>
  <c r="AM20" i="47"/>
  <c r="AM19" i="47"/>
  <c r="AK35" i="47"/>
  <c r="AK34" i="47"/>
  <c r="AK33" i="47"/>
  <c r="AK32" i="47"/>
  <c r="AK31" i="47"/>
  <c r="AK30" i="47"/>
  <c r="AK29" i="47"/>
  <c r="AK28" i="47"/>
  <c r="AK27" i="47"/>
  <c r="AK26" i="47"/>
  <c r="AK25" i="47"/>
  <c r="AK24" i="47"/>
  <c r="AK23" i="47"/>
  <c r="AK22" i="47"/>
  <c r="AK21" i="47"/>
  <c r="AK20" i="47"/>
  <c r="AK19" i="47"/>
  <c r="AJ35" i="47"/>
  <c r="AJ34" i="47"/>
  <c r="AJ33" i="47"/>
  <c r="AJ32" i="47"/>
  <c r="AJ31" i="47"/>
  <c r="AJ30" i="47"/>
  <c r="AJ29" i="47"/>
  <c r="AJ28" i="47"/>
  <c r="AJ27" i="47"/>
  <c r="AJ26" i="47"/>
  <c r="AJ25" i="47"/>
  <c r="AJ24" i="47"/>
  <c r="AJ23" i="47"/>
  <c r="AJ22" i="47"/>
  <c r="AJ21" i="47"/>
  <c r="AJ20" i="47"/>
  <c r="AI35" i="47"/>
  <c r="AI34" i="47"/>
  <c r="AI33" i="47"/>
  <c r="AI32" i="47"/>
  <c r="AI31" i="47"/>
  <c r="AI30" i="47"/>
  <c r="AI29" i="47"/>
  <c r="AI28" i="47"/>
  <c r="AI27" i="47"/>
  <c r="AI26" i="47"/>
  <c r="AI25" i="47"/>
  <c r="AI24" i="47"/>
  <c r="AI23" i="47"/>
  <c r="AI22" i="47"/>
  <c r="AI21" i="47"/>
  <c r="AI20" i="47"/>
  <c r="AI19" i="47"/>
  <c r="AH35" i="47"/>
  <c r="AH34" i="47"/>
  <c r="AH33" i="47"/>
  <c r="AH32" i="47"/>
  <c r="AH31" i="47"/>
  <c r="AH30" i="47"/>
  <c r="AH29" i="47"/>
  <c r="AH28" i="47"/>
  <c r="AH27" i="47"/>
  <c r="AH26" i="47"/>
  <c r="AH25" i="47"/>
  <c r="AH24" i="47"/>
  <c r="AH23" i="47"/>
  <c r="AH22" i="47"/>
  <c r="AH21" i="47"/>
  <c r="AH20" i="47"/>
  <c r="AH19" i="47"/>
  <c r="AG35" i="47"/>
  <c r="AG34" i="47"/>
  <c r="AG33" i="47"/>
  <c r="AG32" i="47"/>
  <c r="AG31" i="47"/>
  <c r="AG30" i="47"/>
  <c r="AG29" i="47"/>
  <c r="AG28" i="47"/>
  <c r="AG27" i="47"/>
  <c r="AG26" i="47"/>
  <c r="AG25" i="47"/>
  <c r="AG24" i="47"/>
  <c r="AG23" i="47"/>
  <c r="AG22" i="47"/>
  <c r="AG21" i="47"/>
  <c r="AG20" i="47"/>
  <c r="AG19" i="47"/>
  <c r="AF35" i="47"/>
  <c r="AF34" i="47"/>
  <c r="AF33" i="47"/>
  <c r="AF32" i="47"/>
  <c r="AF31" i="47"/>
  <c r="AF30" i="47"/>
  <c r="AF29" i="47"/>
  <c r="AF28" i="47"/>
  <c r="AF27" i="47"/>
  <c r="AF26" i="47"/>
  <c r="AF25" i="47"/>
  <c r="AF24" i="47"/>
  <c r="AF23" i="47"/>
  <c r="AF22" i="47"/>
  <c r="AF21" i="47"/>
  <c r="AF20" i="47"/>
  <c r="AF19" i="47"/>
  <c r="AN19" i="47" l="1"/>
  <c r="AW18" i="47"/>
  <c r="AW17" i="47"/>
  <c r="AW16" i="47"/>
  <c r="AW15" i="47"/>
  <c r="AW14" i="47"/>
  <c r="AW13" i="47"/>
  <c r="AW12" i="47"/>
  <c r="AW11" i="47"/>
  <c r="AW10" i="47"/>
  <c r="AW9" i="47"/>
  <c r="AW8" i="47"/>
  <c r="AW7" i="47"/>
  <c r="AW6" i="47"/>
  <c r="AW5" i="47"/>
  <c r="AU18" i="47"/>
  <c r="AU17" i="47"/>
  <c r="AU16" i="47"/>
  <c r="AU15" i="47"/>
  <c r="AU14" i="47"/>
  <c r="AU13" i="47"/>
  <c r="AU12" i="47"/>
  <c r="AU11" i="47"/>
  <c r="AU10" i="47"/>
  <c r="AU9" i="47"/>
  <c r="AU8" i="47"/>
  <c r="AU7" i="47"/>
  <c r="AU6" i="47"/>
  <c r="AU5" i="47"/>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AS16" i="47"/>
  <c r="AS15" i="47"/>
  <c r="AS14" i="47"/>
  <c r="AS13" i="47"/>
  <c r="AS12" i="47"/>
  <c r="AS11" i="47"/>
  <c r="AS10" i="47"/>
  <c r="AS9" i="47"/>
  <c r="AS8" i="47"/>
  <c r="AS7" i="47"/>
  <c r="AS6" i="47"/>
  <c r="AS5" i="47"/>
  <c r="AS17" i="47"/>
  <c r="AS18" i="47"/>
  <c r="AR17" i="47"/>
  <c r="AQ17" i="47"/>
  <c r="AP17" i="47"/>
  <c r="AO17" i="47"/>
  <c r="AN17" i="47"/>
  <c r="AM17" i="47"/>
  <c r="AR16" i="47"/>
  <c r="AQ16" i="47"/>
  <c r="AP16" i="47"/>
  <c r="AO16" i="47"/>
  <c r="AN16" i="47"/>
  <c r="AM16" i="47"/>
  <c r="AR15" i="47"/>
  <c r="AQ15" i="47"/>
  <c r="AP15" i="47"/>
  <c r="AO15" i="47"/>
  <c r="AN15" i="47"/>
  <c r="AM15" i="47"/>
  <c r="AR14" i="47"/>
  <c r="AQ14" i="47"/>
  <c r="AP14" i="47"/>
  <c r="AO14" i="47"/>
  <c r="AN14" i="47"/>
  <c r="AM14" i="47"/>
  <c r="AR13" i="47"/>
  <c r="AQ13" i="47"/>
  <c r="AP13" i="47"/>
  <c r="AO13" i="47"/>
  <c r="AN13" i="47"/>
  <c r="AM13" i="47"/>
  <c r="AR12" i="47"/>
  <c r="AQ12" i="47"/>
  <c r="AP12" i="47"/>
  <c r="AO12" i="47"/>
  <c r="AN12" i="47"/>
  <c r="AM12" i="47"/>
  <c r="AR11" i="47"/>
  <c r="AQ11" i="47"/>
  <c r="AP11" i="47"/>
  <c r="AO11" i="47"/>
  <c r="AN11" i="47"/>
  <c r="AM11" i="47"/>
  <c r="AR10" i="47"/>
  <c r="AQ10" i="47"/>
  <c r="AP10" i="47"/>
  <c r="AO10" i="47"/>
  <c r="AN10" i="47"/>
  <c r="AM10" i="47"/>
  <c r="AR9" i="47"/>
  <c r="AQ9" i="47"/>
  <c r="AP9" i="47"/>
  <c r="AO9" i="47"/>
  <c r="AN9" i="47"/>
  <c r="AM9" i="47"/>
  <c r="AR8" i="47"/>
  <c r="AQ8" i="47"/>
  <c r="AP8" i="47"/>
  <c r="AO8" i="47"/>
  <c r="AN8" i="47"/>
  <c r="AM8" i="47"/>
  <c r="AR7" i="47"/>
  <c r="AQ7" i="47"/>
  <c r="AP7" i="47"/>
  <c r="AO7" i="47"/>
  <c r="AN7" i="47"/>
  <c r="AM7" i="47"/>
  <c r="AR6" i="47"/>
  <c r="AQ6" i="47"/>
  <c r="AP6" i="47"/>
  <c r="AO6" i="47"/>
  <c r="AN6" i="47"/>
  <c r="AM6" i="47"/>
  <c r="AR18" i="47"/>
  <c r="AQ18" i="47"/>
  <c r="AP18" i="47"/>
  <c r="AO18" i="47"/>
  <c r="AN18" i="47"/>
  <c r="AM18" i="47"/>
  <c r="AR5" i="47"/>
  <c r="AQ5" i="47"/>
  <c r="AP5" i="47"/>
  <c r="AO5" i="47"/>
  <c r="AN5" i="47"/>
  <c r="AM5" i="47"/>
  <c r="BE7" i="47" l="1"/>
  <c r="BD7" i="47"/>
  <c r="BC7" i="47"/>
  <c r="BB7" i="47"/>
  <c r="BA7" i="47"/>
  <c r="AZ7" i="47"/>
  <c r="AY7" i="47"/>
  <c r="AX7" i="47"/>
  <c r="AX11" i="47"/>
  <c r="BE11" i="47"/>
  <c r="BD11" i="47"/>
  <c r="BC11" i="47"/>
  <c r="BB11" i="47"/>
  <c r="BA11" i="47"/>
  <c r="AZ11" i="47"/>
  <c r="AY11" i="47"/>
  <c r="BE15" i="47"/>
  <c r="BD15" i="47"/>
  <c r="BC15" i="47"/>
  <c r="BB15" i="47"/>
  <c r="BA15" i="47"/>
  <c r="AZ15" i="47"/>
  <c r="AY15" i="47"/>
  <c r="AX15" i="47"/>
  <c r="BE8" i="47"/>
  <c r="BD8" i="47"/>
  <c r="BC8" i="47"/>
  <c r="BB8" i="47"/>
  <c r="BA8" i="47"/>
  <c r="AZ8" i="47"/>
  <c r="AY8" i="47"/>
  <c r="AX8" i="47"/>
  <c r="BE12" i="47"/>
  <c r="BD12" i="47"/>
  <c r="BC12" i="47"/>
  <c r="BB12" i="47"/>
  <c r="BA12" i="47"/>
  <c r="AZ12" i="47"/>
  <c r="AY12" i="47"/>
  <c r="AX12" i="47"/>
  <c r="BE16" i="47"/>
  <c r="BD16" i="47"/>
  <c r="BC16" i="47"/>
  <c r="BB16" i="47"/>
  <c r="BA16" i="47"/>
  <c r="AZ16" i="47"/>
  <c r="AY16" i="47"/>
  <c r="AX16" i="47"/>
  <c r="BE5" i="47"/>
  <c r="BC5" i="47"/>
  <c r="BA5" i="47"/>
  <c r="AZ5" i="47"/>
  <c r="AY5" i="47"/>
  <c r="AX5" i="47"/>
  <c r="BD5" i="47"/>
  <c r="BB5" i="47"/>
  <c r="AZ9" i="47"/>
  <c r="AX9" i="47"/>
  <c r="BD9" i="47"/>
  <c r="BC9" i="47"/>
  <c r="BB9" i="47"/>
  <c r="BE9" i="47"/>
  <c r="BA9" i="47"/>
  <c r="AY9" i="47"/>
  <c r="AX13" i="47"/>
  <c r="BE13" i="47"/>
  <c r="BD13" i="47"/>
  <c r="BB13" i="47"/>
  <c r="BA13" i="47"/>
  <c r="AY13" i="47"/>
  <c r="BC13" i="47"/>
  <c r="AZ13" i="47"/>
  <c r="AX17" i="47"/>
  <c r="BC17" i="47"/>
  <c r="BA17" i="47"/>
  <c r="AZ17" i="47"/>
  <c r="BE17" i="47"/>
  <c r="BD17" i="47"/>
  <c r="BB17" i="47"/>
  <c r="AY17" i="47"/>
  <c r="AX6" i="47"/>
  <c r="BE6" i="47"/>
  <c r="BD6" i="47"/>
  <c r="BC6" i="47"/>
  <c r="BB6" i="47"/>
  <c r="BA6" i="47"/>
  <c r="AZ6" i="47"/>
  <c r="AY6" i="47"/>
  <c r="AX10" i="47"/>
  <c r="BE10" i="47"/>
  <c r="BD10" i="47"/>
  <c r="BC10" i="47"/>
  <c r="BB10" i="47"/>
  <c r="BA10" i="47"/>
  <c r="AZ10" i="47"/>
  <c r="AY10" i="47"/>
  <c r="BE14" i="47"/>
  <c r="BD14" i="47"/>
  <c r="BC14" i="47"/>
  <c r="BB14" i="47"/>
  <c r="BA14" i="47"/>
  <c r="AZ14" i="47"/>
  <c r="AY14" i="47"/>
  <c r="AX14" i="47"/>
  <c r="AX18" i="47"/>
  <c r="BE18" i="47"/>
  <c r="BD18" i="47"/>
  <c r="BC18" i="47"/>
  <c r="BB18" i="47"/>
  <c r="BA18" i="47"/>
  <c r="AZ18" i="47"/>
  <c r="AY18" i="47"/>
  <c r="G33" i="35"/>
  <c r="G53" i="35"/>
  <c r="AX4" i="47" s="1"/>
  <c r="BE4" i="47" l="1"/>
  <c r="BD4" i="47"/>
  <c r="BC4" i="47"/>
  <c r="BB4" i="47"/>
  <c r="BA4" i="47"/>
  <c r="AZ4" i="47"/>
  <c r="AY4" i="47"/>
  <c r="G31" i="35"/>
  <c r="G32" i="35" s="1"/>
  <c r="AJ33" i="35" l="1"/>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AH3" i="47"/>
  <c r="AG3" i="47"/>
  <c r="L18" i="34"/>
  <c r="AK3" i="47" s="1"/>
  <c r="AJ31" i="35"/>
  <c r="AI31" i="35"/>
  <c r="AH31" i="35"/>
  <c r="AG31" i="35"/>
  <c r="AF31" i="35"/>
  <c r="AE31" i="35"/>
  <c r="AD31" i="35"/>
  <c r="AC31" i="35"/>
  <c r="AB31" i="35"/>
  <c r="AA31" i="35"/>
  <c r="Z31" i="35"/>
  <c r="Y31" i="35"/>
  <c r="X31" i="35"/>
  <c r="W31" i="35"/>
  <c r="V31" i="35"/>
  <c r="U31" i="35"/>
  <c r="U32" i="35" s="1"/>
  <c r="T31" i="35"/>
  <c r="T32" i="35" s="1"/>
  <c r="S31" i="35"/>
  <c r="S32" i="35" s="1"/>
  <c r="R31" i="35"/>
  <c r="R32" i="35" s="1"/>
  <c r="Q31" i="35"/>
  <c r="Q32" i="35" s="1"/>
  <c r="P31" i="35"/>
  <c r="P32" i="35" s="1"/>
  <c r="O31" i="35"/>
  <c r="O32" i="35" s="1"/>
  <c r="N31" i="35"/>
  <c r="N32" i="35" s="1"/>
  <c r="M31" i="35"/>
  <c r="M32" i="35" s="1"/>
  <c r="L31" i="35"/>
  <c r="L32" i="35" s="1"/>
  <c r="K31" i="35"/>
  <c r="K32" i="35" s="1"/>
  <c r="J31" i="35"/>
  <c r="J32" i="35" s="1"/>
  <c r="I31" i="35"/>
  <c r="I32" i="35" s="1"/>
  <c r="H31" i="35"/>
  <c r="H32" i="35" s="1"/>
  <c r="AJ30" i="35"/>
  <c r="AI30" i="35"/>
  <c r="AH30" i="35"/>
  <c r="AG30"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AJ29" i="35"/>
  <c r="AI29" i="35"/>
  <c r="AH29" i="35"/>
  <c r="AG29" i="35"/>
  <c r="AF29" i="35"/>
  <c r="AE29" i="35"/>
  <c r="AD29" i="35"/>
  <c r="AC29" i="35"/>
  <c r="AB29" i="35"/>
  <c r="AA29" i="35"/>
  <c r="Z29" i="35"/>
  <c r="Y29" i="35"/>
  <c r="X29" i="35"/>
  <c r="W29" i="35"/>
  <c r="V29" i="35"/>
  <c r="U29" i="35"/>
  <c r="AA18" i="47" s="1"/>
  <c r="T29" i="35"/>
  <c r="AA17" i="47" s="1"/>
  <c r="S29" i="35"/>
  <c r="R29" i="35"/>
  <c r="Q29" i="35"/>
  <c r="P29" i="35"/>
  <c r="O29" i="35"/>
  <c r="N29" i="35"/>
  <c r="M29" i="35"/>
  <c r="K29" i="35"/>
  <c r="J29" i="35"/>
  <c r="I29" i="35"/>
  <c r="H29" i="35"/>
  <c r="G29" i="35"/>
  <c r="AA4" i="47" s="1"/>
  <c r="B35" i="34"/>
  <c r="AD3" i="47"/>
  <c r="AC3" i="47"/>
  <c r="Y17" i="47" l="1"/>
  <c r="Z17" i="47"/>
  <c r="AF18" i="47"/>
  <c r="Y18" i="47"/>
  <c r="Z18" i="47"/>
  <c r="Z4" i="47"/>
  <c r="Y4" i="47"/>
  <c r="AA2" i="47"/>
  <c r="AC4" i="47"/>
  <c r="AG4" i="47" s="1"/>
  <c r="AI4" i="47" s="1"/>
  <c r="AC18" i="47"/>
  <c r="AG18" i="47" s="1"/>
  <c r="AI18" i="47" s="1"/>
  <c r="AC17" i="47"/>
  <c r="AG17" i="47" s="1"/>
  <c r="AI17" i="47" s="1"/>
  <c r="Y3" i="47"/>
  <c r="AE17" i="47"/>
  <c r="AE18" i="47"/>
  <c r="AA35" i="47"/>
  <c r="F18" i="47"/>
  <c r="B18" i="47"/>
  <c r="D18" i="47" s="1"/>
  <c r="AA69" i="47"/>
  <c r="AA52" i="47"/>
  <c r="AD18" i="47"/>
  <c r="B17" i="47"/>
  <c r="D17" i="47" s="1"/>
  <c r="AA51" i="47"/>
  <c r="F17" i="47"/>
  <c r="AA34" i="47"/>
  <c r="AA68" i="47"/>
  <c r="AD17" i="47"/>
  <c r="AJ3" i="47"/>
  <c r="A3" i="47" s="1"/>
  <c r="AA6" i="47"/>
  <c r="R55" i="34"/>
  <c r="S55" i="34" s="1"/>
  <c r="AA5" i="47"/>
  <c r="R54" i="34"/>
  <c r="S54" i="34" s="1"/>
  <c r="AA13" i="47"/>
  <c r="R62" i="34"/>
  <c r="S62" i="34" s="1"/>
  <c r="AE13" i="45"/>
  <c r="R74" i="34"/>
  <c r="S74" i="34" s="1"/>
  <c r="AA14" i="47"/>
  <c r="F14" i="47" s="1"/>
  <c r="R63" i="34"/>
  <c r="S63" i="34" s="1"/>
  <c r="AB13" i="45"/>
  <c r="R71" i="34"/>
  <c r="S71" i="34" s="1"/>
  <c r="AF13" i="45"/>
  <c r="R75" i="34"/>
  <c r="S75" i="34" s="1"/>
  <c r="AJ13" i="45"/>
  <c r="R79" i="34"/>
  <c r="S79" i="34" s="1"/>
  <c r="AA15" i="47"/>
  <c r="R64" i="34"/>
  <c r="S64" i="34" s="1"/>
  <c r="Y13" i="45"/>
  <c r="R68" i="34"/>
  <c r="S68" i="34" s="1"/>
  <c r="AC13" i="45"/>
  <c r="R72" i="34"/>
  <c r="S72" i="34" s="1"/>
  <c r="AG13" i="45"/>
  <c r="R76" i="34"/>
  <c r="S76" i="34" s="1"/>
  <c r="AK13" i="45"/>
  <c r="R80" i="34"/>
  <c r="S80" i="34" s="1"/>
  <c r="W13" i="45"/>
  <c r="R66" i="34"/>
  <c r="S66" i="34" s="1"/>
  <c r="AA13" i="45"/>
  <c r="R70" i="34"/>
  <c r="S70" i="34" s="1"/>
  <c r="AI13" i="45"/>
  <c r="R78" i="34"/>
  <c r="S78" i="34" s="1"/>
  <c r="X13" i="45"/>
  <c r="R67" i="34"/>
  <c r="S67" i="34" s="1"/>
  <c r="R53" i="34"/>
  <c r="S53" i="34" s="1"/>
  <c r="AA12" i="47"/>
  <c r="R61" i="34"/>
  <c r="S61" i="34" s="1"/>
  <c r="AA16" i="47"/>
  <c r="R65" i="34"/>
  <c r="S65" i="34" s="1"/>
  <c r="Z13" i="45"/>
  <c r="R69" i="34"/>
  <c r="S69" i="34" s="1"/>
  <c r="AD13" i="45"/>
  <c r="R73" i="34"/>
  <c r="S73" i="34" s="1"/>
  <c r="AH13" i="45"/>
  <c r="R77" i="34"/>
  <c r="S77" i="34" s="1"/>
  <c r="AL13" i="45"/>
  <c r="R81" i="34"/>
  <c r="S81" i="34" s="1"/>
  <c r="AM13" i="45"/>
  <c r="R82" i="34"/>
  <c r="S82" i="34" s="1"/>
  <c r="AA11" i="47"/>
  <c r="R60" i="34"/>
  <c r="S60" i="34" s="1"/>
  <c r="AA10" i="47"/>
  <c r="R59" i="34"/>
  <c r="S59" i="34" s="1"/>
  <c r="AA9" i="47"/>
  <c r="R58" i="34"/>
  <c r="S58" i="34" s="1"/>
  <c r="AA8" i="47"/>
  <c r="R57" i="34"/>
  <c r="S57" i="34" s="1"/>
  <c r="AA7" i="47"/>
  <c r="R56" i="34"/>
  <c r="S56" i="34" s="1"/>
  <c r="Q13" i="45"/>
  <c r="U13" i="45"/>
  <c r="P13" i="45"/>
  <c r="T13" i="45"/>
  <c r="R13" i="45"/>
  <c r="T2" i="45" s="1"/>
  <c r="V13" i="45"/>
  <c r="S13" i="45"/>
  <c r="N13" i="45"/>
  <c r="P2" i="45" s="1"/>
  <c r="M13" i="45"/>
  <c r="K13" i="45"/>
  <c r="L13" i="45"/>
  <c r="H14" i="45"/>
  <c r="O13" i="45"/>
  <c r="AF17" i="47" l="1"/>
  <c r="Y12" i="47"/>
  <c r="Z12" i="47"/>
  <c r="Y11" i="47"/>
  <c r="Z11" i="47"/>
  <c r="Y16" i="47"/>
  <c r="Z16" i="47"/>
  <c r="Y15" i="47"/>
  <c r="Z15" i="47"/>
  <c r="Y14" i="47"/>
  <c r="Z14" i="47"/>
  <c r="Z13" i="47"/>
  <c r="Y13" i="47"/>
  <c r="Z10" i="47"/>
  <c r="Y10" i="47"/>
  <c r="Y9" i="47"/>
  <c r="Z9" i="47"/>
  <c r="Z8" i="47"/>
  <c r="Y8" i="47"/>
  <c r="Z6" i="47"/>
  <c r="Y6" i="47"/>
  <c r="Z7" i="47"/>
  <c r="Y7" i="47"/>
  <c r="Y5" i="47"/>
  <c r="Z5" i="47"/>
  <c r="AF4" i="47"/>
  <c r="AH17" i="47"/>
  <c r="AH18" i="47"/>
  <c r="AC8" i="47"/>
  <c r="AG8" i="47" s="1"/>
  <c r="AI8" i="47" s="1"/>
  <c r="AC15" i="47"/>
  <c r="AG15" i="47" s="1"/>
  <c r="AI15" i="47" s="1"/>
  <c r="AC14" i="47"/>
  <c r="AG14" i="47" s="1"/>
  <c r="AI14" i="47" s="1"/>
  <c r="AC7" i="47"/>
  <c r="AG7" i="47" s="1"/>
  <c r="AI7" i="47" s="1"/>
  <c r="AC10" i="47"/>
  <c r="AG10" i="47" s="1"/>
  <c r="AI10" i="47" s="1"/>
  <c r="AC12" i="47"/>
  <c r="AG12" i="47" s="1"/>
  <c r="AI12" i="47" s="1"/>
  <c r="AC13" i="47"/>
  <c r="AG13" i="47" s="1"/>
  <c r="AI13" i="47" s="1"/>
  <c r="AC9" i="47"/>
  <c r="AG9" i="47" s="1"/>
  <c r="AI9" i="47" s="1"/>
  <c r="AC11" i="47"/>
  <c r="AG11" i="47" s="1"/>
  <c r="AI11" i="47" s="1"/>
  <c r="AC16" i="47"/>
  <c r="AG16" i="47" s="1"/>
  <c r="AI16" i="47" s="1"/>
  <c r="AC5" i="47"/>
  <c r="AG5" i="47" s="1"/>
  <c r="AF5" i="47" s="1"/>
  <c r="AC6" i="47"/>
  <c r="AG6" i="47" s="1"/>
  <c r="AI6" i="47" s="1"/>
  <c r="B51" i="47"/>
  <c r="D51" i="47" s="1"/>
  <c r="F51" i="47"/>
  <c r="B35" i="47"/>
  <c r="D35" i="47" s="1"/>
  <c r="F35" i="47"/>
  <c r="BF68" i="47"/>
  <c r="BG68" i="47"/>
  <c r="B68" i="47"/>
  <c r="D68" i="47" s="1"/>
  <c r="BC68" i="47"/>
  <c r="F68" i="47"/>
  <c r="AP68" i="47" a="1"/>
  <c r="AP68" i="47" s="1"/>
  <c r="AT68" i="47"/>
  <c r="AK68" i="47"/>
  <c r="AW68" i="47"/>
  <c r="AT17" i="47"/>
  <c r="AV17" i="47"/>
  <c r="AJ17" i="47"/>
  <c r="AD51" i="47"/>
  <c r="AL17" i="47"/>
  <c r="AD34" i="47"/>
  <c r="AD68" i="47"/>
  <c r="AK17" i="47"/>
  <c r="AT18" i="47"/>
  <c r="AV18" i="47"/>
  <c r="AL18" i="47"/>
  <c r="AJ18" i="47"/>
  <c r="AD52" i="47"/>
  <c r="AD35" i="47"/>
  <c r="AK18" i="47"/>
  <c r="AD69" i="47"/>
  <c r="F34" i="47"/>
  <c r="B34" i="47"/>
  <c r="D34" i="47" s="1"/>
  <c r="A34" i="47"/>
  <c r="F52" i="47"/>
  <c r="B52" i="47"/>
  <c r="D52" i="47" s="1"/>
  <c r="BG69" i="47"/>
  <c r="BF69" i="47"/>
  <c r="AP69" i="47"/>
  <c r="AT69" i="47"/>
  <c r="AK69" i="47"/>
  <c r="F69" i="47"/>
  <c r="BC69" i="47"/>
  <c r="B69" i="47"/>
  <c r="D69" i="47" s="1"/>
  <c r="AW69" i="47"/>
  <c r="AA47" i="47"/>
  <c r="F47" i="47" s="1"/>
  <c r="F6" i="47"/>
  <c r="AA56" i="47"/>
  <c r="F15" i="47"/>
  <c r="AA48" i="47"/>
  <c r="F48" i="47" s="1"/>
  <c r="AA64" i="47"/>
  <c r="F64" i="47" s="1"/>
  <c r="F13" i="47"/>
  <c r="AA30" i="47"/>
  <c r="F30" i="47" s="1"/>
  <c r="AA46" i="47"/>
  <c r="B46" i="47" s="1"/>
  <c r="AE12" i="47"/>
  <c r="AA32" i="47"/>
  <c r="F32" i="47" s="1"/>
  <c r="AE15" i="47"/>
  <c r="AA31" i="47"/>
  <c r="F31" i="47" s="1"/>
  <c r="AE14" i="47"/>
  <c r="AE13" i="47"/>
  <c r="AA62" i="47"/>
  <c r="AE11" i="47"/>
  <c r="F16" i="47"/>
  <c r="AE16" i="47"/>
  <c r="F7" i="47"/>
  <c r="AE7" i="47"/>
  <c r="F9" i="47"/>
  <c r="AE9" i="47"/>
  <c r="AA38" i="47"/>
  <c r="F38" i="47" s="1"/>
  <c r="AA22" i="47"/>
  <c r="F22" i="47" s="1"/>
  <c r="AE5" i="47"/>
  <c r="AA42" i="47"/>
  <c r="F42" i="47" s="1"/>
  <c r="AE8" i="47"/>
  <c r="AA44" i="47"/>
  <c r="F44" i="47" s="1"/>
  <c r="AE10" i="47"/>
  <c r="AA23" i="47"/>
  <c r="F23" i="47" s="1"/>
  <c r="AE6" i="47"/>
  <c r="AE4" i="47"/>
  <c r="AA57" i="47"/>
  <c r="AA40" i="47"/>
  <c r="F40" i="47" s="1"/>
  <c r="AD6" i="47"/>
  <c r="F5" i="47"/>
  <c r="F4" i="47"/>
  <c r="AD4" i="47"/>
  <c r="AA49" i="47"/>
  <c r="F49" i="47" s="1"/>
  <c r="AA63" i="47"/>
  <c r="AA50" i="47"/>
  <c r="F50" i="47" s="1"/>
  <c r="F12" i="47"/>
  <c r="AA29" i="47"/>
  <c r="F29" i="47" s="1"/>
  <c r="AA66" i="47"/>
  <c r="AA65" i="47"/>
  <c r="AA33" i="47"/>
  <c r="F33" i="47" s="1"/>
  <c r="AA21" i="47"/>
  <c r="F21" i="47" s="1"/>
  <c r="AD9" i="47"/>
  <c r="AA39" i="47"/>
  <c r="F39" i="47" s="1"/>
  <c r="AA67" i="47"/>
  <c r="AA55" i="47"/>
  <c r="F55" i="47" s="1"/>
  <c r="K46" i="34"/>
  <c r="F10" i="47"/>
  <c r="AA41" i="47"/>
  <c r="F41" i="47" s="1"/>
  <c r="AA27" i="47"/>
  <c r="F27" i="47" s="1"/>
  <c r="AA26" i="47"/>
  <c r="F26" i="47" s="1"/>
  <c r="AA45" i="47"/>
  <c r="F45" i="47" s="1"/>
  <c r="AA61" i="47"/>
  <c r="AA60" i="47"/>
  <c r="AA25" i="47"/>
  <c r="F25" i="47" s="1"/>
  <c r="F8" i="47"/>
  <c r="AA59" i="47"/>
  <c r="AA58" i="47"/>
  <c r="AA43" i="47"/>
  <c r="F43" i="47" s="1"/>
  <c r="AA24" i="47"/>
  <c r="F24" i="47" s="1"/>
  <c r="F11" i="47"/>
  <c r="AA28" i="47"/>
  <c r="F28" i="47" s="1"/>
  <c r="F70" i="47"/>
  <c r="B70" i="47"/>
  <c r="B36" i="47"/>
  <c r="F36" i="47"/>
  <c r="B19" i="47"/>
  <c r="F19" i="47"/>
  <c r="B53" i="47"/>
  <c r="F53" i="47"/>
  <c r="B13" i="47"/>
  <c r="D13" i="47" s="1"/>
  <c r="B9" i="47"/>
  <c r="D9" i="47" s="1"/>
  <c r="B5" i="47"/>
  <c r="D5" i="47" s="1"/>
  <c r="B16" i="47"/>
  <c r="D16" i="47" s="1"/>
  <c r="B12" i="47"/>
  <c r="D12" i="47" s="1"/>
  <c r="B8" i="47"/>
  <c r="B4" i="47"/>
  <c r="D4" i="47" s="1"/>
  <c r="B15" i="47"/>
  <c r="D15" i="47" s="1"/>
  <c r="B11" i="47"/>
  <c r="B7" i="47"/>
  <c r="D7" i="47" s="1"/>
  <c r="B3" i="47"/>
  <c r="D3" i="47" s="1"/>
  <c r="B10" i="47"/>
  <c r="B6" i="47"/>
  <c r="D6" i="47" s="1"/>
  <c r="B14" i="47"/>
  <c r="D14" i="47" s="1"/>
  <c r="AD12" i="47"/>
  <c r="AD14" i="47"/>
  <c r="AD15" i="47"/>
  <c r="AD16" i="47"/>
  <c r="AD10" i="47"/>
  <c r="AD11" i="47"/>
  <c r="AD13" i="47"/>
  <c r="N2" i="46"/>
  <c r="AH1" i="45"/>
  <c r="Y1" i="45"/>
  <c r="P1" i="45"/>
  <c r="AD8" i="47"/>
  <c r="AD7" i="47"/>
  <c r="AD5" i="47"/>
  <c r="AM100" i="45"/>
  <c r="AJ100" i="45"/>
  <c r="AI100" i="45"/>
  <c r="AF100" i="45"/>
  <c r="AE100" i="45"/>
  <c r="AB100" i="45"/>
  <c r="AA100" i="45"/>
  <c r="X100" i="45"/>
  <c r="W100" i="45"/>
  <c r="T100" i="45"/>
  <c r="S100" i="45"/>
  <c r="P100" i="45"/>
  <c r="O100" i="45"/>
  <c r="AJ38" i="35"/>
  <c r="AI38" i="35"/>
  <c r="AH38" i="35"/>
  <c r="AG38" i="35"/>
  <c r="AF38" i="35"/>
  <c r="AE38" i="35"/>
  <c r="AD38" i="35"/>
  <c r="AC38" i="35"/>
  <c r="AB38" i="35"/>
  <c r="AA38" i="35"/>
  <c r="Z38" i="35"/>
  <c r="Y38" i="35"/>
  <c r="X38" i="35"/>
  <c r="W38" i="35"/>
  <c r="V38" i="35"/>
  <c r="U38" i="35"/>
  <c r="T38" i="35"/>
  <c r="S38" i="35"/>
  <c r="R38" i="35"/>
  <c r="Q38" i="35"/>
  <c r="P38" i="35"/>
  <c r="O38" i="35"/>
  <c r="N38" i="35"/>
  <c r="M38" i="35"/>
  <c r="L38" i="35"/>
  <c r="K38" i="35"/>
  <c r="G38" i="35"/>
  <c r="H38" i="35"/>
  <c r="I38"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H41" i="45"/>
  <c r="H40" i="45"/>
  <c r="H39" i="45"/>
  <c r="H37" i="45"/>
  <c r="H36" i="45"/>
  <c r="H35" i="45"/>
  <c r="H34" i="45"/>
  <c r="H32" i="45"/>
  <c r="H31" i="45"/>
  <c r="H30" i="45"/>
  <c r="H29" i="45"/>
  <c r="H28" i="45"/>
  <c r="H26" i="45"/>
  <c r="H24" i="45"/>
  <c r="H23" i="45"/>
  <c r="H22" i="45"/>
  <c r="H20" i="45"/>
  <c r="H19" i="45"/>
  <c r="H18" i="45"/>
  <c r="H17" i="45"/>
  <c r="H16" i="45"/>
  <c r="H15" i="45"/>
  <c r="F60" i="45"/>
  <c r="AF11" i="47" l="1"/>
  <c r="AF13" i="47"/>
  <c r="AF15" i="47"/>
  <c r="AF16" i="47"/>
  <c r="AF14" i="47"/>
  <c r="AF12" i="47"/>
  <c r="AF10" i="47"/>
  <c r="AF9" i="47"/>
  <c r="AF8" i="47"/>
  <c r="AF6" i="47"/>
  <c r="Z3" i="47"/>
  <c r="AF7" i="47"/>
  <c r="AI5" i="47"/>
  <c r="A36" i="47"/>
  <c r="A17" i="47"/>
  <c r="A18" i="47"/>
  <c r="A69" i="47"/>
  <c r="A51" i="47"/>
  <c r="A52" i="47"/>
  <c r="A68" i="47"/>
  <c r="A35" i="47"/>
  <c r="A15" i="47"/>
  <c r="A6" i="47"/>
  <c r="A16" i="47"/>
  <c r="A8" i="47"/>
  <c r="A9" i="47"/>
  <c r="A10" i="47"/>
  <c r="A13" i="47"/>
  <c r="A14" i="47"/>
  <c r="A7" i="47"/>
  <c r="A11" i="47"/>
  <c r="A12" i="47"/>
  <c r="A5" i="47"/>
  <c r="AH6" i="47"/>
  <c r="AH9" i="47"/>
  <c r="A4" i="47"/>
  <c r="A19" i="47"/>
  <c r="A70" i="47"/>
  <c r="A53" i="47"/>
  <c r="AH4" i="47"/>
  <c r="AT10" i="47"/>
  <c r="AH10" i="47"/>
  <c r="AT11" i="47"/>
  <c r="AH11" i="47"/>
  <c r="AT13" i="47"/>
  <c r="AH13" i="47"/>
  <c r="AT15" i="47"/>
  <c r="AH15" i="47"/>
  <c r="AT14" i="47"/>
  <c r="AH14" i="47"/>
  <c r="AT5" i="47"/>
  <c r="AH5" i="47"/>
  <c r="AT7" i="47"/>
  <c r="AH7" i="47"/>
  <c r="AT16" i="47"/>
  <c r="AH16" i="47"/>
  <c r="AT8" i="47"/>
  <c r="AH8" i="47"/>
  <c r="AT12" i="47"/>
  <c r="AH12" i="47"/>
  <c r="F56" i="47"/>
  <c r="AT4" i="47"/>
  <c r="AT6" i="47"/>
  <c r="AT9" i="47"/>
  <c r="AV10" i="47"/>
  <c r="AV11" i="47"/>
  <c r="AV13" i="47"/>
  <c r="AV15" i="47"/>
  <c r="AV14" i="47"/>
  <c r="AV5" i="47"/>
  <c r="AV7" i="47"/>
  <c r="AV16" i="47"/>
  <c r="AV8" i="47"/>
  <c r="AV12" i="47"/>
  <c r="F46" i="47"/>
  <c r="AK67" i="35"/>
  <c r="D45" i="35" s="1"/>
  <c r="D46" i="35" s="1"/>
  <c r="AJ4" i="47"/>
  <c r="AV4" i="47"/>
  <c r="AK6" i="47"/>
  <c r="AV6" i="47"/>
  <c r="AJ9" i="47"/>
  <c r="AV9" i="47"/>
  <c r="F67" i="47"/>
  <c r="F61" i="47"/>
  <c r="F65" i="47"/>
  <c r="F60" i="47"/>
  <c r="F66" i="47"/>
  <c r="F63" i="47"/>
  <c r="F62" i="47"/>
  <c r="F59" i="47"/>
  <c r="F58" i="47"/>
  <c r="F57" i="47"/>
  <c r="G3" i="47"/>
  <c r="I3" i="47" s="1"/>
  <c r="J3" i="47" s="1"/>
  <c r="K48" i="34"/>
  <c r="J13" i="34" s="1"/>
  <c r="B40" i="47"/>
  <c r="D40" i="47" s="1"/>
  <c r="B32" i="47"/>
  <c r="D32" i="47" s="1"/>
  <c r="A40" i="47"/>
  <c r="AW57" i="47"/>
  <c r="B23" i="47"/>
  <c r="D23" i="47" s="1"/>
  <c r="A23" i="47"/>
  <c r="B57" i="47"/>
  <c r="D57" i="47" s="1"/>
  <c r="AD40" i="47"/>
  <c r="A57" i="47"/>
  <c r="AJ6" i="47"/>
  <c r="AL6" i="47"/>
  <c r="AD57" i="47"/>
  <c r="AD23" i="47"/>
  <c r="A38" i="47"/>
  <c r="B38" i="47"/>
  <c r="D38" i="47" s="1"/>
  <c r="AW60" i="47"/>
  <c r="A21" i="47"/>
  <c r="B63" i="47"/>
  <c r="D63" i="47" s="1"/>
  <c r="B21" i="47"/>
  <c r="D21" i="47" s="1"/>
  <c r="AK4" i="47"/>
  <c r="AL4" i="47"/>
  <c r="A55" i="47"/>
  <c r="B55" i="47"/>
  <c r="D55" i="47" s="1"/>
  <c r="A26" i="47"/>
  <c r="B26" i="47"/>
  <c r="D26" i="47" s="1"/>
  <c r="B43" i="47"/>
  <c r="D43" i="47" s="1"/>
  <c r="B60" i="47"/>
  <c r="D60" i="47" s="1"/>
  <c r="AD26" i="47"/>
  <c r="AD60" i="47"/>
  <c r="AD43" i="47"/>
  <c r="A60" i="47"/>
  <c r="D10" i="47"/>
  <c r="D8" i="47"/>
  <c r="A43" i="47"/>
  <c r="AL9" i="47"/>
  <c r="AK9" i="47"/>
  <c r="D11" i="47"/>
  <c r="B59" i="47"/>
  <c r="D59" i="47" s="1"/>
  <c r="D70" i="47"/>
  <c r="D19" i="47"/>
  <c r="AK16" i="47"/>
  <c r="AJ16" i="47"/>
  <c r="AL16" i="47"/>
  <c r="AD42" i="47"/>
  <c r="AK8" i="47"/>
  <c r="AJ8" i="47"/>
  <c r="AL8" i="47"/>
  <c r="AL15" i="47"/>
  <c r="AK15" i="47"/>
  <c r="AJ15" i="47"/>
  <c r="AK14" i="47"/>
  <c r="AJ14" i="47"/>
  <c r="AL14" i="47"/>
  <c r="AL11" i="47"/>
  <c r="AJ11" i="47"/>
  <c r="AK11" i="47"/>
  <c r="AD22" i="47"/>
  <c r="AK5" i="47"/>
  <c r="AJ5" i="47"/>
  <c r="AL5" i="47"/>
  <c r="AL12" i="47"/>
  <c r="AK12" i="47"/>
  <c r="AJ12" i="47"/>
  <c r="AL7" i="47"/>
  <c r="AK7" i="47"/>
  <c r="AJ7" i="47"/>
  <c r="AK13" i="47"/>
  <c r="AJ13" i="47"/>
  <c r="AL13" i="47"/>
  <c r="AK10" i="47"/>
  <c r="AJ10" i="47"/>
  <c r="AL10" i="47"/>
  <c r="D53" i="47"/>
  <c r="D36" i="47"/>
  <c r="D46" i="47"/>
  <c r="B50" i="47"/>
  <c r="D50" i="47" s="1"/>
  <c r="B67" i="47"/>
  <c r="D67" i="47" s="1"/>
  <c r="B33" i="47"/>
  <c r="D33" i="47" s="1"/>
  <c r="B66" i="47"/>
  <c r="D66" i="47" s="1"/>
  <c r="B49" i="47"/>
  <c r="D49" i="47" s="1"/>
  <c r="B31" i="47"/>
  <c r="D31" i="47" s="1"/>
  <c r="B48" i="47"/>
  <c r="D48" i="47" s="1"/>
  <c r="B65" i="47"/>
  <c r="D65" i="47" s="1"/>
  <c r="B47" i="47"/>
  <c r="D47" i="47" s="1"/>
  <c r="B30" i="47"/>
  <c r="D30" i="47" s="1"/>
  <c r="B64" i="47"/>
  <c r="D64" i="47" s="1"/>
  <c r="B29" i="47"/>
  <c r="D29" i="47" s="1"/>
  <c r="B28" i="47"/>
  <c r="D28" i="47" s="1"/>
  <c r="B45" i="47"/>
  <c r="D45" i="47" s="1"/>
  <c r="B62" i="47"/>
  <c r="D62" i="47" s="1"/>
  <c r="B44" i="47"/>
  <c r="D44" i="47" s="1"/>
  <c r="B27" i="47"/>
  <c r="D27" i="47" s="1"/>
  <c r="B61" i="47"/>
  <c r="D61" i="47" s="1"/>
  <c r="B42" i="47"/>
  <c r="D42" i="47" s="1"/>
  <c r="B25" i="47"/>
  <c r="D25" i="47" s="1"/>
  <c r="B58" i="47"/>
  <c r="D58" i="47" s="1"/>
  <c r="B24" i="47"/>
  <c r="D24" i="47" s="1"/>
  <c r="B41" i="47"/>
  <c r="D41" i="47" s="1"/>
  <c r="B22" i="47"/>
  <c r="D22" i="47" s="1"/>
  <c r="B56" i="47"/>
  <c r="D56" i="47" s="1"/>
  <c r="B39" i="47"/>
  <c r="D39" i="47" s="1"/>
  <c r="F54" i="47"/>
  <c r="B54" i="47"/>
  <c r="B20" i="47"/>
  <c r="F20" i="47"/>
  <c r="B37" i="47"/>
  <c r="F37" i="47"/>
  <c r="A49" i="47"/>
  <c r="A29" i="47"/>
  <c r="AC20" i="47"/>
  <c r="A20" i="47"/>
  <c r="AC37" i="47"/>
  <c r="A37" i="47"/>
  <c r="A22" i="47"/>
  <c r="A39" i="47"/>
  <c r="A42" i="47"/>
  <c r="A28" i="47"/>
  <c r="A27" i="47"/>
  <c r="A48" i="47"/>
  <c r="A46" i="47"/>
  <c r="A67" i="47"/>
  <c r="A56" i="47"/>
  <c r="A59" i="47"/>
  <c r="A64" i="47"/>
  <c r="A66" i="47"/>
  <c r="A24" i="47"/>
  <c r="A25" i="47"/>
  <c r="A47" i="47"/>
  <c r="A44" i="47"/>
  <c r="A33" i="47"/>
  <c r="A32" i="47"/>
  <c r="A31" i="47"/>
  <c r="A50" i="47"/>
  <c r="A54" i="47"/>
  <c r="A41" i="47"/>
  <c r="A30" i="47"/>
  <c r="A45" i="47"/>
  <c r="A61" i="47"/>
  <c r="A65" i="47"/>
  <c r="A62" i="47"/>
  <c r="A63" i="47"/>
  <c r="A58" i="47"/>
  <c r="AW67" i="47"/>
  <c r="AW61" i="47"/>
  <c r="AW65" i="47"/>
  <c r="AW62" i="47"/>
  <c r="AW63" i="47"/>
  <c r="AW58" i="47"/>
  <c r="AW56" i="47"/>
  <c r="AW59" i="47"/>
  <c r="AW64" i="47"/>
  <c r="AW66" i="47"/>
  <c r="AC54" i="47"/>
  <c r="AD25" i="47"/>
  <c r="AD59" i="47"/>
  <c r="AD56" i="47"/>
  <c r="AD39" i="47"/>
  <c r="AD44" i="47"/>
  <c r="AD61" i="47"/>
  <c r="AD27" i="47"/>
  <c r="AD50" i="47"/>
  <c r="AD33" i="47"/>
  <c r="AD67" i="47"/>
  <c r="AD48" i="47"/>
  <c r="AD65" i="47"/>
  <c r="AD31" i="47"/>
  <c r="AD45" i="47"/>
  <c r="AD62" i="47"/>
  <c r="AD28" i="47"/>
  <c r="AD47" i="47"/>
  <c r="AD64" i="47"/>
  <c r="AD30" i="47"/>
  <c r="AD66" i="47"/>
  <c r="AD32" i="47"/>
  <c r="AD49" i="47"/>
  <c r="AD29" i="47"/>
  <c r="AD63" i="47"/>
  <c r="AD46" i="47"/>
  <c r="AD41" i="47"/>
  <c r="AD24" i="47"/>
  <c r="AD58" i="47"/>
  <c r="N60" i="45"/>
  <c r="N100" i="45"/>
  <c r="O60" i="45"/>
  <c r="W60" i="45"/>
  <c r="AE60" i="45"/>
  <c r="AM60" i="45"/>
  <c r="P60" i="45"/>
  <c r="X60" i="45"/>
  <c r="AF60" i="45"/>
  <c r="Q60" i="45"/>
  <c r="Q100" i="45"/>
  <c r="U100" i="45"/>
  <c r="U60" i="45"/>
  <c r="Y100" i="45"/>
  <c r="Y60" i="45"/>
  <c r="AC60" i="45"/>
  <c r="AC100" i="45"/>
  <c r="AG60" i="45"/>
  <c r="AG100" i="45"/>
  <c r="AK100" i="45"/>
  <c r="AK60" i="45"/>
  <c r="S60" i="45"/>
  <c r="AA60" i="45"/>
  <c r="AI60" i="45"/>
  <c r="R60" i="45"/>
  <c r="R100" i="45"/>
  <c r="V60" i="45"/>
  <c r="V100" i="45"/>
  <c r="Z100" i="45"/>
  <c r="Z60" i="45"/>
  <c r="AD60" i="45"/>
  <c r="AD100" i="45"/>
  <c r="AH60" i="45"/>
  <c r="AH100" i="45"/>
  <c r="AL60" i="45"/>
  <c r="AL100" i="45"/>
  <c r="T60" i="45"/>
  <c r="AB60" i="45"/>
  <c r="AJ60" i="45"/>
  <c r="G115" i="45"/>
  <c r="G116" i="45"/>
  <c r="G118" i="45"/>
  <c r="G119" i="45"/>
  <c r="G123" i="45"/>
  <c r="G124" i="45"/>
  <c r="G125" i="45"/>
  <c r="G126" i="45"/>
  <c r="G128" i="45"/>
  <c r="G129" i="45"/>
  <c r="G134" i="45"/>
  <c r="G136" i="45"/>
  <c r="G137" i="45"/>
  <c r="H3" i="47" l="1"/>
  <c r="M3" i="47"/>
  <c r="N3" i="47" s="1"/>
  <c r="O3" i="47"/>
  <c r="P3" i="47" s="1"/>
  <c r="K3" i="47"/>
  <c r="L3" i="47" s="1"/>
  <c r="H13" i="34"/>
  <c r="D20" i="47"/>
  <c r="D54" i="47"/>
  <c r="D37" i="47"/>
  <c r="G63" i="45"/>
  <c r="AQ138" i="45"/>
  <c r="Q3" i="47" l="1"/>
  <c r="M60" i="45"/>
  <c r="M100" i="45"/>
  <c r="H7" i="45"/>
  <c r="G7" i="45"/>
  <c r="F7" i="45"/>
  <c r="I7" i="45"/>
  <c r="T33" i="46"/>
  <c r="T31" i="46"/>
  <c r="L31" i="46" s="1"/>
  <c r="BR70" i="47" s="1"/>
  <c r="P27" i="46"/>
  <c r="F27" i="46" s="1"/>
  <c r="AR70" i="47" s="1"/>
  <c r="T26" i="46"/>
  <c r="T25" i="46"/>
  <c r="P22" i="46"/>
  <c r="F22" i="46" s="1"/>
  <c r="AM70" i="47" s="1"/>
  <c r="T18" i="46"/>
  <c r="L18" i="46" s="1"/>
  <c r="BE70" i="47" s="1"/>
  <c r="P13" i="46"/>
  <c r="F13" i="46" s="1"/>
  <c r="AD70" i="47" s="1"/>
  <c r="P12" i="46"/>
  <c r="F12" i="46" s="1"/>
  <c r="AC70" i="47" s="1"/>
  <c r="AQ93" i="45"/>
  <c r="AY70" i="47" l="1"/>
  <c r="L26" i="46"/>
  <c r="BM70" i="47" s="1"/>
  <c r="L25" i="46"/>
  <c r="BL70" i="47" s="1"/>
  <c r="L33" i="46"/>
  <c r="BT70" i="47" s="1"/>
  <c r="AO127" i="45"/>
  <c r="F127" i="45" s="1"/>
  <c r="BC53" i="47" s="1"/>
  <c r="G111" i="45"/>
  <c r="G110" i="45"/>
  <c r="G109" i="45"/>
  <c r="G108" i="45"/>
  <c r="G106" i="45"/>
  <c r="G105" i="45"/>
  <c r="G104" i="45"/>
  <c r="G103" i="45"/>
  <c r="G102" i="45"/>
  <c r="G101" i="45"/>
  <c r="L34" i="46" l="1"/>
  <c r="F35" i="46"/>
  <c r="F34" i="46"/>
  <c r="G92" i="45"/>
  <c r="G91" i="45"/>
  <c r="G90" i="45"/>
  <c r="G89" i="45"/>
  <c r="G87" i="45"/>
  <c r="G86" i="45"/>
  <c r="AP88" i="45" l="1"/>
  <c r="G88" i="45" s="1"/>
  <c r="G77" i="45"/>
  <c r="G75" i="45"/>
  <c r="G74" i="45"/>
  <c r="G73" i="45"/>
  <c r="G72" i="45"/>
  <c r="G71" i="45"/>
  <c r="G70" i="45"/>
  <c r="G69" i="45"/>
  <c r="G68" i="45"/>
  <c r="G67" i="45"/>
  <c r="G65" i="45"/>
  <c r="AP62" i="45" s="1"/>
  <c r="G62" i="45" s="1"/>
  <c r="G64" i="45"/>
  <c r="AQ88" i="45"/>
  <c r="AO88" i="45"/>
  <c r="F88" i="45" s="1"/>
  <c r="BF36" i="47" s="1"/>
  <c r="BW131" i="45"/>
  <c r="BV131" i="45"/>
  <c r="BU131" i="45"/>
  <c r="AM131" i="45" s="1"/>
  <c r="BT131" i="45"/>
  <c r="AL131" i="45" s="1"/>
  <c r="BS131" i="45"/>
  <c r="AK131" i="45" s="1"/>
  <c r="BR131" i="45"/>
  <c r="AJ131" i="45" s="1"/>
  <c r="BQ131" i="45"/>
  <c r="AI131" i="45" s="1"/>
  <c r="BP131" i="45"/>
  <c r="AH131" i="45" s="1"/>
  <c r="BO131" i="45"/>
  <c r="AG131" i="45" s="1"/>
  <c r="BN131" i="45"/>
  <c r="AF131" i="45" s="1"/>
  <c r="BM131" i="45"/>
  <c r="AE131" i="45" s="1"/>
  <c r="BL131" i="45"/>
  <c r="AD131" i="45" s="1"/>
  <c r="BK131" i="45"/>
  <c r="AC131" i="45" s="1"/>
  <c r="BJ131" i="45"/>
  <c r="AB131" i="45" s="1"/>
  <c r="BI131" i="45"/>
  <c r="AA131" i="45" s="1"/>
  <c r="BH131" i="45"/>
  <c r="Z131" i="45" s="1"/>
  <c r="BG131" i="45"/>
  <c r="Y131" i="45" s="1"/>
  <c r="BF131" i="45"/>
  <c r="X131" i="45" s="1"/>
  <c r="BE131" i="45"/>
  <c r="W131" i="45" s="1"/>
  <c r="BD131" i="45"/>
  <c r="BC131" i="45"/>
  <c r="BB131" i="45"/>
  <c r="BA131" i="45"/>
  <c r="AZ131" i="45"/>
  <c r="AY131" i="45"/>
  <c r="AX131" i="45"/>
  <c r="AW131" i="45"/>
  <c r="O131" i="45" s="1"/>
  <c r="BG60" i="47" s="1"/>
  <c r="AV131" i="45"/>
  <c r="AU131" i="45"/>
  <c r="AT131" i="45"/>
  <c r="AS131" i="45"/>
  <c r="BW130" i="45"/>
  <c r="BV130" i="45"/>
  <c r="BU130" i="45"/>
  <c r="AM130" i="45" s="1"/>
  <c r="BT130" i="45"/>
  <c r="AL130" i="45" s="1"/>
  <c r="BS130" i="45"/>
  <c r="AK130" i="45" s="1"/>
  <c r="BR130" i="45"/>
  <c r="AJ130" i="45" s="1"/>
  <c r="BQ130" i="45"/>
  <c r="AI130" i="45" s="1"/>
  <c r="BP130" i="45"/>
  <c r="AH130" i="45" s="1"/>
  <c r="BO130" i="45"/>
  <c r="AG130" i="45" s="1"/>
  <c r="BN130" i="45"/>
  <c r="AF130" i="45" s="1"/>
  <c r="BM130" i="45"/>
  <c r="AE130" i="45" s="1"/>
  <c r="BL130" i="45"/>
  <c r="AD130" i="45" s="1"/>
  <c r="BK130" i="45"/>
  <c r="AC130" i="45" s="1"/>
  <c r="BJ130" i="45"/>
  <c r="AB130" i="45" s="1"/>
  <c r="BI130" i="45"/>
  <c r="AA130" i="45" s="1"/>
  <c r="BH130" i="45"/>
  <c r="Z130" i="45" s="1"/>
  <c r="BG130" i="45"/>
  <c r="Y130" i="45" s="1"/>
  <c r="BF130" i="45"/>
  <c r="X130" i="45" s="1"/>
  <c r="BE130" i="45"/>
  <c r="W130" i="45" s="1"/>
  <c r="BD130" i="45"/>
  <c r="V130" i="45" s="1"/>
  <c r="BF67" i="47" s="1"/>
  <c r="BC130" i="45"/>
  <c r="U130" i="45" s="1"/>
  <c r="BF66" i="47" s="1"/>
  <c r="BB130" i="45"/>
  <c r="T130" i="45" s="1"/>
  <c r="BF65" i="47" s="1"/>
  <c r="BA130" i="45"/>
  <c r="S130" i="45" s="1"/>
  <c r="BF64" i="47" s="1"/>
  <c r="AZ130" i="45"/>
  <c r="R130" i="45" s="1"/>
  <c r="BF63" i="47" s="1"/>
  <c r="AY130" i="45"/>
  <c r="Q130" i="45" s="1"/>
  <c r="BF62" i="47" s="1" a="1"/>
  <c r="BF62" i="47" s="1"/>
  <c r="AX130" i="45"/>
  <c r="P130" i="45" s="1"/>
  <c r="BF61" i="47" s="1"/>
  <c r="AW130" i="45"/>
  <c r="O130" i="45" s="1"/>
  <c r="BF60" i="47" s="1"/>
  <c r="AV130" i="45"/>
  <c r="N130" i="45" s="1"/>
  <c r="BF59" i="47" s="1"/>
  <c r="AU130" i="45"/>
  <c r="M130" i="45" s="1"/>
  <c r="BF58" i="47" s="1"/>
  <c r="AT130" i="45"/>
  <c r="L130" i="45" s="1"/>
  <c r="BF57" i="47" s="1"/>
  <c r="AS130" i="45"/>
  <c r="K130" i="45" s="1"/>
  <c r="BF56" i="47" s="1"/>
  <c r="BW127" i="45"/>
  <c r="BV127" i="45"/>
  <c r="BU127" i="45"/>
  <c r="AM127" i="45" s="1"/>
  <c r="BT127" i="45"/>
  <c r="AL127" i="45" s="1"/>
  <c r="BS127" i="45"/>
  <c r="AK127" i="45" s="1"/>
  <c r="BR127" i="45"/>
  <c r="AJ127" i="45" s="1"/>
  <c r="BQ127" i="45"/>
  <c r="AI127" i="45" s="1"/>
  <c r="BP127" i="45"/>
  <c r="AH127" i="45" s="1"/>
  <c r="BO127" i="45"/>
  <c r="AG127" i="45" s="1"/>
  <c r="BN127" i="45"/>
  <c r="AF127" i="45" s="1"/>
  <c r="BM127" i="45"/>
  <c r="AE127" i="45" s="1"/>
  <c r="BL127" i="45"/>
  <c r="AD127" i="45" s="1"/>
  <c r="BK127" i="45"/>
  <c r="AC127" i="45" s="1"/>
  <c r="BJ127" i="45"/>
  <c r="AB127" i="45" s="1"/>
  <c r="BI127" i="45"/>
  <c r="AA127" i="45" s="1"/>
  <c r="BH127" i="45"/>
  <c r="Z127" i="45" s="1"/>
  <c r="BG127" i="45"/>
  <c r="Y127" i="45" s="1"/>
  <c r="BF127" i="45"/>
  <c r="X127" i="45" s="1"/>
  <c r="BE127" i="45"/>
  <c r="W127" i="45" s="1"/>
  <c r="BD127" i="45"/>
  <c r="V127" i="45" s="1"/>
  <c r="BC67" i="47" s="1"/>
  <c r="BC127" i="45"/>
  <c r="U127" i="45" s="1"/>
  <c r="BC66" i="47" s="1"/>
  <c r="BB127" i="45"/>
  <c r="T127" i="45" s="1"/>
  <c r="BC65" i="47" s="1"/>
  <c r="BA127" i="45"/>
  <c r="S127" i="45" s="1"/>
  <c r="BC64" i="47" s="1"/>
  <c r="AZ127" i="45"/>
  <c r="R127" i="45" s="1"/>
  <c r="BC63" i="47" s="1"/>
  <c r="AY127" i="45"/>
  <c r="Q127" i="45" s="1"/>
  <c r="BC62" i="47" s="1"/>
  <c r="AX127" i="45"/>
  <c r="P127" i="45" s="1"/>
  <c r="BC61" i="47" s="1"/>
  <c r="AW127" i="45"/>
  <c r="O127" i="45" s="1"/>
  <c r="BC60" i="47" s="1"/>
  <c r="AV127" i="45"/>
  <c r="N127" i="45" s="1"/>
  <c r="BC59" i="47" s="1"/>
  <c r="AU127" i="45"/>
  <c r="M127" i="45" s="1"/>
  <c r="BC58" i="47" s="1"/>
  <c r="AT127" i="45"/>
  <c r="L127" i="45" s="1"/>
  <c r="BC57" i="47" s="1"/>
  <c r="AS127" i="45"/>
  <c r="K127" i="45" s="1"/>
  <c r="BC56" i="47" s="1"/>
  <c r="BW121" i="45"/>
  <c r="BV121" i="45"/>
  <c r="BU121" i="45"/>
  <c r="AM121" i="45" s="1"/>
  <c r="BT121" i="45"/>
  <c r="AL121" i="45" s="1"/>
  <c r="BS121" i="45"/>
  <c r="AK121" i="45" s="1"/>
  <c r="BR121" i="45"/>
  <c r="AJ121" i="45" s="1"/>
  <c r="BQ121" i="45"/>
  <c r="AI121" i="45" s="1"/>
  <c r="BP121" i="45"/>
  <c r="AH121" i="45" s="1"/>
  <c r="BO121" i="45"/>
  <c r="AG121" i="45" s="1"/>
  <c r="BN121" i="45"/>
  <c r="AF121" i="45" s="1"/>
  <c r="BM121" i="45"/>
  <c r="AE121" i="45" s="1"/>
  <c r="BL121" i="45"/>
  <c r="AD121" i="45" s="1"/>
  <c r="BK121" i="45"/>
  <c r="AC121" i="45" s="1"/>
  <c r="BJ121" i="45"/>
  <c r="AB121" i="45" s="1"/>
  <c r="BI121" i="45"/>
  <c r="AA121" i="45" s="1"/>
  <c r="BH121" i="45"/>
  <c r="Z121" i="45" s="1"/>
  <c r="BG121" i="45"/>
  <c r="Y121" i="45" s="1"/>
  <c r="BF121" i="45"/>
  <c r="X121" i="45" s="1"/>
  <c r="AX69" i="47" s="1"/>
  <c r="BE121" i="45"/>
  <c r="W121" i="45" s="1"/>
  <c r="AX68" i="47" s="1"/>
  <c r="BD121" i="45"/>
  <c r="BC121" i="45"/>
  <c r="BB121" i="45"/>
  <c r="BA121" i="45"/>
  <c r="AZ121" i="45"/>
  <c r="AY121" i="45"/>
  <c r="AX121" i="45"/>
  <c r="AW121" i="45"/>
  <c r="AV121" i="45"/>
  <c r="AU121" i="45"/>
  <c r="AT121" i="45"/>
  <c r="AS121" i="45"/>
  <c r="BW120" i="45"/>
  <c r="BV120" i="45"/>
  <c r="BU120" i="45"/>
  <c r="AM120" i="45" s="1"/>
  <c r="BT120" i="45"/>
  <c r="AL120" i="45" s="1"/>
  <c r="BS120" i="45"/>
  <c r="AK120" i="45" s="1"/>
  <c r="BR120" i="45"/>
  <c r="AJ120" i="45" s="1"/>
  <c r="BQ120" i="45"/>
  <c r="AI120" i="45" s="1"/>
  <c r="BP120" i="45"/>
  <c r="AH120" i="45" s="1"/>
  <c r="BO120" i="45"/>
  <c r="AG120" i="45" s="1"/>
  <c r="BN120" i="45"/>
  <c r="AF120" i="45" s="1"/>
  <c r="BM120" i="45"/>
  <c r="AE120" i="45" s="1"/>
  <c r="BL120" i="45"/>
  <c r="AD120" i="45" s="1"/>
  <c r="BK120" i="45"/>
  <c r="AC120" i="45" s="1"/>
  <c r="BJ120" i="45"/>
  <c r="AB120" i="45" s="1"/>
  <c r="BI120" i="45"/>
  <c r="AA120" i="45" s="1"/>
  <c r="BH120" i="45"/>
  <c r="Z120" i="45" s="1"/>
  <c r="BG120" i="45"/>
  <c r="Y120" i="45" s="1"/>
  <c r="BF120" i="45"/>
  <c r="X120" i="45" s="1"/>
  <c r="BE120" i="45"/>
  <c r="W120" i="45" s="1"/>
  <c r="BD120" i="45"/>
  <c r="V120" i="45" s="1"/>
  <c r="BC120" i="45"/>
  <c r="U120" i="45" s="1"/>
  <c r="BB120" i="45"/>
  <c r="T120" i="45" s="1"/>
  <c r="BA120" i="45"/>
  <c r="S120" i="45" s="1"/>
  <c r="AZ120" i="45"/>
  <c r="R120" i="45" s="1"/>
  <c r="AY120" i="45"/>
  <c r="Q120" i="45" s="1"/>
  <c r="AX120" i="45"/>
  <c r="P120" i="45" s="1"/>
  <c r="AW120" i="45"/>
  <c r="O120" i="45" s="1"/>
  <c r="AV120" i="45"/>
  <c r="N120" i="45" s="1"/>
  <c r="AU120" i="45"/>
  <c r="M120" i="45" s="1"/>
  <c r="AT120" i="45"/>
  <c r="L120" i="45" s="1"/>
  <c r="AS120" i="45"/>
  <c r="K120" i="45" s="1"/>
  <c r="BW117" i="45"/>
  <c r="BV117" i="45"/>
  <c r="BU117" i="45"/>
  <c r="AM117" i="45" s="1"/>
  <c r="BT117" i="45"/>
  <c r="AL117" i="45" s="1"/>
  <c r="BS117" i="45"/>
  <c r="AK117" i="45" s="1"/>
  <c r="BR117" i="45"/>
  <c r="AJ117" i="45" s="1"/>
  <c r="BQ117" i="45"/>
  <c r="AI117" i="45" s="1"/>
  <c r="BP117" i="45"/>
  <c r="AH117" i="45" s="1"/>
  <c r="BO117" i="45"/>
  <c r="AG117" i="45" s="1"/>
  <c r="BN117" i="45"/>
  <c r="AF117" i="45" s="1"/>
  <c r="BM117" i="45"/>
  <c r="AE117" i="45" s="1"/>
  <c r="BL117" i="45"/>
  <c r="AD117" i="45" s="1"/>
  <c r="BK117" i="45"/>
  <c r="AC117" i="45" s="1"/>
  <c r="BJ117" i="45"/>
  <c r="AB117" i="45" s="1"/>
  <c r="BI117" i="45"/>
  <c r="AA117" i="45" s="1"/>
  <c r="BH117" i="45"/>
  <c r="Z117" i="45" s="1"/>
  <c r="BG117" i="45"/>
  <c r="Y117" i="45" s="1"/>
  <c r="BF117" i="45"/>
  <c r="X117" i="45" s="1"/>
  <c r="BE117" i="45"/>
  <c r="W117" i="45" s="1"/>
  <c r="BD117" i="45"/>
  <c r="V117" i="45" s="1"/>
  <c r="AT67" i="47" s="1"/>
  <c r="BC117" i="45"/>
  <c r="U117" i="45" s="1"/>
  <c r="AT66" i="47" s="1"/>
  <c r="BB117" i="45"/>
  <c r="T117" i="45" s="1"/>
  <c r="AT65" i="47" s="1"/>
  <c r="BA117" i="45"/>
  <c r="S117" i="45" s="1"/>
  <c r="AT64" i="47" s="1"/>
  <c r="AZ117" i="45"/>
  <c r="R117" i="45" s="1"/>
  <c r="AT63" i="47" s="1"/>
  <c r="AY117" i="45"/>
  <c r="Q117" i="45" s="1"/>
  <c r="AT62" i="47" s="1"/>
  <c r="AX117" i="45"/>
  <c r="P117" i="45" s="1"/>
  <c r="AT61" i="47" s="1"/>
  <c r="AW117" i="45"/>
  <c r="O117" i="45" s="1"/>
  <c r="AT60" i="47" s="1"/>
  <c r="AV117" i="45"/>
  <c r="N117" i="45" s="1"/>
  <c r="AT59" i="47" s="1"/>
  <c r="AU117" i="45"/>
  <c r="M117" i="45" s="1"/>
  <c r="AT58" i="47" s="1"/>
  <c r="AT117" i="45"/>
  <c r="L117" i="45" s="1"/>
  <c r="AT57" i="47" s="1"/>
  <c r="AS117" i="45"/>
  <c r="K117" i="45" s="1"/>
  <c r="AT56" i="47" s="1"/>
  <c r="BW113" i="45"/>
  <c r="BV113" i="45"/>
  <c r="BU113" i="45"/>
  <c r="AM113" i="45" s="1"/>
  <c r="BT113" i="45"/>
  <c r="AL113" i="45" s="1"/>
  <c r="BS113" i="45"/>
  <c r="AK113" i="45" s="1"/>
  <c r="BR113" i="45"/>
  <c r="AJ113" i="45" s="1"/>
  <c r="BQ113" i="45"/>
  <c r="AI113" i="45" s="1"/>
  <c r="BP113" i="45"/>
  <c r="AH113" i="45" s="1"/>
  <c r="BO113" i="45"/>
  <c r="AG113" i="45" s="1"/>
  <c r="BN113" i="45"/>
  <c r="AF113" i="45" s="1"/>
  <c r="BM113" i="45"/>
  <c r="AE113" i="45" s="1"/>
  <c r="BL113" i="45"/>
  <c r="AD113" i="45" s="1"/>
  <c r="BK113" i="45"/>
  <c r="AC113" i="45" s="1"/>
  <c r="BJ113" i="45"/>
  <c r="AB113" i="45" s="1"/>
  <c r="BI113" i="45"/>
  <c r="AA113" i="45" s="1"/>
  <c r="BH113" i="45"/>
  <c r="Z113" i="45" s="1"/>
  <c r="BG113" i="45"/>
  <c r="Y113" i="45" s="1"/>
  <c r="BF113" i="45"/>
  <c r="X113" i="45" s="1"/>
  <c r="AQ69" i="47" s="1"/>
  <c r="BE113" i="45"/>
  <c r="W113" i="45" s="1"/>
  <c r="AQ68" i="47" s="1"/>
  <c r="BD113" i="45"/>
  <c r="BC113" i="45"/>
  <c r="BB113" i="45"/>
  <c r="BA113" i="45"/>
  <c r="AZ113" i="45"/>
  <c r="AY113" i="45"/>
  <c r="AX113" i="45"/>
  <c r="AW113" i="45"/>
  <c r="AV113" i="45"/>
  <c r="AU113" i="45"/>
  <c r="AT113" i="45"/>
  <c r="AS113" i="45"/>
  <c r="BW112" i="45"/>
  <c r="BV112" i="45"/>
  <c r="BU112" i="45"/>
  <c r="AM112" i="45" s="1"/>
  <c r="BT112" i="45"/>
  <c r="AL112" i="45" s="1"/>
  <c r="BS112" i="45"/>
  <c r="AK112" i="45" s="1"/>
  <c r="BR112" i="45"/>
  <c r="AJ112" i="45" s="1"/>
  <c r="BQ112" i="45"/>
  <c r="AI112" i="45" s="1"/>
  <c r="BP112" i="45"/>
  <c r="AH112" i="45" s="1"/>
  <c r="BO112" i="45"/>
  <c r="AG112" i="45" s="1"/>
  <c r="BN112" i="45"/>
  <c r="AF112" i="45" s="1"/>
  <c r="BM112" i="45"/>
  <c r="AE112" i="45" s="1"/>
  <c r="BL112" i="45"/>
  <c r="AD112" i="45" s="1"/>
  <c r="BK112" i="45"/>
  <c r="AC112" i="45" s="1"/>
  <c r="BJ112" i="45"/>
  <c r="AB112" i="45" s="1"/>
  <c r="BI112" i="45"/>
  <c r="AA112" i="45" s="1"/>
  <c r="BH112" i="45"/>
  <c r="Z112" i="45" s="1"/>
  <c r="BG112" i="45"/>
  <c r="Y112" i="45" s="1"/>
  <c r="BF112" i="45"/>
  <c r="X112" i="45" s="1"/>
  <c r="BE112" i="45"/>
  <c r="W112" i="45" s="1"/>
  <c r="BD112" i="45"/>
  <c r="V112" i="45" s="1"/>
  <c r="AP67" i="47" s="1"/>
  <c r="BC112" i="45"/>
  <c r="U112" i="45" s="1"/>
  <c r="AP66" i="47" s="1"/>
  <c r="BB112" i="45"/>
  <c r="T112" i="45" s="1"/>
  <c r="AP65" i="47" s="1"/>
  <c r="BA112" i="45"/>
  <c r="S112" i="45" s="1"/>
  <c r="AP64" i="47" s="1"/>
  <c r="AZ112" i="45"/>
  <c r="R112" i="45" s="1"/>
  <c r="AP63" i="47" s="1"/>
  <c r="AY112" i="45"/>
  <c r="Q112" i="45" s="1"/>
  <c r="AP62" i="47" s="1"/>
  <c r="AX112" i="45"/>
  <c r="P112" i="45" s="1"/>
  <c r="AP61" i="47" s="1"/>
  <c r="AW112" i="45"/>
  <c r="O112" i="45" s="1"/>
  <c r="AP60" i="47" s="1"/>
  <c r="AV112" i="45"/>
  <c r="N112" i="45" s="1"/>
  <c r="AP59" i="47" s="1"/>
  <c r="AU112" i="45"/>
  <c r="M112" i="45" s="1"/>
  <c r="AP58" i="47" s="1"/>
  <c r="AT112" i="45"/>
  <c r="L112" i="45" s="1"/>
  <c r="AP57" i="47" s="1"/>
  <c r="AS112" i="45"/>
  <c r="K112" i="45" s="1"/>
  <c r="AP56" i="47" s="1"/>
  <c r="BW107" i="45"/>
  <c r="BV107" i="45"/>
  <c r="BU107" i="45"/>
  <c r="AM107" i="45" s="1"/>
  <c r="BT107" i="45"/>
  <c r="AL107" i="45" s="1"/>
  <c r="BS107" i="45"/>
  <c r="AK107" i="45" s="1"/>
  <c r="BR107" i="45"/>
  <c r="AJ107" i="45" s="1"/>
  <c r="BQ107" i="45"/>
  <c r="AI107" i="45" s="1"/>
  <c r="BP107" i="45"/>
  <c r="AH107" i="45" s="1"/>
  <c r="BO107" i="45"/>
  <c r="AG107" i="45" s="1"/>
  <c r="BN107" i="45"/>
  <c r="AF107" i="45" s="1"/>
  <c r="BM107" i="45"/>
  <c r="AE107" i="45" s="1"/>
  <c r="BL107" i="45"/>
  <c r="AD107" i="45" s="1"/>
  <c r="BK107" i="45"/>
  <c r="AC107" i="45" s="1"/>
  <c r="BJ107" i="45"/>
  <c r="AB107" i="45" s="1"/>
  <c r="BI107" i="45"/>
  <c r="AA107" i="45" s="1"/>
  <c r="BH107" i="45"/>
  <c r="Z107" i="45" s="1"/>
  <c r="BG107" i="45"/>
  <c r="Y107" i="45" s="1"/>
  <c r="BF107" i="45"/>
  <c r="X107" i="45" s="1"/>
  <c r="BE107" i="45"/>
  <c r="W107" i="45" s="1"/>
  <c r="BD107" i="45"/>
  <c r="V107" i="45" s="1"/>
  <c r="AK67" i="47" s="1"/>
  <c r="BC107" i="45"/>
  <c r="U107" i="45" s="1"/>
  <c r="AK66" i="47" s="1"/>
  <c r="BB107" i="45"/>
  <c r="T107" i="45" s="1"/>
  <c r="AK65" i="47" s="1"/>
  <c r="BA107" i="45"/>
  <c r="S107" i="45" s="1"/>
  <c r="AK64" i="47" s="1"/>
  <c r="AZ107" i="45"/>
  <c r="R107" i="45" s="1"/>
  <c r="AK63" i="47" s="1"/>
  <c r="AY107" i="45"/>
  <c r="Q107" i="45" s="1"/>
  <c r="AK62" i="47" s="1"/>
  <c r="AX107" i="45"/>
  <c r="P107" i="45" s="1"/>
  <c r="AK61" i="47" s="1"/>
  <c r="AW107" i="45"/>
  <c r="O107" i="45" s="1"/>
  <c r="AK60" i="47" s="1"/>
  <c r="AV107" i="45"/>
  <c r="N107" i="45" s="1"/>
  <c r="AK59" i="47" s="1"/>
  <c r="AU107" i="45"/>
  <c r="M107" i="45" s="1"/>
  <c r="AK58" i="47" s="1"/>
  <c r="AT107" i="45"/>
  <c r="L107" i="45" s="1"/>
  <c r="AK57" i="47" s="1"/>
  <c r="AS107" i="45"/>
  <c r="K107" i="45" s="1"/>
  <c r="AK56" i="47" s="1"/>
  <c r="BW81" i="45"/>
  <c r="BV81" i="45"/>
  <c r="BU81" i="45"/>
  <c r="AM81" i="45" s="1"/>
  <c r="BT81" i="45"/>
  <c r="AL81" i="45" s="1"/>
  <c r="BS81" i="45"/>
  <c r="AK81" i="45" s="1"/>
  <c r="BR81" i="45"/>
  <c r="AJ81" i="45" s="1"/>
  <c r="BQ81" i="45"/>
  <c r="AI81" i="45" s="1"/>
  <c r="BP81" i="45"/>
  <c r="AH81" i="45" s="1"/>
  <c r="BO81" i="45"/>
  <c r="AG81" i="45" s="1"/>
  <c r="BN81" i="45"/>
  <c r="AF81" i="45" s="1"/>
  <c r="BM81" i="45"/>
  <c r="AE81" i="45" s="1"/>
  <c r="BL81" i="45"/>
  <c r="AD81" i="45" s="1"/>
  <c r="BK81" i="45"/>
  <c r="AC81" i="45" s="1"/>
  <c r="BJ81" i="45"/>
  <c r="AB81" i="45" s="1"/>
  <c r="BI81" i="45"/>
  <c r="AA81" i="45" s="1"/>
  <c r="BH81" i="45"/>
  <c r="Z81" i="45" s="1"/>
  <c r="BG81" i="45"/>
  <c r="Y81" i="45" s="1"/>
  <c r="BF81" i="45"/>
  <c r="X81" i="45" s="1"/>
  <c r="AY52" i="47" s="1"/>
  <c r="BE81" i="45"/>
  <c r="W81" i="45" s="1"/>
  <c r="AY51" i="47" s="1"/>
  <c r="BD81" i="45"/>
  <c r="V81" i="45" s="1"/>
  <c r="AY50" i="47" s="1"/>
  <c r="BC81" i="45"/>
  <c r="U81" i="45" s="1"/>
  <c r="AY49" i="47" s="1"/>
  <c r="BB81" i="45"/>
  <c r="T81" i="45" s="1"/>
  <c r="AY48" i="47" s="1"/>
  <c r="BA81" i="45"/>
  <c r="S81" i="45" s="1"/>
  <c r="AY47" i="47" s="1"/>
  <c r="AZ81" i="45"/>
  <c r="R81" i="45" s="1"/>
  <c r="AY46" i="47" s="1"/>
  <c r="AY81" i="45"/>
  <c r="Q81" i="45" s="1"/>
  <c r="AY45" i="47" s="1"/>
  <c r="AX81" i="45"/>
  <c r="P81" i="45" s="1"/>
  <c r="AY44" i="47" s="1"/>
  <c r="AW81" i="45"/>
  <c r="O81" i="45" s="1"/>
  <c r="AY43" i="47" s="1"/>
  <c r="AV81" i="45"/>
  <c r="N81" i="45" s="1"/>
  <c r="AY42" i="47" s="1"/>
  <c r="AU81" i="45"/>
  <c r="M81" i="45" s="1"/>
  <c r="AY41" i="47" s="1"/>
  <c r="AT81" i="45"/>
  <c r="L81" i="45" s="1"/>
  <c r="AY40" i="47" s="1"/>
  <c r="AS81" i="45"/>
  <c r="BW76" i="45"/>
  <c r="BV76" i="45"/>
  <c r="BU76" i="45"/>
  <c r="AM76" i="45" s="1"/>
  <c r="BT76" i="45"/>
  <c r="AL76" i="45" s="1"/>
  <c r="BS76" i="45"/>
  <c r="AK76" i="45" s="1"/>
  <c r="BR76" i="45"/>
  <c r="AJ76" i="45" s="1"/>
  <c r="BQ76" i="45"/>
  <c r="AI76" i="45" s="1"/>
  <c r="BP76" i="45"/>
  <c r="AH76" i="45" s="1"/>
  <c r="BO76" i="45"/>
  <c r="AG76" i="45" s="1"/>
  <c r="BN76" i="45"/>
  <c r="AF76" i="45" s="1"/>
  <c r="BM76" i="45"/>
  <c r="AE76" i="45" s="1"/>
  <c r="BL76" i="45"/>
  <c r="AD76" i="45" s="1"/>
  <c r="BK76" i="45"/>
  <c r="AC76" i="45" s="1"/>
  <c r="BJ76" i="45"/>
  <c r="AB76" i="45" s="1"/>
  <c r="BI76" i="45"/>
  <c r="AA76" i="45" s="1"/>
  <c r="BH76" i="45"/>
  <c r="Z76" i="45" s="1"/>
  <c r="BG76" i="45"/>
  <c r="Y76" i="45" s="1"/>
  <c r="BF76" i="45"/>
  <c r="X76" i="45" s="1"/>
  <c r="AT52" i="47" s="1"/>
  <c r="BE76" i="45"/>
  <c r="W76" i="45" s="1"/>
  <c r="AT51" i="47" s="1"/>
  <c r="BD76" i="45"/>
  <c r="V76" i="45" s="1"/>
  <c r="AT50" i="47" s="1"/>
  <c r="BC76" i="45"/>
  <c r="U76" i="45" s="1"/>
  <c r="AT49" i="47" s="1"/>
  <c r="BB76" i="45"/>
  <c r="T76" i="45" s="1"/>
  <c r="AT48" i="47" s="1"/>
  <c r="BA76" i="45"/>
  <c r="S76" i="45" s="1"/>
  <c r="AT47" i="47" s="1"/>
  <c r="AZ76" i="45"/>
  <c r="R76" i="45" s="1"/>
  <c r="AT46" i="47" s="1"/>
  <c r="AY76" i="45"/>
  <c r="Q76" i="45" s="1"/>
  <c r="AT45" i="47" s="1"/>
  <c r="AX76" i="45"/>
  <c r="P76" i="45" s="1"/>
  <c r="AT44" i="47" s="1"/>
  <c r="AW76" i="45"/>
  <c r="O76" i="45" s="1"/>
  <c r="AT43" i="47" s="1"/>
  <c r="AV76" i="45"/>
  <c r="N76" i="45" s="1"/>
  <c r="AT42" i="47" s="1"/>
  <c r="AU76" i="45"/>
  <c r="M76" i="45" s="1"/>
  <c r="AT41" i="47" s="1"/>
  <c r="AT76" i="45"/>
  <c r="L76" i="45" s="1"/>
  <c r="AT40" i="47" s="1"/>
  <c r="AS76" i="45"/>
  <c r="BW66" i="45"/>
  <c r="BV66" i="45"/>
  <c r="BU66" i="45"/>
  <c r="AM66" i="45" s="1"/>
  <c r="BT66" i="45"/>
  <c r="AL66" i="45" s="1"/>
  <c r="BS66" i="45"/>
  <c r="AK66" i="45" s="1"/>
  <c r="BR66" i="45"/>
  <c r="AJ66" i="45" s="1"/>
  <c r="BQ66" i="45"/>
  <c r="AI66" i="45" s="1"/>
  <c r="BP66" i="45"/>
  <c r="AH66" i="45" s="1"/>
  <c r="BO66" i="45"/>
  <c r="AG66" i="45" s="1"/>
  <c r="BN66" i="45"/>
  <c r="AF66" i="45" s="1"/>
  <c r="BM66" i="45"/>
  <c r="AE66" i="45" s="1"/>
  <c r="BL66" i="45"/>
  <c r="AD66" i="45" s="1"/>
  <c r="BK66" i="45"/>
  <c r="AC66" i="45" s="1"/>
  <c r="BJ66" i="45"/>
  <c r="AB66" i="45" s="1"/>
  <c r="BI66" i="45"/>
  <c r="AA66" i="45" s="1"/>
  <c r="BH66" i="45"/>
  <c r="Z66" i="45" s="1"/>
  <c r="BG66" i="45"/>
  <c r="Y66" i="45" s="1"/>
  <c r="BF66" i="45"/>
  <c r="X66" i="45" s="1"/>
  <c r="AJ52" i="47" s="1"/>
  <c r="BE66" i="45"/>
  <c r="W66" i="45" s="1"/>
  <c r="AJ51" i="47" s="1"/>
  <c r="BD66" i="45"/>
  <c r="V66" i="45" s="1"/>
  <c r="AJ50" i="47" s="1"/>
  <c r="BC66" i="45"/>
  <c r="U66" i="45" s="1"/>
  <c r="AJ49" i="47" s="1"/>
  <c r="BB66" i="45"/>
  <c r="T66" i="45" s="1"/>
  <c r="AJ48" i="47" s="1"/>
  <c r="BA66" i="45"/>
  <c r="S66" i="45" s="1"/>
  <c r="AJ47" i="47" s="1"/>
  <c r="AZ66" i="45"/>
  <c r="R66" i="45" s="1"/>
  <c r="AJ46" i="47" s="1"/>
  <c r="AY66" i="45"/>
  <c r="Q66" i="45" s="1"/>
  <c r="AJ45" i="47" s="1"/>
  <c r="AX66" i="45"/>
  <c r="P66" i="45" s="1"/>
  <c r="AJ44" i="47" s="1"/>
  <c r="AW66" i="45"/>
  <c r="O66" i="45" s="1"/>
  <c r="AJ43" i="47" s="1"/>
  <c r="AV66" i="45"/>
  <c r="N66" i="45" s="1"/>
  <c r="AJ42" i="47" s="1"/>
  <c r="AU66" i="45"/>
  <c r="M66" i="45" s="1"/>
  <c r="AJ41" i="47" s="1"/>
  <c r="AT66" i="45"/>
  <c r="AS66" i="45"/>
  <c r="BW62" i="45"/>
  <c r="BV62" i="45"/>
  <c r="BU62" i="45"/>
  <c r="AM62" i="45" s="1"/>
  <c r="BT62" i="45"/>
  <c r="AL62" i="45" s="1"/>
  <c r="BS62" i="45"/>
  <c r="AK62" i="45" s="1"/>
  <c r="BR62" i="45"/>
  <c r="AJ62" i="45" s="1"/>
  <c r="BQ62" i="45"/>
  <c r="AI62" i="45" s="1"/>
  <c r="BP62" i="45"/>
  <c r="AH62" i="45" s="1"/>
  <c r="BO62" i="45"/>
  <c r="AG62" i="45" s="1"/>
  <c r="BN62" i="45"/>
  <c r="AF62" i="45" s="1"/>
  <c r="BM62" i="45"/>
  <c r="AE62" i="45" s="1"/>
  <c r="BL62" i="45"/>
  <c r="AD62" i="45" s="1"/>
  <c r="BK62" i="45"/>
  <c r="AC62" i="45" s="1"/>
  <c r="BJ62" i="45"/>
  <c r="AB62" i="45" s="1"/>
  <c r="BI62" i="45"/>
  <c r="AA62" i="45" s="1"/>
  <c r="BH62" i="45"/>
  <c r="Z62" i="45" s="1"/>
  <c r="BG62" i="45"/>
  <c r="Y62" i="45" s="1"/>
  <c r="BF62" i="45"/>
  <c r="X62" i="45" s="1"/>
  <c r="AF52" i="47" s="1"/>
  <c r="BE62" i="45"/>
  <c r="W62" i="45" s="1"/>
  <c r="AF51" i="47" s="1"/>
  <c r="BD62" i="45"/>
  <c r="V62" i="45" s="1"/>
  <c r="AF50" i="47" s="1"/>
  <c r="BC62" i="45"/>
  <c r="U62" i="45" s="1"/>
  <c r="AF49" i="47" s="1"/>
  <c r="BB62" i="45"/>
  <c r="T62" i="45" s="1"/>
  <c r="AF48" i="47" s="1"/>
  <c r="BA62" i="45"/>
  <c r="S62" i="45" s="1"/>
  <c r="AF47" i="47" s="1"/>
  <c r="AZ62" i="45"/>
  <c r="R62" i="45" s="1"/>
  <c r="AF46" i="47" s="1"/>
  <c r="AY62" i="45"/>
  <c r="Q62" i="45" s="1"/>
  <c r="AF45" i="47" s="1"/>
  <c r="AX62" i="45"/>
  <c r="P62" i="45" s="1"/>
  <c r="AF44" i="47" s="1"/>
  <c r="AW62" i="45"/>
  <c r="O62" i="45" s="1"/>
  <c r="AF43" i="47" s="1"/>
  <c r="AV62" i="45"/>
  <c r="N62" i="45" s="1"/>
  <c r="AF42" i="47" s="1"/>
  <c r="AU62" i="45"/>
  <c r="M62" i="45" s="1"/>
  <c r="AF41" i="47" s="1"/>
  <c r="AT62" i="45"/>
  <c r="AS62" i="45"/>
  <c r="BW50" i="45"/>
  <c r="BV50" i="45"/>
  <c r="BU50" i="45"/>
  <c r="BT50" i="45"/>
  <c r="BS50" i="45"/>
  <c r="BR50" i="45"/>
  <c r="BQ50" i="45"/>
  <c r="BP50" i="45"/>
  <c r="BO50" i="45"/>
  <c r="BN50" i="45"/>
  <c r="BM50" i="45"/>
  <c r="BL50" i="45"/>
  <c r="BK50" i="45"/>
  <c r="BJ50" i="45"/>
  <c r="BI50" i="45"/>
  <c r="BH50" i="45"/>
  <c r="BG50" i="45"/>
  <c r="BF50" i="45"/>
  <c r="BE50" i="45"/>
  <c r="BD50" i="45"/>
  <c r="BC50" i="45"/>
  <c r="BB50" i="45"/>
  <c r="BA50" i="45"/>
  <c r="AZ50" i="45"/>
  <c r="AY50" i="45"/>
  <c r="AX50" i="45"/>
  <c r="AW50" i="45"/>
  <c r="AV50" i="45"/>
  <c r="AU50" i="45"/>
  <c r="AT50" i="45"/>
  <c r="AS50" i="45"/>
  <c r="BW44" i="45"/>
  <c r="BV44" i="45"/>
  <c r="BU44" i="45"/>
  <c r="BT44" i="45"/>
  <c r="BS44" i="45"/>
  <c r="BR44" i="45"/>
  <c r="BQ44" i="45"/>
  <c r="BP44" i="45"/>
  <c r="BO44" i="45"/>
  <c r="BN44" i="45"/>
  <c r="BM44" i="45"/>
  <c r="BL44" i="45"/>
  <c r="BK44" i="45"/>
  <c r="BJ44" i="45"/>
  <c r="BI44" i="45"/>
  <c r="BH44" i="45"/>
  <c r="BG44" i="45"/>
  <c r="BF44" i="45"/>
  <c r="BE44" i="45"/>
  <c r="BD44" i="45"/>
  <c r="BC44" i="45"/>
  <c r="BB44" i="45"/>
  <c r="BA44" i="45"/>
  <c r="AZ44" i="45"/>
  <c r="AY44" i="45"/>
  <c r="AX44" i="45"/>
  <c r="AW44" i="45"/>
  <c r="AV44" i="45"/>
  <c r="AU44" i="45"/>
  <c r="AT44" i="45"/>
  <c r="AS44" i="45"/>
  <c r="BW38" i="45"/>
  <c r="BV38" i="45"/>
  <c r="BU38" i="45"/>
  <c r="AM38" i="45" s="1"/>
  <c r="BT38" i="45"/>
  <c r="AL38" i="45" s="1"/>
  <c r="BS38" i="45"/>
  <c r="AK38" i="45" s="1"/>
  <c r="BR38" i="45"/>
  <c r="AJ38" i="45" s="1"/>
  <c r="BQ38" i="45"/>
  <c r="AI38" i="45" s="1"/>
  <c r="BP38" i="45"/>
  <c r="AH38" i="45" s="1"/>
  <c r="BO38" i="45"/>
  <c r="AG38" i="45" s="1"/>
  <c r="BN38" i="45"/>
  <c r="AF38" i="45" s="1"/>
  <c r="BM38" i="45"/>
  <c r="AE38" i="45" s="1"/>
  <c r="BL38" i="45"/>
  <c r="AD38" i="45" s="1"/>
  <c r="BK38" i="45"/>
  <c r="AC38" i="45" s="1"/>
  <c r="BJ38" i="45"/>
  <c r="AB38" i="45" s="1"/>
  <c r="BI38" i="45"/>
  <c r="AA38" i="45" s="1"/>
  <c r="BH38" i="45"/>
  <c r="Z38" i="45" s="1"/>
  <c r="BG38" i="45"/>
  <c r="Y38" i="45" s="1"/>
  <c r="BF38" i="45"/>
  <c r="X38" i="45" s="1"/>
  <c r="BC35" i="47" s="1"/>
  <c r="BE38" i="45"/>
  <c r="W38" i="45" s="1"/>
  <c r="BC34" i="47" s="1"/>
  <c r="BD38" i="45"/>
  <c r="V38" i="45" s="1"/>
  <c r="BC33" i="47" s="1"/>
  <c r="BC38" i="45"/>
  <c r="U38" i="45" s="1"/>
  <c r="BC32" i="47" s="1"/>
  <c r="BB38" i="45"/>
  <c r="T38" i="45" s="1"/>
  <c r="BC31" i="47" s="1"/>
  <c r="BA38" i="45"/>
  <c r="S38" i="45" s="1"/>
  <c r="BC30" i="47" s="1"/>
  <c r="AZ38" i="45"/>
  <c r="R38" i="45" s="1"/>
  <c r="BC29" i="47" s="1"/>
  <c r="AY38" i="45"/>
  <c r="Q38" i="45" s="1"/>
  <c r="BC28" i="47" s="1"/>
  <c r="AX38" i="45"/>
  <c r="P38" i="45" s="1"/>
  <c r="BC27" i="47" s="1"/>
  <c r="AW38" i="45"/>
  <c r="O38" i="45" s="1"/>
  <c r="BC26" i="47" s="1"/>
  <c r="AV38" i="45"/>
  <c r="N38" i="45" s="1"/>
  <c r="BC25" i="47" s="1"/>
  <c r="AU38" i="45"/>
  <c r="M38" i="45" s="1"/>
  <c r="BC24" i="47" s="1"/>
  <c r="AT38" i="45"/>
  <c r="L38" i="45" s="1"/>
  <c r="BC23" i="47" s="1"/>
  <c r="AS38" i="45"/>
  <c r="K38" i="45" s="1"/>
  <c r="BC22" i="47" s="1"/>
  <c r="BW33" i="45"/>
  <c r="BV33" i="45"/>
  <c r="BU33" i="45"/>
  <c r="AM33" i="45" s="1"/>
  <c r="BT33" i="45"/>
  <c r="AL33" i="45" s="1"/>
  <c r="BS33" i="45"/>
  <c r="AK33" i="45" s="1"/>
  <c r="BR33" i="45"/>
  <c r="AJ33" i="45" s="1"/>
  <c r="BQ33" i="45"/>
  <c r="AI33" i="45" s="1"/>
  <c r="BP33" i="45"/>
  <c r="AH33" i="45" s="1"/>
  <c r="BO33" i="45"/>
  <c r="AG33" i="45" s="1"/>
  <c r="BN33" i="45"/>
  <c r="AF33" i="45" s="1"/>
  <c r="BM33" i="45"/>
  <c r="AE33" i="45" s="1"/>
  <c r="BL33" i="45"/>
  <c r="AD33" i="45" s="1"/>
  <c r="BK33" i="45"/>
  <c r="AC33" i="45" s="1"/>
  <c r="BJ33" i="45"/>
  <c r="AB33" i="45" s="1"/>
  <c r="BI33" i="45"/>
  <c r="AA33" i="45" s="1"/>
  <c r="BH33" i="45"/>
  <c r="Z33" i="45" s="1"/>
  <c r="BG33" i="45"/>
  <c r="Y33" i="45" s="1"/>
  <c r="BF33" i="45"/>
  <c r="X33" i="45" s="1"/>
  <c r="AX35" i="47" s="1"/>
  <c r="BE33" i="45"/>
  <c r="W33" i="45" s="1"/>
  <c r="AX34" i="47" s="1"/>
  <c r="BD33" i="45"/>
  <c r="V33" i="45" s="1"/>
  <c r="AX33" i="47" s="1"/>
  <c r="BC33" i="45"/>
  <c r="U33" i="45" s="1"/>
  <c r="AX32" i="47" s="1"/>
  <c r="BB33" i="45"/>
  <c r="T33" i="45" s="1"/>
  <c r="AX31" i="47" s="1"/>
  <c r="BA33" i="45"/>
  <c r="S33" i="45" s="1"/>
  <c r="AX30" i="47" s="1"/>
  <c r="AZ33" i="45"/>
  <c r="R33" i="45" s="1"/>
  <c r="AX29" i="47" s="1"/>
  <c r="AY33" i="45"/>
  <c r="Q33" i="45" s="1"/>
  <c r="AX28" i="47" s="1"/>
  <c r="AX33" i="45"/>
  <c r="P33" i="45" s="1"/>
  <c r="AX27" i="47" s="1"/>
  <c r="AW33" i="45"/>
  <c r="O33" i="45" s="1"/>
  <c r="AX26" i="47" s="1"/>
  <c r="AV33" i="45"/>
  <c r="N33" i="45" s="1"/>
  <c r="AX25" i="47" s="1"/>
  <c r="AU33" i="45"/>
  <c r="M33" i="45" s="1"/>
  <c r="AX24" i="47" s="1"/>
  <c r="AT33" i="45"/>
  <c r="L33" i="45" s="1"/>
  <c r="AX23" i="47" s="1"/>
  <c r="AS33" i="45"/>
  <c r="K33" i="45" s="1"/>
  <c r="AX22" i="47" s="1"/>
  <c r="BW27" i="45"/>
  <c r="BV27" i="45"/>
  <c r="BU27" i="45"/>
  <c r="AM27" i="45" s="1"/>
  <c r="BT27" i="45"/>
  <c r="AL27" i="45" s="1"/>
  <c r="BS27" i="45"/>
  <c r="AK27" i="45" s="1"/>
  <c r="BR27" i="45"/>
  <c r="AJ27" i="45" s="1"/>
  <c r="BQ27" i="45"/>
  <c r="AI27" i="45" s="1"/>
  <c r="BP27" i="45"/>
  <c r="AH27" i="45" s="1"/>
  <c r="BO27" i="45"/>
  <c r="AG27" i="45" s="1"/>
  <c r="BN27" i="45"/>
  <c r="AF27" i="45" s="1"/>
  <c r="BM27" i="45"/>
  <c r="AE27" i="45" s="1"/>
  <c r="BL27" i="45"/>
  <c r="AD27" i="45" s="1"/>
  <c r="BK27" i="45"/>
  <c r="AC27" i="45" s="1"/>
  <c r="BJ27" i="45"/>
  <c r="AB27" i="45" s="1"/>
  <c r="BI27" i="45"/>
  <c r="AA27" i="45" s="1"/>
  <c r="BH27" i="45"/>
  <c r="Z27" i="45" s="1"/>
  <c r="BG27" i="45"/>
  <c r="Y27" i="45" s="1"/>
  <c r="BF27" i="45"/>
  <c r="X27" i="45" s="1"/>
  <c r="AR35" i="47" s="1"/>
  <c r="BE27" i="45"/>
  <c r="W27" i="45" s="1"/>
  <c r="AR34" i="47" s="1"/>
  <c r="BD27" i="45"/>
  <c r="V27" i="45" s="1"/>
  <c r="AR33" i="47" s="1"/>
  <c r="BC27" i="45"/>
  <c r="U27" i="45" s="1"/>
  <c r="AR32" i="47" s="1"/>
  <c r="BB27" i="45"/>
  <c r="T27" i="45" s="1"/>
  <c r="AR31" i="47" s="1"/>
  <c r="BA27" i="45"/>
  <c r="S27" i="45" s="1"/>
  <c r="AR30" i="47" s="1"/>
  <c r="AZ27" i="45"/>
  <c r="R27" i="45" s="1"/>
  <c r="AR29" i="47" s="1"/>
  <c r="AY27" i="45"/>
  <c r="Q27" i="45" s="1"/>
  <c r="AR28" i="47" s="1"/>
  <c r="AX27" i="45"/>
  <c r="P27" i="45" s="1"/>
  <c r="AR27" i="47" s="1"/>
  <c r="AW27" i="45"/>
  <c r="O27" i="45" s="1"/>
  <c r="AR26" i="47" s="1"/>
  <c r="AV27" i="45"/>
  <c r="N27" i="45" s="1"/>
  <c r="AR25" i="47" s="1"/>
  <c r="AU27" i="45"/>
  <c r="M27" i="45" s="1"/>
  <c r="AR24" i="47" s="1"/>
  <c r="AT27" i="45"/>
  <c r="L27" i="45" s="1"/>
  <c r="AR23" i="47" s="1"/>
  <c r="AS27" i="45"/>
  <c r="K27" i="45" s="1"/>
  <c r="AR22" i="47" s="1"/>
  <c r="BW21" i="45"/>
  <c r="BV21" i="45"/>
  <c r="BU21" i="45"/>
  <c r="AM21" i="45" s="1"/>
  <c r="BT21" i="45"/>
  <c r="AL21" i="45" s="1"/>
  <c r="BS21" i="45"/>
  <c r="AK21" i="45" s="1"/>
  <c r="BR21" i="45"/>
  <c r="AJ21" i="45" s="1"/>
  <c r="BQ21" i="45"/>
  <c r="AI21" i="45" s="1"/>
  <c r="BP21" i="45"/>
  <c r="AH21" i="45" s="1"/>
  <c r="BO21" i="45"/>
  <c r="AG21" i="45" s="1"/>
  <c r="BN21" i="45"/>
  <c r="AF21" i="45" s="1"/>
  <c r="BM21" i="45"/>
  <c r="AE21" i="45" s="1"/>
  <c r="BL21" i="45"/>
  <c r="AD21" i="45" s="1"/>
  <c r="BK21" i="45"/>
  <c r="AC21" i="45" s="1"/>
  <c r="BJ21" i="45"/>
  <c r="AB21" i="45" s="1"/>
  <c r="BI21" i="45"/>
  <c r="AA21" i="45" s="1"/>
  <c r="BH21" i="45"/>
  <c r="Z21" i="45" s="1"/>
  <c r="BG21" i="45"/>
  <c r="Y21" i="45" s="1"/>
  <c r="BF21" i="45"/>
  <c r="X21" i="45" s="1"/>
  <c r="AL35" i="47" s="1"/>
  <c r="BE21" i="45"/>
  <c r="W21" i="45" s="1"/>
  <c r="AL34" i="47" s="1"/>
  <c r="BD21" i="45"/>
  <c r="V21" i="45" s="1"/>
  <c r="AL33" i="47" s="1"/>
  <c r="BC21" i="45"/>
  <c r="U21" i="45" s="1"/>
  <c r="AL32" i="47" s="1"/>
  <c r="BB21" i="45"/>
  <c r="T21" i="45" s="1"/>
  <c r="AL31" i="47" s="1"/>
  <c r="BA21" i="45"/>
  <c r="S21" i="45" s="1"/>
  <c r="AL30" i="47" s="1"/>
  <c r="AZ21" i="45"/>
  <c r="R21" i="45" s="1"/>
  <c r="AL29" i="47" s="1"/>
  <c r="AY21" i="45"/>
  <c r="Q21" i="45" s="1"/>
  <c r="AL28" i="47" s="1"/>
  <c r="AX21" i="45"/>
  <c r="P21" i="45" s="1"/>
  <c r="AL27" i="47" s="1"/>
  <c r="AW21" i="45"/>
  <c r="O21" i="45" s="1"/>
  <c r="AL26" i="47" s="1"/>
  <c r="AV21" i="45"/>
  <c r="N21" i="45" s="1"/>
  <c r="AL25" i="47" s="1"/>
  <c r="AU21" i="45"/>
  <c r="M21" i="45" s="1"/>
  <c r="AL24" i="47" s="1"/>
  <c r="AT21" i="45"/>
  <c r="L21" i="45" s="1"/>
  <c r="AL23" i="47" s="1"/>
  <c r="AS21" i="45"/>
  <c r="K21" i="45" s="1"/>
  <c r="AL22" i="47" s="1"/>
  <c r="BW14" i="45"/>
  <c r="BV14" i="45"/>
  <c r="BU14" i="45"/>
  <c r="AM14" i="45" s="1"/>
  <c r="BT14" i="45"/>
  <c r="AL14" i="45" s="1"/>
  <c r="BS14" i="45"/>
  <c r="AK14" i="45" s="1"/>
  <c r="BR14" i="45"/>
  <c r="AJ14" i="45" s="1"/>
  <c r="BQ14" i="45"/>
  <c r="AI14" i="45" s="1"/>
  <c r="BP14" i="45"/>
  <c r="AH14" i="45" s="1"/>
  <c r="BO14" i="45"/>
  <c r="AG14" i="45" s="1"/>
  <c r="BN14" i="45"/>
  <c r="AF14" i="45" s="1"/>
  <c r="BM14" i="45"/>
  <c r="AE14" i="45" s="1"/>
  <c r="BL14" i="45"/>
  <c r="AD14" i="45" s="1"/>
  <c r="BK14" i="45"/>
  <c r="AC14" i="45" s="1"/>
  <c r="BJ14" i="45"/>
  <c r="AB14" i="45" s="1"/>
  <c r="BI14" i="45"/>
  <c r="AA14" i="45" s="1"/>
  <c r="BH14" i="45"/>
  <c r="Z14" i="45" s="1"/>
  <c r="BG14" i="45"/>
  <c r="Y14" i="45" s="1"/>
  <c r="BF14" i="45"/>
  <c r="X14" i="45" s="1"/>
  <c r="AE35" i="47" s="1"/>
  <c r="BE14" i="45"/>
  <c r="W14" i="45" s="1"/>
  <c r="AE34" i="47" s="1"/>
  <c r="BD14" i="45"/>
  <c r="V14" i="45" s="1"/>
  <c r="AE33" i="47" s="1"/>
  <c r="BC14" i="45"/>
  <c r="U14" i="45" s="1"/>
  <c r="AE32" i="47" s="1"/>
  <c r="BB14" i="45"/>
  <c r="T14" i="45" s="1"/>
  <c r="AE31" i="47" s="1"/>
  <c r="BA14" i="45"/>
  <c r="S14" i="45" s="1"/>
  <c r="AE30" i="47" s="1"/>
  <c r="AZ14" i="45"/>
  <c r="R14" i="45" s="1"/>
  <c r="AE29" i="47" s="1"/>
  <c r="AY14" i="45"/>
  <c r="Q14" i="45" s="1"/>
  <c r="AE28" i="47" s="1"/>
  <c r="AX14" i="45"/>
  <c r="P14" i="45" s="1"/>
  <c r="AE27" i="47" s="1"/>
  <c r="AW14" i="45"/>
  <c r="O14" i="45" s="1"/>
  <c r="AE26" i="47" s="1"/>
  <c r="AV14" i="45"/>
  <c r="N14" i="45" s="1"/>
  <c r="AE25" i="47" s="1"/>
  <c r="AU14" i="45"/>
  <c r="M14" i="45" s="1"/>
  <c r="AE24" i="47" s="1"/>
  <c r="AT14" i="45"/>
  <c r="L14" i="45" s="1"/>
  <c r="AE23" i="47" s="1"/>
  <c r="AS14" i="45"/>
  <c r="K14" i="45" s="1"/>
  <c r="AE22" i="47" s="1"/>
  <c r="AQ131" i="45"/>
  <c r="AP131" i="45"/>
  <c r="AO131" i="45"/>
  <c r="AQ130" i="45"/>
  <c r="I130" i="45" s="1"/>
  <c r="BF54" i="47" s="1"/>
  <c r="AP130" i="45"/>
  <c r="G130" i="45" s="1"/>
  <c r="AO130" i="45"/>
  <c r="F130" i="45" s="1"/>
  <c r="BF53" i="47" s="1"/>
  <c r="AQ127" i="45"/>
  <c r="I127" i="45" s="1"/>
  <c r="BC54" i="47" s="1"/>
  <c r="AP127" i="45"/>
  <c r="G127" i="45" s="1"/>
  <c r="AQ121" i="45"/>
  <c r="AP121" i="45"/>
  <c r="AO121" i="45"/>
  <c r="AQ120" i="45"/>
  <c r="I120" i="45" s="1"/>
  <c r="AP120" i="45"/>
  <c r="G120" i="45" s="1"/>
  <c r="AO120" i="45"/>
  <c r="F120" i="45" s="1"/>
  <c r="AQ117" i="45"/>
  <c r="I117" i="45" s="1"/>
  <c r="AT54" i="47" s="1"/>
  <c r="AP117" i="45"/>
  <c r="G117" i="45" s="1"/>
  <c r="AO117" i="45"/>
  <c r="F117" i="45" s="1"/>
  <c r="AT53" i="47" s="1"/>
  <c r="AQ113" i="45"/>
  <c r="AP113" i="45"/>
  <c r="AO113" i="45"/>
  <c r="AQ112" i="45"/>
  <c r="I112" i="45" s="1"/>
  <c r="AP54" i="47" s="1"/>
  <c r="AP112" i="45"/>
  <c r="G112" i="45" s="1"/>
  <c r="AO112" i="45"/>
  <c r="F112" i="45" s="1"/>
  <c r="AP53" i="47" s="1"/>
  <c r="AQ107" i="45"/>
  <c r="I107" i="45" s="1"/>
  <c r="AK54" i="47" s="1"/>
  <c r="AP107" i="45"/>
  <c r="G107" i="45" s="1"/>
  <c r="AO107" i="45"/>
  <c r="F107" i="45" s="1"/>
  <c r="AK53" i="47" s="1"/>
  <c r="AQ81" i="45"/>
  <c r="I81" i="45" s="1"/>
  <c r="AY37" i="47" s="1"/>
  <c r="AP81" i="45"/>
  <c r="G81" i="45" s="1"/>
  <c r="AO81" i="45"/>
  <c r="F81" i="45" s="1"/>
  <c r="AY36" i="47" s="1"/>
  <c r="AQ76" i="45"/>
  <c r="I76" i="45" s="1"/>
  <c r="AT37" i="47" s="1"/>
  <c r="AO76" i="45"/>
  <c r="F76" i="45" s="1"/>
  <c r="AT36" i="47" s="1"/>
  <c r="AQ66" i="45"/>
  <c r="I66" i="45" s="1"/>
  <c r="AJ37" i="47" s="1"/>
  <c r="AO66" i="45"/>
  <c r="F66" i="45" s="1"/>
  <c r="AJ36" i="47" s="1"/>
  <c r="AQ62" i="45"/>
  <c r="I62" i="45" s="1"/>
  <c r="AF37" i="47" s="1"/>
  <c r="AO62" i="45"/>
  <c r="F62" i="45" s="1"/>
  <c r="AF36" i="47" s="1"/>
  <c r="AQ50" i="45"/>
  <c r="AO50" i="45"/>
  <c r="F50" i="45" s="1"/>
  <c r="BJ19" i="47" s="1"/>
  <c r="AQ44" i="45"/>
  <c r="AO44" i="45"/>
  <c r="F44" i="45" s="1"/>
  <c r="BI19" i="47" s="1"/>
  <c r="AQ38" i="45"/>
  <c r="I38" i="45" s="1"/>
  <c r="BC20" i="47" s="1"/>
  <c r="AO38" i="45"/>
  <c r="F38" i="45" s="1"/>
  <c r="BC19" i="47" s="1"/>
  <c r="AQ33" i="45"/>
  <c r="I33" i="45" s="1"/>
  <c r="AX20" i="47" s="1"/>
  <c r="AO33" i="45"/>
  <c r="F33" i="45" s="1"/>
  <c r="AX19" i="47" s="1"/>
  <c r="AQ27" i="45"/>
  <c r="AO27" i="45"/>
  <c r="F27" i="45" s="1"/>
  <c r="AR19" i="47" s="1"/>
  <c r="AQ21" i="45"/>
  <c r="I21" i="45" s="1"/>
  <c r="AL20" i="47" s="1"/>
  <c r="AO21" i="45"/>
  <c r="F21" i="45" s="1"/>
  <c r="AL19" i="47" s="1"/>
  <c r="AQ14" i="45"/>
  <c r="I14" i="45" s="1"/>
  <c r="AE20" i="47" s="1"/>
  <c r="AO14" i="45"/>
  <c r="F14" i="45" l="1"/>
  <c r="AE19" i="47" s="1"/>
  <c r="V131" i="45"/>
  <c r="BG67" i="47" s="1"/>
  <c r="U131" i="45"/>
  <c r="BG66" i="47" s="1"/>
  <c r="T131" i="45"/>
  <c r="BG65" i="47" s="1"/>
  <c r="S131" i="45"/>
  <c r="BG64" i="47" s="1"/>
  <c r="R131" i="45"/>
  <c r="BG63" i="47" s="1"/>
  <c r="Q131" i="45"/>
  <c r="BG62" i="47" s="1"/>
  <c r="P131" i="45"/>
  <c r="BG61" i="47" s="1"/>
  <c r="N131" i="45"/>
  <c r="BG59" i="47" s="1"/>
  <c r="L131" i="45"/>
  <c r="BG57" i="47" s="1"/>
  <c r="M121" i="45"/>
  <c r="AX58" i="47" s="1"/>
  <c r="Q121" i="45"/>
  <c r="AX62" i="47" s="1"/>
  <c r="U121" i="45"/>
  <c r="AX66" i="47" s="1"/>
  <c r="N121" i="45"/>
  <c r="AX59" i="47" s="1"/>
  <c r="R121" i="45"/>
  <c r="AX63" i="47" s="1"/>
  <c r="V121" i="45"/>
  <c r="AX67" i="47" s="1"/>
  <c r="O121" i="45"/>
  <c r="AX60" i="47" s="1"/>
  <c r="S121" i="45"/>
  <c r="AX64" i="47" s="1"/>
  <c r="P121" i="45"/>
  <c r="AX61" i="47" s="1"/>
  <c r="T121" i="45"/>
  <c r="AX65" i="47" s="1"/>
  <c r="I113" i="45"/>
  <c r="AQ54" i="47" s="1"/>
  <c r="N113" i="45"/>
  <c r="AQ59" i="47" s="1"/>
  <c r="R113" i="45"/>
  <c r="AQ63" i="47" s="1"/>
  <c r="V113" i="45"/>
  <c r="O113" i="45"/>
  <c r="AQ60" i="47" s="1"/>
  <c r="S113" i="45"/>
  <c r="AQ64" i="47" s="1"/>
  <c r="P113" i="45"/>
  <c r="AQ61" i="47" s="1"/>
  <c r="T113" i="45"/>
  <c r="AQ65" i="47" s="1"/>
  <c r="Q113" i="45"/>
  <c r="AQ62" i="47" s="1"/>
  <c r="U113" i="45"/>
  <c r="AQ66" i="47" s="1"/>
  <c r="G131" i="45"/>
  <c r="G121" i="45"/>
  <c r="I131" i="45"/>
  <c r="BG54" i="47" s="1"/>
  <c r="F131" i="45"/>
  <c r="BG53" i="47" s="1"/>
  <c r="M131" i="45"/>
  <c r="BG58" i="47" s="1"/>
  <c r="K131" i="45"/>
  <c r="BG56" i="47" s="1"/>
  <c r="F121" i="45"/>
  <c r="AX53" i="47" s="1"/>
  <c r="I121" i="45"/>
  <c r="AX54" i="47" s="1"/>
  <c r="K121" i="45"/>
  <c r="AX56" i="47" s="1"/>
  <c r="L121" i="45"/>
  <c r="AX57" i="47" s="1"/>
  <c r="L113" i="45"/>
  <c r="AQ57" i="47" s="1"/>
  <c r="M113" i="45"/>
  <c r="AQ58" i="47" s="1"/>
  <c r="AP66" i="45"/>
  <c r="G66" i="45" s="1"/>
  <c r="AP93" i="45" s="1"/>
  <c r="AO93" i="45"/>
  <c r="F93" i="45" s="1"/>
  <c r="BH36" i="47" s="1"/>
  <c r="AP76" i="45"/>
  <c r="G76" i="45" s="1"/>
  <c r="F113" i="45"/>
  <c r="G113" i="45"/>
  <c r="AQ61" i="45"/>
  <c r="AO61" i="45"/>
  <c r="F61" i="45" s="1"/>
  <c r="BL133" i="45"/>
  <c r="AD133" i="45" s="1"/>
  <c r="BT133" i="45"/>
  <c r="AL133" i="45" s="1"/>
  <c r="BG133" i="45"/>
  <c r="Y133" i="45" s="1"/>
  <c r="BW133" i="45"/>
  <c r="BK133" i="45"/>
  <c r="AC133" i="45" s="1"/>
  <c r="BS133" i="45"/>
  <c r="AK133" i="45" s="1"/>
  <c r="K113" i="45"/>
  <c r="AQ56" i="47" s="1"/>
  <c r="BE133" i="45"/>
  <c r="W133" i="45" s="1"/>
  <c r="BH68" i="47" s="1"/>
  <c r="BI133" i="45"/>
  <c r="AA133" i="45" s="1"/>
  <c r="BM133" i="45"/>
  <c r="AE133" i="45" s="1"/>
  <c r="BQ133" i="45"/>
  <c r="AI133" i="45" s="1"/>
  <c r="BU133" i="45"/>
  <c r="AM133" i="45" s="1"/>
  <c r="BH133" i="45"/>
  <c r="Z133" i="45" s="1"/>
  <c r="BP133" i="45"/>
  <c r="AH133" i="45" s="1"/>
  <c r="BO133" i="45"/>
  <c r="AG133" i="45" s="1"/>
  <c r="BF133" i="45"/>
  <c r="X133" i="45" s="1"/>
  <c r="BH69" i="47" s="1"/>
  <c r="BJ133" i="45"/>
  <c r="AB133" i="45" s="1"/>
  <c r="BN133" i="45"/>
  <c r="AF133" i="45" s="1"/>
  <c r="BR133" i="45"/>
  <c r="AJ133" i="45" s="1"/>
  <c r="BV133" i="45"/>
  <c r="AZ133" i="45" l="1"/>
  <c r="R133" i="45" s="1"/>
  <c r="BH63" i="47" s="1"/>
  <c r="AO85" i="45"/>
  <c r="F85" i="45" s="1"/>
  <c r="BC36" i="47" s="1"/>
  <c r="AE36" i="47"/>
  <c r="BD133" i="45"/>
  <c r="V133" i="45" s="1"/>
  <c r="BH67" i="47" s="1"/>
  <c r="AQ67" i="47"/>
  <c r="AQ53" i="47"/>
  <c r="BA133" i="45"/>
  <c r="S133" i="45" s="1"/>
  <c r="AV133" i="45"/>
  <c r="N133" i="45" s="1"/>
  <c r="AU133" i="45"/>
  <c r="M133" i="45" s="1"/>
  <c r="AY133" i="45"/>
  <c r="Q133" i="45" s="1"/>
  <c r="AQ133" i="45"/>
  <c r="I133" i="45" s="1"/>
  <c r="BB133" i="45"/>
  <c r="T133" i="45" s="1"/>
  <c r="AW133" i="45"/>
  <c r="G93" i="45"/>
  <c r="AP61" i="45"/>
  <c r="G61" i="45" s="1"/>
  <c r="AP85" i="45" s="1"/>
  <c r="G85" i="45" s="1"/>
  <c r="AT133" i="45"/>
  <c r="L133" i="45" s="1"/>
  <c r="AO133" i="45"/>
  <c r="F133" i="45" s="1"/>
  <c r="AS133" i="45"/>
  <c r="K133" i="45" s="1"/>
  <c r="BC133" i="45"/>
  <c r="U133" i="45" s="1"/>
  <c r="AX133" i="45"/>
  <c r="I61" i="45"/>
  <c r="AP133" i="45"/>
  <c r="BT135" i="45"/>
  <c r="AL135" i="45" s="1"/>
  <c r="BL135" i="45"/>
  <c r="AD135" i="45" s="1"/>
  <c r="BH135" i="45"/>
  <c r="Z135" i="45" s="1"/>
  <c r="BW135" i="45"/>
  <c r="BO135" i="45"/>
  <c r="AG135" i="45" s="1"/>
  <c r="BP135" i="45"/>
  <c r="AH135" i="45" s="1"/>
  <c r="BG135" i="45"/>
  <c r="Y135" i="45" s="1"/>
  <c r="BN135" i="45"/>
  <c r="AF135" i="45" s="1"/>
  <c r="BM135" i="45"/>
  <c r="AE135" i="45" s="1"/>
  <c r="BE135" i="45"/>
  <c r="W135" i="45" s="1"/>
  <c r="BJ68" i="47" s="1"/>
  <c r="BK135" i="45"/>
  <c r="AC135" i="45" s="1"/>
  <c r="BU135" i="45"/>
  <c r="AM135" i="45" s="1"/>
  <c r="BJ135" i="45"/>
  <c r="AB135" i="45" s="1"/>
  <c r="BV135" i="45"/>
  <c r="BQ135" i="45"/>
  <c r="AI135" i="45" s="1"/>
  <c r="BI135" i="45"/>
  <c r="AA135" i="45" s="1"/>
  <c r="BF135" i="45"/>
  <c r="X135" i="45" s="1"/>
  <c r="BJ69" i="47" s="1"/>
  <c r="BR135" i="45"/>
  <c r="AJ135" i="45" s="1"/>
  <c r="BS135" i="45"/>
  <c r="AK135" i="45" s="1"/>
  <c r="BD135" i="45" l="1"/>
  <c r="V135" i="45" s="1"/>
  <c r="BJ67" i="47" s="1"/>
  <c r="AQ135" i="45"/>
  <c r="I135" i="45" s="1"/>
  <c r="BJ54" i="47" s="1"/>
  <c r="BH54" i="47"/>
  <c r="AS135" i="45"/>
  <c r="K135" i="45" s="1"/>
  <c r="BJ56" i="47" s="1"/>
  <c r="BH56" i="47"/>
  <c r="AZ135" i="45"/>
  <c r="R135" i="45" s="1"/>
  <c r="BJ63" i="47" s="1"/>
  <c r="AT135" i="45"/>
  <c r="L135" i="45" s="1"/>
  <c r="BJ57" i="47" s="1"/>
  <c r="BH57" i="47"/>
  <c r="BC135" i="45"/>
  <c r="U135" i="45" s="1"/>
  <c r="BJ66" i="47" s="1"/>
  <c r="BH66" i="47"/>
  <c r="AY135" i="45"/>
  <c r="Q135" i="45" s="1"/>
  <c r="BJ62" i="47" s="1"/>
  <c r="BH62" i="47"/>
  <c r="AU135" i="45"/>
  <c r="BH58" i="47"/>
  <c r="AQ85" i="45"/>
  <c r="I85" i="45" s="1"/>
  <c r="BC37" i="47" s="1"/>
  <c r="AE37" i="47"/>
  <c r="BB135" i="45"/>
  <c r="T135" i="45" s="1"/>
  <c r="BJ65" i="47" s="1"/>
  <c r="BH65" i="47"/>
  <c r="BA135" i="45"/>
  <c r="S135" i="45" s="1"/>
  <c r="BJ64" i="47" s="1"/>
  <c r="BH64" i="47"/>
  <c r="AV135" i="45"/>
  <c r="N135" i="45" s="1"/>
  <c r="BJ59" i="47" s="1"/>
  <c r="BH59" i="47"/>
  <c r="BH53" i="47"/>
  <c r="AO135" i="45"/>
  <c r="F135" i="45" s="1"/>
  <c r="O133" i="45"/>
  <c r="P133" i="45"/>
  <c r="G133" i="45"/>
  <c r="AR131" i="45"/>
  <c r="AR130" i="45"/>
  <c r="J130" i="45" s="1"/>
  <c r="BF55" i="47" s="1"/>
  <c r="AR127" i="45"/>
  <c r="J127" i="45" s="1"/>
  <c r="BC55" i="47" s="1"/>
  <c r="AR121" i="45"/>
  <c r="AR120" i="45"/>
  <c r="J120" i="45" s="1"/>
  <c r="AW55" i="47" s="1"/>
  <c r="AR117" i="45"/>
  <c r="J117" i="45" s="1"/>
  <c r="AT55" i="47" s="1"/>
  <c r="AR113" i="45"/>
  <c r="AR112" i="45"/>
  <c r="J112" i="45" s="1"/>
  <c r="AP55" i="47" s="1"/>
  <c r="AR107" i="45"/>
  <c r="J107" i="45" s="1"/>
  <c r="AK55" i="47" s="1"/>
  <c r="M135" i="45" l="1"/>
  <c r="BJ58" i="47" s="1"/>
  <c r="AW135" i="45"/>
  <c r="O135" i="45" s="1"/>
  <c r="BJ60" i="47" s="1"/>
  <c r="BH60" i="47"/>
  <c r="AX135" i="45"/>
  <c r="P135" i="45" s="1"/>
  <c r="BJ61" i="47" s="1"/>
  <c r="BH61" i="47"/>
  <c r="AP135" i="45"/>
  <c r="G135" i="45" s="1"/>
  <c r="BJ53" i="47"/>
  <c r="AO138" i="45"/>
  <c r="F138" i="45" s="1"/>
  <c r="BM53" i="47" s="1"/>
  <c r="J131" i="45"/>
  <c r="BG55" i="47" s="1"/>
  <c r="J121" i="45"/>
  <c r="AX55" i="47" s="1"/>
  <c r="J113" i="45"/>
  <c r="AQ55" i="47" s="1"/>
  <c r="AP138" i="45" l="1"/>
  <c r="G138" i="45" s="1"/>
  <c r="AR133" i="45"/>
  <c r="J133" i="45" s="1"/>
  <c r="AR135" i="45" l="1"/>
  <c r="J135" i="45" s="1"/>
  <c r="BH55" i="47"/>
  <c r="G43" i="45"/>
  <c r="G45" i="45"/>
  <c r="G54" i="45"/>
  <c r="G53" i="45"/>
  <c r="G52" i="45"/>
  <c r="G51" i="45"/>
  <c r="G49" i="45"/>
  <c r="G48" i="45"/>
  <c r="G47" i="45"/>
  <c r="G46" i="45"/>
  <c r="G16" i="45"/>
  <c r="G35" i="45"/>
  <c r="G34" i="45"/>
  <c r="G32" i="45"/>
  <c r="G31" i="45"/>
  <c r="G30" i="45"/>
  <c r="G29" i="45"/>
  <c r="G28" i="45"/>
  <c r="G26" i="45"/>
  <c r="G24" i="45"/>
  <c r="G23" i="45"/>
  <c r="G22" i="45"/>
  <c r="G20" i="45"/>
  <c r="G19" i="45"/>
  <c r="G18" i="45"/>
  <c r="G17" i="45"/>
  <c r="G15" i="45"/>
  <c r="G60" i="45"/>
  <c r="G41" i="45"/>
  <c r="G40" i="45"/>
  <c r="G39" i="45"/>
  <c r="G37" i="45"/>
  <c r="G36" i="45"/>
  <c r="I27" i="45"/>
  <c r="AR20" i="47" s="1"/>
  <c r="AR50" i="45"/>
  <c r="AR44" i="45"/>
  <c r="AR38" i="45"/>
  <c r="J38" i="45" s="1"/>
  <c r="BC21" i="47" s="1"/>
  <c r="BE61" i="45"/>
  <c r="W61" i="45" s="1"/>
  <c r="AE51" i="47" s="1"/>
  <c r="BD61" i="45"/>
  <c r="V61" i="45" s="1"/>
  <c r="AE50" i="47" s="1"/>
  <c r="BC61" i="45"/>
  <c r="U61" i="45" s="1"/>
  <c r="AE49" i="47" s="1"/>
  <c r="BB61" i="45"/>
  <c r="T61" i="45" s="1"/>
  <c r="AE48" i="47" s="1"/>
  <c r="BA61" i="45"/>
  <c r="S61" i="45" s="1"/>
  <c r="AE47" i="47" s="1"/>
  <c r="AZ61" i="45"/>
  <c r="R61" i="45" s="1"/>
  <c r="AE46" i="47" s="1"/>
  <c r="AY61" i="45"/>
  <c r="Q61" i="45" s="1"/>
  <c r="AE45" i="47" s="1"/>
  <c r="AX61" i="45"/>
  <c r="P61" i="45" s="1"/>
  <c r="AE44" i="47" s="1"/>
  <c r="AW61" i="45"/>
  <c r="O61" i="45" s="1"/>
  <c r="AE43" i="47" s="1"/>
  <c r="AV61" i="45"/>
  <c r="N61" i="45" s="1"/>
  <c r="AE42" i="47" s="1"/>
  <c r="BW25" i="45"/>
  <c r="BV25" i="45"/>
  <c r="BU25" i="45"/>
  <c r="AM25" i="45" s="1"/>
  <c r="BT25" i="45"/>
  <c r="AL25" i="45" s="1"/>
  <c r="BS25" i="45"/>
  <c r="AK25" i="45" s="1"/>
  <c r="BR25" i="45"/>
  <c r="AJ25" i="45" s="1"/>
  <c r="BQ25" i="45"/>
  <c r="AI25" i="45" s="1"/>
  <c r="BP25" i="45"/>
  <c r="AH25" i="45" s="1"/>
  <c r="BO25" i="45"/>
  <c r="AG25" i="45" s="1"/>
  <c r="BN25" i="45"/>
  <c r="AF25" i="45" s="1"/>
  <c r="BM25" i="45"/>
  <c r="AE25" i="45" s="1"/>
  <c r="BL25" i="45"/>
  <c r="AD25" i="45" s="1"/>
  <c r="BK25" i="45"/>
  <c r="AC25" i="45" s="1"/>
  <c r="BJ25" i="45"/>
  <c r="AB25" i="45" s="1"/>
  <c r="BI25" i="45"/>
  <c r="AA25" i="45" s="1"/>
  <c r="BH25" i="45"/>
  <c r="Z25" i="45" s="1"/>
  <c r="BG25" i="45"/>
  <c r="Y25" i="45" s="1"/>
  <c r="BF25" i="45"/>
  <c r="X25" i="45" s="1"/>
  <c r="AP35" i="47" s="1"/>
  <c r="BE25" i="45"/>
  <c r="W25" i="45" s="1"/>
  <c r="AP34" i="47" s="1"/>
  <c r="BD25" i="45"/>
  <c r="V25" i="45" s="1"/>
  <c r="AP33" i="47" s="1"/>
  <c r="BC25" i="45"/>
  <c r="U25" i="45" s="1"/>
  <c r="AP32" i="47" s="1"/>
  <c r="BB25" i="45"/>
  <c r="T25" i="45" s="1"/>
  <c r="AP31" i="47" s="1"/>
  <c r="BA25" i="45"/>
  <c r="S25" i="45" s="1"/>
  <c r="AP30" i="47" s="1"/>
  <c r="AZ25" i="45"/>
  <c r="R25" i="45" s="1"/>
  <c r="AP29" i="47" s="1"/>
  <c r="AY25" i="45"/>
  <c r="Q25" i="45" s="1"/>
  <c r="AP28" i="47" s="1"/>
  <c r="AX25" i="45"/>
  <c r="P25" i="45" s="1"/>
  <c r="AP27" i="47" s="1"/>
  <c r="AW25" i="45"/>
  <c r="O25" i="45" s="1"/>
  <c r="AP26" i="47" s="1"/>
  <c r="AV25" i="45"/>
  <c r="N25" i="45" s="1"/>
  <c r="AP25" i="47" s="1"/>
  <c r="AR33" i="45"/>
  <c r="J33" i="45" s="1"/>
  <c r="AX21" i="47" s="1"/>
  <c r="AJ85" i="35"/>
  <c r="AJ86" i="35" s="1"/>
  <c r="AJ87" i="35" s="1"/>
  <c r="AJ89" i="35" s="1"/>
  <c r="AI85" i="35"/>
  <c r="AI86" i="35" s="1"/>
  <c r="AI87" i="35" s="1"/>
  <c r="AI89" i="35" s="1"/>
  <c r="AH85" i="35"/>
  <c r="AH86" i="35" s="1"/>
  <c r="AH87" i="35" s="1"/>
  <c r="AH89" i="35" s="1"/>
  <c r="AG85" i="35"/>
  <c r="AG86" i="35" s="1"/>
  <c r="AG87" i="35" s="1"/>
  <c r="AG89" i="35" s="1"/>
  <c r="AF85" i="35"/>
  <c r="AF86" i="35" s="1"/>
  <c r="AF87" i="35" s="1"/>
  <c r="AF89" i="35" s="1"/>
  <c r="AE85" i="35"/>
  <c r="AE86" i="35" s="1"/>
  <c r="AE87" i="35" s="1"/>
  <c r="AE89" i="35" s="1"/>
  <c r="AD85" i="35"/>
  <c r="AD86" i="35" s="1"/>
  <c r="AD87" i="35" s="1"/>
  <c r="AD89" i="35" s="1"/>
  <c r="AC85" i="35"/>
  <c r="AC86" i="35" s="1"/>
  <c r="AC87" i="35" s="1"/>
  <c r="AC89" i="35" s="1"/>
  <c r="AB85" i="35"/>
  <c r="AB86" i="35" s="1"/>
  <c r="AB87" i="35" s="1"/>
  <c r="AB89" i="35" s="1"/>
  <c r="AA85" i="35"/>
  <c r="AA86" i="35" s="1"/>
  <c r="AA87" i="35" s="1"/>
  <c r="AA89" i="35" s="1"/>
  <c r="Z85" i="35"/>
  <c r="Z86" i="35" s="1"/>
  <c r="Z87" i="35" s="1"/>
  <c r="Z89" i="35" s="1"/>
  <c r="Y85" i="35"/>
  <c r="Y86" i="35" s="1"/>
  <c r="Y87" i="35" s="1"/>
  <c r="Y89" i="35" s="1"/>
  <c r="X85" i="35"/>
  <c r="X86" i="35" s="1"/>
  <c r="X87" i="35" s="1"/>
  <c r="X89" i="35" s="1"/>
  <c r="W85" i="35"/>
  <c r="W86" i="35" s="1"/>
  <c r="W87" i="35" s="1"/>
  <c r="W89" i="35" s="1"/>
  <c r="V85" i="35"/>
  <c r="V86" i="35" s="1"/>
  <c r="V87" i="35" s="1"/>
  <c r="V89" i="35" s="1"/>
  <c r="U85" i="35"/>
  <c r="U86" i="35" s="1"/>
  <c r="U87" i="35" s="1"/>
  <c r="U89" i="35" s="1"/>
  <c r="T85" i="35"/>
  <c r="T86" i="35" s="1"/>
  <c r="T87" i="35" s="1"/>
  <c r="T89" i="35" s="1"/>
  <c r="S85" i="35"/>
  <c r="S86" i="35" s="1"/>
  <c r="S87" i="35" s="1"/>
  <c r="S89" i="35" s="1"/>
  <c r="R85" i="35"/>
  <c r="R86" i="35" s="1"/>
  <c r="R87" i="35" s="1"/>
  <c r="R89" i="35" s="1"/>
  <c r="Q85" i="35"/>
  <c r="Q86" i="35" s="1"/>
  <c r="Q87" i="35" s="1"/>
  <c r="Q89" i="35" s="1"/>
  <c r="P85" i="35"/>
  <c r="P86" i="35" s="1"/>
  <c r="P87" i="35" s="1"/>
  <c r="P89" i="35" s="1"/>
  <c r="O85" i="35"/>
  <c r="O86" i="35" s="1"/>
  <c r="O87" i="35" s="1"/>
  <c r="O89" i="35" s="1"/>
  <c r="N85" i="35"/>
  <c r="N86" i="35" s="1"/>
  <c r="N87" i="35" s="1"/>
  <c r="N89" i="35" s="1"/>
  <c r="M85" i="35"/>
  <c r="M86" i="35" s="1"/>
  <c r="M87" i="35" s="1"/>
  <c r="M89" i="35" s="1"/>
  <c r="L85" i="35"/>
  <c r="L86" i="35" s="1"/>
  <c r="L87" i="35" s="1"/>
  <c r="L89" i="35" s="1"/>
  <c r="K85" i="35"/>
  <c r="K86" i="35" s="1"/>
  <c r="K87" i="35" s="1"/>
  <c r="K89" i="35" s="1"/>
  <c r="AJ81" i="35"/>
  <c r="AI81" i="35"/>
  <c r="AH81" i="35"/>
  <c r="AG81" i="35"/>
  <c r="AF81" i="35"/>
  <c r="AE81" i="35"/>
  <c r="AD81" i="35"/>
  <c r="AC81" i="35"/>
  <c r="AB81" i="35"/>
  <c r="AA81" i="35"/>
  <c r="Z81" i="35"/>
  <c r="Y81" i="35"/>
  <c r="X81" i="35"/>
  <c r="W81" i="35"/>
  <c r="V81" i="35"/>
  <c r="U81" i="35"/>
  <c r="T81" i="35"/>
  <c r="S81" i="35"/>
  <c r="R81" i="35"/>
  <c r="Q81" i="35"/>
  <c r="P81" i="35"/>
  <c r="O81" i="35"/>
  <c r="N81" i="35"/>
  <c r="M81" i="35"/>
  <c r="L81" i="35"/>
  <c r="K81"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AJ76" i="35"/>
  <c r="AI76" i="35"/>
  <c r="AH76" i="35"/>
  <c r="AG76" i="35"/>
  <c r="AF76" i="35"/>
  <c r="AE76" i="35"/>
  <c r="AD76" i="35"/>
  <c r="AC76" i="35"/>
  <c r="AB76" i="35"/>
  <c r="AA76" i="35"/>
  <c r="Z76" i="35"/>
  <c r="Y76" i="35"/>
  <c r="X76" i="35"/>
  <c r="W76" i="35"/>
  <c r="V76" i="35"/>
  <c r="U76" i="35"/>
  <c r="T76" i="35"/>
  <c r="S76" i="35"/>
  <c r="R76" i="35"/>
  <c r="Q76" i="35"/>
  <c r="P76" i="35"/>
  <c r="O76" i="35"/>
  <c r="N76" i="35"/>
  <c r="M76" i="35"/>
  <c r="L76" i="35"/>
  <c r="K76"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L75" i="35"/>
  <c r="K75" i="35"/>
  <c r="AJ72" i="35"/>
  <c r="AJ82" i="35" s="1"/>
  <c r="AI72" i="35"/>
  <c r="AI82" i="35" s="1"/>
  <c r="AH72" i="35"/>
  <c r="AH82" i="35" s="1"/>
  <c r="AG72" i="35"/>
  <c r="AG82" i="35" s="1"/>
  <c r="AF72" i="35"/>
  <c r="AF82" i="35" s="1"/>
  <c r="AE72" i="35"/>
  <c r="AE82" i="35" s="1"/>
  <c r="AD72" i="35"/>
  <c r="AD82" i="35" s="1"/>
  <c r="AC72" i="35"/>
  <c r="AC82" i="35" s="1"/>
  <c r="AB72" i="35"/>
  <c r="AB82" i="35" s="1"/>
  <c r="AA72" i="35"/>
  <c r="AA82" i="35" s="1"/>
  <c r="Z72" i="35"/>
  <c r="Z82" i="35" s="1"/>
  <c r="Y72" i="35"/>
  <c r="Y82" i="35" s="1"/>
  <c r="X72" i="35"/>
  <c r="X82" i="35" s="1"/>
  <c r="W72" i="35"/>
  <c r="W82" i="35" s="1"/>
  <c r="V72" i="35"/>
  <c r="V82" i="35" s="1"/>
  <c r="U72" i="35"/>
  <c r="U82" i="35" s="1"/>
  <c r="T72" i="35"/>
  <c r="T82" i="35" s="1"/>
  <c r="S72" i="35"/>
  <c r="S82" i="35" s="1"/>
  <c r="R72" i="35"/>
  <c r="R82" i="35" s="1"/>
  <c r="Q72" i="35"/>
  <c r="Q82" i="35" s="1"/>
  <c r="P72" i="35"/>
  <c r="P82" i="35" s="1"/>
  <c r="O72" i="35"/>
  <c r="O82" i="35" s="1"/>
  <c r="N72" i="35"/>
  <c r="N82" i="35" s="1"/>
  <c r="M72" i="35"/>
  <c r="M82" i="35" s="1"/>
  <c r="L72" i="35"/>
  <c r="L82" i="35" s="1"/>
  <c r="K72" i="35"/>
  <c r="K73" i="35" s="1"/>
  <c r="K74" i="35" s="1"/>
  <c r="AJ97" i="35"/>
  <c r="AI97" i="35"/>
  <c r="AH97" i="35"/>
  <c r="AG97" i="35"/>
  <c r="AF97" i="35"/>
  <c r="AE97" i="35"/>
  <c r="AD97" i="35"/>
  <c r="AC97" i="35"/>
  <c r="AB97" i="35"/>
  <c r="AA97" i="35"/>
  <c r="Z97" i="35"/>
  <c r="Y97" i="35"/>
  <c r="X97" i="35"/>
  <c r="W97" i="35"/>
  <c r="V97" i="35"/>
  <c r="U97"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L70" i="35"/>
  <c r="K70" i="35"/>
  <c r="J70" i="35"/>
  <c r="H70" i="35"/>
  <c r="AJ69" i="35"/>
  <c r="AJ101" i="35" s="1"/>
  <c r="AI69" i="35"/>
  <c r="AI101" i="35" s="1"/>
  <c r="AH69" i="35"/>
  <c r="AH101" i="35" s="1"/>
  <c r="AG69" i="35"/>
  <c r="AG101" i="35" s="1"/>
  <c r="AF69" i="35"/>
  <c r="AF101" i="35" s="1"/>
  <c r="AE69" i="35"/>
  <c r="AE101" i="35" s="1"/>
  <c r="AD69" i="35"/>
  <c r="AD101" i="35" s="1"/>
  <c r="AC69" i="35"/>
  <c r="AC101" i="35" s="1"/>
  <c r="AB69" i="35"/>
  <c r="AB101" i="35" s="1"/>
  <c r="AA69" i="35"/>
  <c r="AA101" i="35" s="1"/>
  <c r="Z69" i="35"/>
  <c r="Z101" i="35" s="1"/>
  <c r="Y69" i="35"/>
  <c r="Y101" i="35" s="1"/>
  <c r="X69" i="35"/>
  <c r="X101" i="35" s="1"/>
  <c r="W69" i="35"/>
  <c r="W101" i="35" s="1"/>
  <c r="V69" i="35"/>
  <c r="V101" i="35" s="1"/>
  <c r="U69" i="35"/>
  <c r="U101" i="35" s="1"/>
  <c r="T69" i="35"/>
  <c r="T101" i="35" s="1"/>
  <c r="S69" i="35"/>
  <c r="R69" i="35"/>
  <c r="R101" i="35" s="1"/>
  <c r="Q69" i="35"/>
  <c r="Q101" i="35" s="1"/>
  <c r="P69" i="35"/>
  <c r="P101" i="35" s="1"/>
  <c r="O69" i="35"/>
  <c r="O101" i="35" s="1"/>
  <c r="N69" i="35"/>
  <c r="N101" i="35" s="1"/>
  <c r="M69" i="35"/>
  <c r="M101" i="35" s="1"/>
  <c r="L69" i="35"/>
  <c r="K69" i="35"/>
  <c r="J69" i="35"/>
  <c r="J38" i="35"/>
  <c r="BJ55" i="47" l="1"/>
  <c r="F141" i="45"/>
  <c r="Y78" i="35"/>
  <c r="Y103" i="35" s="1"/>
  <c r="AC78" i="35"/>
  <c r="AC103" i="35" s="1"/>
  <c r="AG78" i="35"/>
  <c r="AG103" i="35" s="1"/>
  <c r="M78" i="35"/>
  <c r="M103" i="35" s="1"/>
  <c r="Q78" i="35"/>
  <c r="Q103" i="35" s="1"/>
  <c r="U78" i="35"/>
  <c r="U103" i="35" s="1"/>
  <c r="N78" i="35"/>
  <c r="N103" i="35" s="1"/>
  <c r="R78" i="35"/>
  <c r="R103" i="35" s="1"/>
  <c r="V78" i="35"/>
  <c r="V103" i="35" s="1"/>
  <c r="Z78" i="35"/>
  <c r="Z103" i="35" s="1"/>
  <c r="AD78" i="35"/>
  <c r="AD103" i="35" s="1"/>
  <c r="AH78" i="35"/>
  <c r="AH103" i="35" s="1"/>
  <c r="K78" i="35"/>
  <c r="K103" i="35" s="1"/>
  <c r="O78" i="35"/>
  <c r="O103" i="35" s="1"/>
  <c r="S78" i="35"/>
  <c r="S103" i="35" s="1"/>
  <c r="W78" i="35"/>
  <c r="W103" i="35" s="1"/>
  <c r="AA78" i="35"/>
  <c r="AA103" i="35" s="1"/>
  <c r="AE78" i="35"/>
  <c r="AE103" i="35" s="1"/>
  <c r="AI78" i="35"/>
  <c r="AI103" i="35" s="1"/>
  <c r="L78" i="35"/>
  <c r="L103" i="35" s="1"/>
  <c r="P78" i="35"/>
  <c r="P103" i="35" s="1"/>
  <c r="T78" i="35"/>
  <c r="T103" i="35" s="1"/>
  <c r="X78" i="35"/>
  <c r="X103" i="35" s="1"/>
  <c r="AB78" i="35"/>
  <c r="AB103" i="35" s="1"/>
  <c r="AF78" i="35"/>
  <c r="AF103" i="35" s="1"/>
  <c r="AJ78" i="35"/>
  <c r="AJ103" i="35" s="1"/>
  <c r="P7" i="45"/>
  <c r="T7" i="45"/>
  <c r="X7" i="45"/>
  <c r="AB7" i="45"/>
  <c r="AF7" i="45"/>
  <c r="AJ7" i="45"/>
  <c r="Q7" i="45"/>
  <c r="U7" i="45"/>
  <c r="Y7" i="45"/>
  <c r="AC7" i="45"/>
  <c r="AG7" i="45"/>
  <c r="AK7" i="45"/>
  <c r="N7" i="45"/>
  <c r="R7" i="45"/>
  <c r="V7" i="45"/>
  <c r="Z7" i="45"/>
  <c r="AD7" i="45"/>
  <c r="AH7" i="45"/>
  <c r="AL7" i="45"/>
  <c r="O7" i="45"/>
  <c r="S7" i="45"/>
  <c r="W7" i="45"/>
  <c r="AA7" i="45"/>
  <c r="AE7" i="45"/>
  <c r="AI7" i="45"/>
  <c r="AM7" i="45"/>
  <c r="AP33" i="45"/>
  <c r="G33" i="45" s="1"/>
  <c r="BH61" i="45"/>
  <c r="Z61" i="45" s="1"/>
  <c r="BL61" i="45"/>
  <c r="AD61" i="45" s="1"/>
  <c r="BL85" i="45" s="1"/>
  <c r="AD85" i="45" s="1"/>
  <c r="BP61" i="45"/>
  <c r="AH61" i="45" s="1"/>
  <c r="BT61" i="45"/>
  <c r="AL61" i="45" s="1"/>
  <c r="BJ61" i="45"/>
  <c r="AB61" i="45" s="1"/>
  <c r="BJ85" i="45" s="1"/>
  <c r="AB85" i="45" s="1"/>
  <c r="BR61" i="45"/>
  <c r="AJ61" i="45" s="1"/>
  <c r="BV61" i="45"/>
  <c r="AP21" i="45"/>
  <c r="G21" i="45" s="1"/>
  <c r="AP27" i="45"/>
  <c r="AP38" i="45"/>
  <c r="G38" i="45" s="1"/>
  <c r="AP50" i="45"/>
  <c r="G50" i="45" s="1"/>
  <c r="AP44" i="45"/>
  <c r="G44" i="45" s="1"/>
  <c r="AP14" i="45"/>
  <c r="G14" i="45" s="1"/>
  <c r="BG61" i="45"/>
  <c r="Y61" i="45" s="1"/>
  <c r="BK61" i="45"/>
  <c r="AC61" i="45" s="1"/>
  <c r="BO61" i="45"/>
  <c r="AG61" i="45" s="1"/>
  <c r="BS61" i="45"/>
  <c r="AK61" i="45" s="1"/>
  <c r="BW61" i="45"/>
  <c r="BN61" i="45"/>
  <c r="BI61" i="45"/>
  <c r="AA61" i="45" s="1"/>
  <c r="BM61" i="45"/>
  <c r="AE61" i="45" s="1"/>
  <c r="BM85" i="45" s="1"/>
  <c r="AE85" i="45" s="1"/>
  <c r="BQ61" i="45"/>
  <c r="AI61" i="45" s="1"/>
  <c r="BU61" i="45"/>
  <c r="AM61" i="45" s="1"/>
  <c r="AQ25" i="45"/>
  <c r="I25" i="45" s="1"/>
  <c r="BF61" i="45"/>
  <c r="X61" i="45" s="1"/>
  <c r="AE52" i="47" s="1"/>
  <c r="AV43" i="45"/>
  <c r="AX43" i="45"/>
  <c r="BB43" i="45"/>
  <c r="BF43" i="45"/>
  <c r="BJ43" i="45"/>
  <c r="BN43" i="45"/>
  <c r="BR43" i="45"/>
  <c r="BV43" i="45"/>
  <c r="BC85" i="45"/>
  <c r="U85" i="45" s="1"/>
  <c r="BC49" i="47" s="1"/>
  <c r="AY85" i="45"/>
  <c r="Q85" i="45" s="1"/>
  <c r="BC45" i="47" s="1"/>
  <c r="AX85" i="45"/>
  <c r="P85" i="45" s="1"/>
  <c r="BC44" i="47" s="1"/>
  <c r="AV85" i="45"/>
  <c r="N85" i="45" s="1"/>
  <c r="BC42" i="47" s="1"/>
  <c r="AZ85" i="45"/>
  <c r="R85" i="45" s="1"/>
  <c r="BC46" i="47" s="1"/>
  <c r="BD85" i="45"/>
  <c r="V85" i="45" s="1"/>
  <c r="BC50" i="47" s="1"/>
  <c r="BT85" i="45"/>
  <c r="AL85" i="45" s="1"/>
  <c r="BB85" i="45"/>
  <c r="T85" i="45" s="1"/>
  <c r="BC48" i="47" s="1"/>
  <c r="AW43" i="45"/>
  <c r="BM43" i="45"/>
  <c r="BI43" i="45"/>
  <c r="BE43" i="45"/>
  <c r="BU43" i="45"/>
  <c r="AW85" i="45"/>
  <c r="O85" i="45" s="1"/>
  <c r="BC43" i="47" s="1"/>
  <c r="AY43" i="45"/>
  <c r="BC43" i="45"/>
  <c r="BG43" i="45"/>
  <c r="BK43" i="45"/>
  <c r="BO43" i="45"/>
  <c r="BS43" i="45"/>
  <c r="BW43" i="45"/>
  <c r="BA43" i="45"/>
  <c r="BQ43" i="45"/>
  <c r="BA85" i="45"/>
  <c r="S85" i="45" s="1"/>
  <c r="BC47" i="47" s="1"/>
  <c r="BE85" i="45"/>
  <c r="W85" i="45" s="1"/>
  <c r="BC51" i="47" s="1"/>
  <c r="AZ43" i="45"/>
  <c r="BD43" i="45"/>
  <c r="BH43" i="45"/>
  <c r="BL43" i="45"/>
  <c r="BP43" i="45"/>
  <c r="BT43" i="45"/>
  <c r="K102" i="35"/>
  <c r="AE73" i="35"/>
  <c r="O73" i="35"/>
  <c r="AI73" i="35"/>
  <c r="S73" i="35"/>
  <c r="K82" i="35"/>
  <c r="W73" i="35"/>
  <c r="AA73" i="35"/>
  <c r="L73" i="35"/>
  <c r="P73" i="35"/>
  <c r="T73" i="35"/>
  <c r="X73" i="35"/>
  <c r="AB73" i="35"/>
  <c r="AF73" i="35"/>
  <c r="AJ73" i="35"/>
  <c r="M73" i="35"/>
  <c r="Q73" i="35"/>
  <c r="U73" i="35"/>
  <c r="Y73" i="35"/>
  <c r="AC73" i="35"/>
  <c r="AG73" i="35"/>
  <c r="N73" i="35"/>
  <c r="R73" i="35"/>
  <c r="V73" i="35"/>
  <c r="Z73" i="35"/>
  <c r="AD73" i="35"/>
  <c r="AH73" i="35"/>
  <c r="AQ43" i="45" l="1"/>
  <c r="AP20" i="47"/>
  <c r="AF61" i="45"/>
  <c r="BN85" i="45" s="1"/>
  <c r="AF85" i="45" s="1"/>
  <c r="K79" i="35"/>
  <c r="K80" i="35" s="1"/>
  <c r="BO85" i="45"/>
  <c r="AG85" i="45" s="1"/>
  <c r="BU85" i="45"/>
  <c r="AM85" i="45" s="1"/>
  <c r="BK85" i="45"/>
  <c r="AC85" i="45" s="1"/>
  <c r="BV85" i="45"/>
  <c r="BP85" i="45"/>
  <c r="AH85" i="45" s="1"/>
  <c r="BQ85" i="45"/>
  <c r="AI85" i="45" s="1"/>
  <c r="BW85" i="45"/>
  <c r="BG85" i="45"/>
  <c r="Y85" i="45" s="1"/>
  <c r="BR85" i="45"/>
  <c r="AJ85" i="45" s="1"/>
  <c r="BF85" i="45"/>
  <c r="X85" i="45" s="1"/>
  <c r="BC52" i="47" s="1"/>
  <c r="BS85" i="45"/>
  <c r="AK85" i="45" s="1"/>
  <c r="BH85" i="45"/>
  <c r="Z85" i="45" s="1"/>
  <c r="BI85" i="45"/>
  <c r="AA85" i="45" s="1"/>
  <c r="BC42" i="45"/>
  <c r="U42" i="45" s="1"/>
  <c r="BG32" i="47" s="1"/>
  <c r="BF42" i="45"/>
  <c r="X42" i="45" s="1"/>
  <c r="BG35" i="47" s="1"/>
  <c r="AW42" i="45"/>
  <c r="O42" i="45" s="1"/>
  <c r="BG26" i="47" s="1"/>
  <c r="BV42" i="45"/>
  <c r="AV42" i="45"/>
  <c r="N42" i="45" s="1"/>
  <c r="BG25" i="47" s="1"/>
  <c r="BS42" i="45"/>
  <c r="AK42" i="45" s="1"/>
  <c r="BJ42" i="45"/>
  <c r="AB42" i="45" s="1"/>
  <c r="AZ42" i="45"/>
  <c r="R42" i="45" s="1"/>
  <c r="BG29" i="47" s="1"/>
  <c r="BL42" i="45"/>
  <c r="AD42" i="45" s="1"/>
  <c r="BO42" i="45"/>
  <c r="AG42" i="45" s="1"/>
  <c r="AY42" i="45"/>
  <c r="Q42" i="45" s="1"/>
  <c r="BG28" i="47" s="1"/>
  <c r="BU42" i="45"/>
  <c r="AM42" i="45" s="1"/>
  <c r="BH42" i="45"/>
  <c r="Z42" i="45" s="1"/>
  <c r="BQ42" i="45"/>
  <c r="AI42" i="45" s="1"/>
  <c r="BK42" i="45"/>
  <c r="AC42" i="45" s="1"/>
  <c r="BR42" i="45"/>
  <c r="AJ42" i="45" s="1"/>
  <c r="BB42" i="45"/>
  <c r="T42" i="45" s="1"/>
  <c r="BG31" i="47" s="1"/>
  <c r="BI42" i="45"/>
  <c r="AA42" i="45" s="1"/>
  <c r="BP42" i="45"/>
  <c r="AH42" i="45" s="1"/>
  <c r="BT42" i="45"/>
  <c r="AL42" i="45" s="1"/>
  <c r="BD42" i="45"/>
  <c r="V42" i="45" s="1"/>
  <c r="BG33" i="47" s="1"/>
  <c r="BE42" i="45"/>
  <c r="W42" i="45" s="1"/>
  <c r="BG34" i="47" s="1"/>
  <c r="BW42" i="45"/>
  <c r="BG42" i="45"/>
  <c r="Y42" i="45" s="1"/>
  <c r="BM42" i="45"/>
  <c r="AE42" i="45" s="1"/>
  <c r="BN42" i="45"/>
  <c r="AF42" i="45" s="1"/>
  <c r="AX42" i="45"/>
  <c r="P42" i="45" s="1"/>
  <c r="BG27" i="47" s="1"/>
  <c r="BA42" i="45"/>
  <c r="S42" i="45" s="1"/>
  <c r="BG30" i="47" s="1"/>
  <c r="AQ42" i="45"/>
  <c r="I42" i="45" s="1"/>
  <c r="BG20" i="47" s="1"/>
  <c r="V74" i="35"/>
  <c r="V79" i="35" s="1"/>
  <c r="V80" i="35" s="1"/>
  <c r="V102" i="35"/>
  <c r="AG74" i="35"/>
  <c r="AG79" i="35" s="1"/>
  <c r="AG80" i="35" s="1"/>
  <c r="AG102" i="35"/>
  <c r="Q74" i="35"/>
  <c r="Q79" i="35" s="1"/>
  <c r="Q80" i="35" s="1"/>
  <c r="Q102" i="35"/>
  <c r="AB74" i="35"/>
  <c r="AB79" i="35" s="1"/>
  <c r="AB80" i="35" s="1"/>
  <c r="AB102" i="35"/>
  <c r="L74" i="35"/>
  <c r="L79" i="35" s="1"/>
  <c r="L80" i="35" s="1"/>
  <c r="L102" i="35"/>
  <c r="W74" i="35"/>
  <c r="W79" i="35" s="1"/>
  <c r="W80" i="35" s="1"/>
  <c r="W102" i="35"/>
  <c r="O74" i="35"/>
  <c r="O79" i="35" s="1"/>
  <c r="O80" i="35" s="1"/>
  <c r="O102" i="35"/>
  <c r="Z74" i="35"/>
  <c r="Z79" i="35" s="1"/>
  <c r="Z80" i="35" s="1"/>
  <c r="Z102" i="35"/>
  <c r="U74" i="35"/>
  <c r="U79" i="35" s="1"/>
  <c r="U80" i="35" s="1"/>
  <c r="U102" i="35"/>
  <c r="AF74" i="35"/>
  <c r="AF79" i="35" s="1"/>
  <c r="AF80" i="35" s="1"/>
  <c r="AF102" i="35"/>
  <c r="AI74" i="35"/>
  <c r="AI79" i="35" s="1"/>
  <c r="AI80" i="35" s="1"/>
  <c r="AI102" i="35"/>
  <c r="AH74" i="35"/>
  <c r="AH79" i="35" s="1"/>
  <c r="AH80" i="35" s="1"/>
  <c r="AH102" i="35"/>
  <c r="R74" i="35"/>
  <c r="R79" i="35" s="1"/>
  <c r="R80" i="35" s="1"/>
  <c r="R102" i="35"/>
  <c r="AC74" i="35"/>
  <c r="AC79" i="35" s="1"/>
  <c r="AC80" i="35" s="1"/>
  <c r="AC102" i="35"/>
  <c r="M74" i="35"/>
  <c r="M79" i="35" s="1"/>
  <c r="M80" i="35" s="1"/>
  <c r="M102" i="35"/>
  <c r="X74" i="35"/>
  <c r="X79" i="35" s="1"/>
  <c r="X80" i="35" s="1"/>
  <c r="X102" i="35"/>
  <c r="AA74" i="35"/>
  <c r="AA79" i="35" s="1"/>
  <c r="AA80" i="35" s="1"/>
  <c r="AA102" i="35"/>
  <c r="AE74" i="35"/>
  <c r="AE79" i="35" s="1"/>
  <c r="AE80" i="35" s="1"/>
  <c r="AE102" i="35"/>
  <c r="P74" i="35"/>
  <c r="P79" i="35" s="1"/>
  <c r="P80" i="35" s="1"/>
  <c r="P102" i="35"/>
  <c r="AD74" i="35"/>
  <c r="AD79" i="35" s="1"/>
  <c r="AD80" i="35" s="1"/>
  <c r="AD102" i="35"/>
  <c r="N74" i="35"/>
  <c r="N79" i="35" s="1"/>
  <c r="N80" i="35" s="1"/>
  <c r="N102" i="35"/>
  <c r="Y74" i="35"/>
  <c r="Y79" i="35" s="1"/>
  <c r="Y80" i="35" s="1"/>
  <c r="Y102" i="35"/>
  <c r="AJ74" i="35"/>
  <c r="AJ79" i="35" s="1"/>
  <c r="AJ80" i="35" s="1"/>
  <c r="AJ102" i="35"/>
  <c r="T74" i="35"/>
  <c r="T79" i="35" s="1"/>
  <c r="T80" i="35" s="1"/>
  <c r="T102" i="35"/>
  <c r="S74" i="35"/>
  <c r="S79" i="35" s="1"/>
  <c r="S80" i="35" s="1"/>
  <c r="S102" i="35"/>
  <c r="BH20" i="47" l="1"/>
  <c r="BI20" i="47" s="1"/>
  <c r="BJ20" i="47" s="1"/>
  <c r="BK20" i="47" s="1"/>
  <c r="BL20" i="47" s="1"/>
  <c r="BW54" i="45"/>
  <c r="BW55" i="45"/>
  <c r="AY54" i="45"/>
  <c r="AY55" i="45"/>
  <c r="AX54" i="45"/>
  <c r="AX55" i="45"/>
  <c r="BK54" i="45"/>
  <c r="BK55" i="45"/>
  <c r="BE54" i="45"/>
  <c r="BE55" i="45"/>
  <c r="BA54" i="45"/>
  <c r="BA55" i="45"/>
  <c r="BG54" i="45"/>
  <c r="BG55" i="45"/>
  <c r="BS54" i="45"/>
  <c r="BS55" i="45"/>
  <c r="BO54" i="45"/>
  <c r="BO55" i="45"/>
  <c r="BU54" i="45"/>
  <c r="BU55" i="45"/>
  <c r="BP54" i="45"/>
  <c r="BP55" i="45"/>
  <c r="BM54" i="45"/>
  <c r="BM55" i="45"/>
  <c r="BT54" i="45"/>
  <c r="BT55" i="45"/>
  <c r="BR54" i="45"/>
  <c r="BR55" i="45"/>
  <c r="AV54" i="45"/>
  <c r="AV55" i="45"/>
  <c r="BN54" i="45"/>
  <c r="BN55" i="45"/>
  <c r="BD54" i="45"/>
  <c r="BD55" i="45"/>
  <c r="BF54" i="45"/>
  <c r="BF55" i="45"/>
  <c r="BL54" i="45"/>
  <c r="BL55" i="45"/>
  <c r="BH54" i="45"/>
  <c r="BH55" i="45"/>
  <c r="BV54" i="45"/>
  <c r="BV55" i="45"/>
  <c r="BC54" i="45"/>
  <c r="BC55" i="45"/>
  <c r="BI54" i="45"/>
  <c r="BI55" i="45"/>
  <c r="AW54" i="45"/>
  <c r="AW55" i="45"/>
  <c r="AZ54" i="45"/>
  <c r="AZ55" i="45"/>
  <c r="BQ54" i="45"/>
  <c r="BQ55" i="45"/>
  <c r="BJ54" i="45"/>
  <c r="BJ55" i="45"/>
  <c r="BB54" i="45"/>
  <c r="BB55" i="45"/>
  <c r="AQ54" i="45"/>
  <c r="AQ55" i="45"/>
  <c r="G69" i="35" l="1"/>
  <c r="G70" i="35" l="1"/>
  <c r="G81" i="35" l="1"/>
  <c r="F93" i="35" l="1"/>
  <c r="F90" i="35"/>
  <c r="I70" i="35" l="1"/>
  <c r="AK70" i="35" s="1"/>
  <c r="I69" i="35"/>
  <c r="H69" i="35"/>
  <c r="AK69" i="35" s="1"/>
  <c r="J81" i="35"/>
  <c r="I81" i="35"/>
  <c r="H81" i="35"/>
  <c r="J85" i="35"/>
  <c r="J86" i="35" s="1"/>
  <c r="J87" i="35" s="1"/>
  <c r="J89" i="35" s="1"/>
  <c r="I85" i="35"/>
  <c r="I86" i="35" s="1"/>
  <c r="I87" i="35" s="1"/>
  <c r="I89" i="35" s="1"/>
  <c r="H85" i="35"/>
  <c r="H86" i="35" s="1"/>
  <c r="H87" i="35" s="1"/>
  <c r="H89" i="35" s="1"/>
  <c r="G86" i="35"/>
  <c r="G75" i="35"/>
  <c r="J75" i="35"/>
  <c r="I75" i="35"/>
  <c r="H75" i="35"/>
  <c r="F91" i="35"/>
  <c r="F89" i="35"/>
  <c r="F87" i="35"/>
  <c r="F86" i="35"/>
  <c r="D63" i="35" l="1"/>
  <c r="B63" i="35"/>
  <c r="AL63" i="35"/>
  <c r="AR69" i="35"/>
  <c r="G87" i="35"/>
  <c r="G89" i="35" s="1"/>
  <c r="K7" i="45"/>
  <c r="M7" i="45"/>
  <c r="I72" i="35"/>
  <c r="I82" i="35" s="1"/>
  <c r="J7" i="45" l="1"/>
  <c r="L2" i="45"/>
  <c r="L7" i="45"/>
  <c r="L100" i="45"/>
  <c r="J60" i="45"/>
  <c r="J100" i="45"/>
  <c r="K60" i="45"/>
  <c r="K100" i="45"/>
  <c r="J7" i="35"/>
  <c r="I7" i="35"/>
  <c r="H7" i="35"/>
  <c r="G7" i="35"/>
  <c r="AR14" i="45"/>
  <c r="J14" i="45" s="1"/>
  <c r="AE21" i="47" s="1"/>
  <c r="AR21" i="45"/>
  <c r="J21" i="45" s="1"/>
  <c r="AL21" i="47" s="1"/>
  <c r="AR27" i="45"/>
  <c r="J27" i="45" s="1"/>
  <c r="AR21" i="47" s="1"/>
  <c r="AS25" i="45"/>
  <c r="K25" i="45" s="1"/>
  <c r="AP22" i="47" s="1"/>
  <c r="AT25" i="45"/>
  <c r="L25" i="45" s="1"/>
  <c r="AP23" i="47" s="1"/>
  <c r="AU25" i="45"/>
  <c r="M25" i="45" s="1"/>
  <c r="AP24" i="47" s="1"/>
  <c r="AR62" i="45"/>
  <c r="J62" i="45" s="1"/>
  <c r="AF38" i="47" s="1"/>
  <c r="K62" i="45"/>
  <c r="AF39" i="47" s="1"/>
  <c r="L62" i="45"/>
  <c r="AF40" i="47" s="1"/>
  <c r="AR66" i="45"/>
  <c r="J66" i="45" s="1"/>
  <c r="AJ38" i="47" s="1"/>
  <c r="K66" i="45"/>
  <c r="AJ39" i="47" s="1"/>
  <c r="L66" i="45"/>
  <c r="AJ40" i="47" s="1"/>
  <c r="AR76" i="45"/>
  <c r="J76" i="45" s="1"/>
  <c r="AT38" i="47" s="1"/>
  <c r="K76" i="45"/>
  <c r="AT39" i="47" s="1"/>
  <c r="AR81" i="45"/>
  <c r="J81" i="45" s="1"/>
  <c r="AY38" i="47" s="1"/>
  <c r="K81" i="45"/>
  <c r="AY39" i="47" s="1"/>
  <c r="AS61" i="45" l="1"/>
  <c r="K61" i="45" s="1"/>
  <c r="AU61" i="45"/>
  <c r="M61" i="45" s="1"/>
  <c r="AT61" i="45"/>
  <c r="L61" i="45" s="1"/>
  <c r="G27" i="45"/>
  <c r="AP25" i="45" s="1"/>
  <c r="AR25" i="45"/>
  <c r="J25" i="45" s="1"/>
  <c r="AP21" i="47" s="1"/>
  <c r="AU43" i="45"/>
  <c r="AT43" i="45"/>
  <c r="AS43" i="45"/>
  <c r="L60" i="45"/>
  <c r="AR61" i="45"/>
  <c r="J61" i="45" s="1"/>
  <c r="AT85" i="45" l="1"/>
  <c r="L85" i="45" s="1"/>
  <c r="BC40" i="47" s="1"/>
  <c r="AE40" i="47"/>
  <c r="AR85" i="45"/>
  <c r="J85" i="45" s="1"/>
  <c r="BC38" i="47" s="1"/>
  <c r="AE38" i="47"/>
  <c r="AU85" i="45"/>
  <c r="M85" i="45" s="1"/>
  <c r="BC41" i="47" s="1"/>
  <c r="AE41" i="47"/>
  <c r="AS85" i="45"/>
  <c r="K85" i="45" s="1"/>
  <c r="BC39" i="47" s="1"/>
  <c r="AE39" i="47"/>
  <c r="AT42" i="45"/>
  <c r="L42" i="45" s="1"/>
  <c r="BG23" i="47" s="1"/>
  <c r="AS42" i="45"/>
  <c r="K42" i="45" s="1"/>
  <c r="BG22" i="47" s="1"/>
  <c r="AU42" i="45"/>
  <c r="M42" i="45" s="1"/>
  <c r="BG24" i="47" s="1"/>
  <c r="G25" i="45"/>
  <c r="AR43" i="45"/>
  <c r="AU54" i="45" l="1"/>
  <c r="AU55" i="45"/>
  <c r="AS54" i="45"/>
  <c r="AS55" i="45"/>
  <c r="AT54" i="45"/>
  <c r="AT55" i="45"/>
  <c r="AP43" i="45"/>
  <c r="AP42" i="45"/>
  <c r="G42" i="45" s="1"/>
  <c r="AO25" i="45"/>
  <c r="F25" i="45" s="1"/>
  <c r="AP19" i="47" s="1"/>
  <c r="AR42" i="45"/>
  <c r="J42" i="45" s="1"/>
  <c r="BG21" i="47" s="1"/>
  <c r="AO42" i="45" l="1"/>
  <c r="F42" i="45" s="1"/>
  <c r="BG19" i="47" s="1"/>
  <c r="AP54" i="45"/>
  <c r="AP55" i="45"/>
  <c r="G55" i="45" s="1"/>
  <c r="AR54" i="45"/>
  <c r="AO43" i="45" l="1"/>
  <c r="AR55" i="45"/>
  <c r="AO54" i="45" l="1"/>
  <c r="AO55" i="45"/>
  <c r="F55" i="45" l="1"/>
  <c r="BL19" i="47" s="1"/>
  <c r="D26" i="35"/>
  <c r="D44" i="35"/>
  <c r="AL44" i="35" s="1"/>
  <c r="BM19" i="47" l="1"/>
  <c r="J93" i="45"/>
  <c r="I93" i="45"/>
  <c r="L93" i="45"/>
  <c r="K93" i="45"/>
  <c r="AL45" i="35"/>
  <c r="B45" i="35" s="1"/>
  <c r="AL49" i="35" l="1"/>
  <c r="B49" i="35" s="1"/>
  <c r="AL46" i="35"/>
  <c r="B46" i="35" s="1"/>
  <c r="AL48" i="35"/>
  <c r="B48" i="35" s="1"/>
  <c r="AL47" i="35"/>
  <c r="B47" i="35" s="1"/>
  <c r="J3" i="35" l="1"/>
  <c r="I3" i="35"/>
  <c r="H3" i="35"/>
  <c r="G3" i="35"/>
  <c r="K3" i="35" l="1"/>
  <c r="G77" i="35" l="1"/>
  <c r="G76" i="35"/>
  <c r="L19" i="34"/>
  <c r="H8" i="34" s="1"/>
  <c r="H77" i="35"/>
  <c r="H76" i="35"/>
  <c r="H72" i="35"/>
  <c r="I77" i="35"/>
  <c r="I76" i="35"/>
  <c r="I73" i="35"/>
  <c r="I74" i="35" s="1"/>
  <c r="J77" i="35"/>
  <c r="J76" i="35"/>
  <c r="J72" i="35"/>
  <c r="J82" i="35" s="1"/>
  <c r="I102" i="35" l="1"/>
  <c r="G78" i="35"/>
  <c r="J73" i="35"/>
  <c r="J74" i="35" s="1"/>
  <c r="H73" i="35"/>
  <c r="H74" i="35" s="1"/>
  <c r="H82" i="35"/>
  <c r="G73" i="35"/>
  <c r="G82" i="35"/>
  <c r="H78" i="35"/>
  <c r="H103" i="35" s="1"/>
  <c r="I78" i="35"/>
  <c r="J78" i="35"/>
  <c r="J103" i="35" s="1"/>
  <c r="G91" i="35" l="1"/>
  <c r="G74" i="35"/>
  <c r="G79" i="35" s="1"/>
  <c r="G80" i="35" s="1"/>
  <c r="G102" i="35"/>
  <c r="G103" i="35"/>
  <c r="E70" i="35"/>
  <c r="F68" i="34" s="1"/>
  <c r="E73" i="35"/>
  <c r="B9" i="46" s="1"/>
  <c r="G92" i="35"/>
  <c r="J102" i="35"/>
  <c r="J79" i="35"/>
  <c r="J80" i="35" s="1"/>
  <c r="H102" i="35"/>
  <c r="H79" i="35"/>
  <c r="H80" i="35" s="1"/>
  <c r="I79" i="35"/>
  <c r="I80" i="35" s="1"/>
  <c r="I103" i="35"/>
  <c r="B8" i="34" l="1"/>
  <c r="K11" i="45"/>
  <c r="K104" i="35"/>
  <c r="K101" i="35" s="1"/>
  <c r="Y104" i="35"/>
  <c r="AF104" i="35"/>
  <c r="V104" i="35"/>
  <c r="O104" i="35"/>
  <c r="R104" i="35"/>
  <c r="AB104" i="35"/>
  <c r="N104" i="35"/>
  <c r="AE104" i="35"/>
  <c r="T104" i="35"/>
  <c r="AJ104" i="35"/>
  <c r="AI104" i="35"/>
  <c r="AG104" i="35"/>
  <c r="AA104" i="35"/>
  <c r="AC104" i="35"/>
  <c r="L104" i="35"/>
  <c r="L101" i="35" s="1"/>
  <c r="AD104" i="35"/>
  <c r="P104" i="35"/>
  <c r="U104" i="35"/>
  <c r="Z104" i="35"/>
  <c r="AH104" i="35"/>
  <c r="Q104" i="35"/>
  <c r="X104" i="35"/>
  <c r="M104" i="35"/>
  <c r="W104" i="35"/>
  <c r="S104" i="35"/>
  <c r="S101" i="35" s="1"/>
  <c r="J92" i="35"/>
  <c r="J95" i="35" s="1"/>
  <c r="J97" i="35" s="1"/>
  <c r="AH92" i="35"/>
  <c r="AH95" i="35" s="1"/>
  <c r="AD92" i="35"/>
  <c r="AD95" i="35" s="1"/>
  <c r="Z92" i="35"/>
  <c r="Z95" i="35" s="1"/>
  <c r="V92" i="35"/>
  <c r="V95" i="35" s="1"/>
  <c r="R92" i="35"/>
  <c r="R95" i="35" s="1"/>
  <c r="R97" i="35" s="1"/>
  <c r="N92" i="35"/>
  <c r="N95" i="35" s="1"/>
  <c r="N97" i="35" s="1"/>
  <c r="AG92" i="35"/>
  <c r="AG95" i="35" s="1"/>
  <c r="AC92" i="35"/>
  <c r="AC95" i="35" s="1"/>
  <c r="Y92" i="35"/>
  <c r="Y95" i="35" s="1"/>
  <c r="U92" i="35"/>
  <c r="U95" i="35" s="1"/>
  <c r="Q92" i="35"/>
  <c r="Q95" i="35" s="1"/>
  <c r="Q97" i="35" s="1"/>
  <c r="M92" i="35"/>
  <c r="M95" i="35" s="1"/>
  <c r="M97" i="35" s="1"/>
  <c r="AJ92" i="35"/>
  <c r="AJ95" i="35" s="1"/>
  <c r="AF92" i="35"/>
  <c r="AF95" i="35" s="1"/>
  <c r="AB92" i="35"/>
  <c r="AB95" i="35" s="1"/>
  <c r="X92" i="35"/>
  <c r="X95" i="35" s="1"/>
  <c r="T92" i="35"/>
  <c r="T95" i="35" s="1"/>
  <c r="T97" i="35" s="1"/>
  <c r="P92" i="35"/>
  <c r="P95" i="35" s="1"/>
  <c r="P97" i="35" s="1"/>
  <c r="L92" i="35"/>
  <c r="L95" i="35" s="1"/>
  <c r="L97" i="35" s="1"/>
  <c r="AI92" i="35"/>
  <c r="AI95" i="35" s="1"/>
  <c r="S92" i="35"/>
  <c r="S95" i="35" s="1"/>
  <c r="S97" i="35" s="1"/>
  <c r="AE92" i="35"/>
  <c r="AE95" i="35" s="1"/>
  <c r="O92" i="35"/>
  <c r="O95" i="35" s="1"/>
  <c r="O97" i="35" s="1"/>
  <c r="AA92" i="35"/>
  <c r="AA95" i="35" s="1"/>
  <c r="K92" i="35"/>
  <c r="K95" i="35" s="1"/>
  <c r="K97" i="35" s="1"/>
  <c r="W92" i="35"/>
  <c r="W95" i="35" s="1"/>
  <c r="J91" i="35"/>
  <c r="J94" i="35" s="1"/>
  <c r="J96" i="35" s="1"/>
  <c r="AH91" i="35"/>
  <c r="AH94" i="35" s="1"/>
  <c r="AH96" i="35" s="1"/>
  <c r="AH98" i="35" s="1"/>
  <c r="AD91" i="35"/>
  <c r="AD94" i="35" s="1"/>
  <c r="AD96" i="35" s="1"/>
  <c r="AD98" i="35" s="1"/>
  <c r="Z91" i="35"/>
  <c r="Z94" i="35" s="1"/>
  <c r="Z96" i="35" s="1"/>
  <c r="Z98" i="35" s="1"/>
  <c r="V91" i="35"/>
  <c r="V94" i="35" s="1"/>
  <c r="V96" i="35" s="1"/>
  <c r="V98" i="35" s="1"/>
  <c r="R91" i="35"/>
  <c r="R94" i="35" s="1"/>
  <c r="R96" i="35" s="1"/>
  <c r="N91" i="35"/>
  <c r="N94" i="35" s="1"/>
  <c r="N96" i="35" s="1"/>
  <c r="AG91" i="35"/>
  <c r="AG94" i="35" s="1"/>
  <c r="AG96" i="35" s="1"/>
  <c r="AG98" i="35" s="1"/>
  <c r="AC91" i="35"/>
  <c r="AC94" i="35" s="1"/>
  <c r="AC96" i="35" s="1"/>
  <c r="AC98" i="35" s="1"/>
  <c r="Y91" i="35"/>
  <c r="Y94" i="35" s="1"/>
  <c r="Y96" i="35" s="1"/>
  <c r="Y98" i="35" s="1"/>
  <c r="U91" i="35"/>
  <c r="U94" i="35" s="1"/>
  <c r="U96" i="35" s="1"/>
  <c r="U98" i="35" s="1"/>
  <c r="Q91" i="35"/>
  <c r="Q94" i="35" s="1"/>
  <c r="Q96" i="35" s="1"/>
  <c r="M91" i="35"/>
  <c r="M94" i="35" s="1"/>
  <c r="M96" i="35" s="1"/>
  <c r="AJ91" i="35"/>
  <c r="AJ94" i="35" s="1"/>
  <c r="AJ96" i="35" s="1"/>
  <c r="AJ98" i="35" s="1"/>
  <c r="AF91" i="35"/>
  <c r="AF94" i="35" s="1"/>
  <c r="AF96" i="35" s="1"/>
  <c r="AF98" i="35" s="1"/>
  <c r="AB91" i="35"/>
  <c r="AB94" i="35" s="1"/>
  <c r="AB96" i="35" s="1"/>
  <c r="AB98" i="35" s="1"/>
  <c r="X91" i="35"/>
  <c r="X94" i="35" s="1"/>
  <c r="X96" i="35" s="1"/>
  <c r="X98" i="35" s="1"/>
  <c r="T91" i="35"/>
  <c r="T94" i="35" s="1"/>
  <c r="T96" i="35" s="1"/>
  <c r="P91" i="35"/>
  <c r="P94" i="35" s="1"/>
  <c r="P96" i="35" s="1"/>
  <c r="L91" i="35"/>
  <c r="L94" i="35" s="1"/>
  <c r="L96" i="35" s="1"/>
  <c r="AE91" i="35"/>
  <c r="AE94" i="35" s="1"/>
  <c r="AE96" i="35" s="1"/>
  <c r="AE98" i="35" s="1"/>
  <c r="O91" i="35"/>
  <c r="O94" i="35" s="1"/>
  <c r="O96" i="35" s="1"/>
  <c r="S91" i="35"/>
  <c r="S94" i="35" s="1"/>
  <c r="S96" i="35" s="1"/>
  <c r="AA91" i="35"/>
  <c r="AA94" i="35" s="1"/>
  <c r="AA96" i="35" s="1"/>
  <c r="AA98" i="35" s="1"/>
  <c r="K91" i="35"/>
  <c r="K94" i="35" s="1"/>
  <c r="K96" i="35" s="1"/>
  <c r="W91" i="35"/>
  <c r="W94" i="35" s="1"/>
  <c r="W96" i="35" s="1"/>
  <c r="W98" i="35" s="1"/>
  <c r="AI91" i="35"/>
  <c r="AI94" i="35" s="1"/>
  <c r="AI96" i="35" s="1"/>
  <c r="AI98" i="35" s="1"/>
  <c r="H92" i="35"/>
  <c r="H95" i="35" s="1"/>
  <c r="H97" i="35" s="1"/>
  <c r="I92" i="35"/>
  <c r="I95" i="35" s="1"/>
  <c r="I97" i="35" s="1"/>
  <c r="G95" i="35"/>
  <c r="G97" i="35" s="1"/>
  <c r="H91" i="35"/>
  <c r="H94" i="35" s="1"/>
  <c r="H96" i="35" s="1"/>
  <c r="I91" i="35"/>
  <c r="I94" i="35" s="1"/>
  <c r="I96" i="35" s="1"/>
  <c r="G94" i="35"/>
  <c r="G96" i="35" s="1"/>
  <c r="AL94" i="35"/>
  <c r="AL95" i="35"/>
  <c r="G104" i="35"/>
  <c r="G101" i="35" s="1"/>
  <c r="D58" i="35"/>
  <c r="H104" i="35"/>
  <c r="H101" i="35" s="1"/>
  <c r="J104" i="35"/>
  <c r="J101" i="35" s="1"/>
  <c r="I104" i="35"/>
  <c r="I101" i="35" s="1"/>
  <c r="T98" i="35" l="1"/>
  <c r="S98" i="35"/>
  <c r="S64" i="35" s="1"/>
  <c r="K98" i="35"/>
  <c r="P98" i="35"/>
  <c r="R98" i="35"/>
  <c r="Q98" i="35"/>
  <c r="O98" i="35"/>
  <c r="N98" i="35"/>
  <c r="L98" i="35"/>
  <c r="M98" i="35"/>
  <c r="G98" i="35"/>
  <c r="G64" i="35" s="1"/>
  <c r="K58" i="45"/>
  <c r="K98" i="45"/>
  <c r="I98" i="35"/>
  <c r="J98" i="35"/>
  <c r="H98" i="35"/>
  <c r="AD21" i="47"/>
  <c r="AS4" i="47"/>
  <c r="AR4" i="47"/>
  <c r="AU4" i="47"/>
  <c r="AO4" i="47"/>
  <c r="AN4" i="47"/>
  <c r="AQ4" i="47"/>
  <c r="AM4" i="47"/>
  <c r="AD55" i="47"/>
  <c r="AW4" i="47"/>
  <c r="AD38" i="47"/>
  <c r="AP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60" authorId="0" shapeId="0" xr:uid="{00000000-0006-0000-0200-00000100000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500-000001000000}">
      <text>
        <r>
          <rPr>
            <b/>
            <sz val="9"/>
            <color indexed="81"/>
            <rFont val="MS P ゴシック"/>
            <family val="3"/>
            <charset val="128"/>
          </rPr>
          <t>紙ベースの調査票に置き換える際に使う数値
千の位　　　　　調査票区分
百の位、十の位　調査票枚目
一の位　　　　　調査票内の場所　団または列</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<sst xmlns="http://schemas.openxmlformats.org/spreadsheetml/2006/main" count="914" uniqueCount="727">
  <si>
    <t>フリガナ</t>
    <phoneticPr fontId="7"/>
  </si>
  <si>
    <t>（2）</t>
  </si>
  <si>
    <t>（3）</t>
  </si>
  <si>
    <t>電話番号</t>
    <rPh sb="0" eb="2">
      <t>デンワ</t>
    </rPh>
    <rPh sb="2" eb="4">
      <t>バンゴウ</t>
    </rPh>
    <phoneticPr fontId="7"/>
  </si>
  <si>
    <t>（4）</t>
  </si>
  <si>
    <t>（5）</t>
  </si>
  <si>
    <t>（6）</t>
  </si>
  <si>
    <t>　</t>
    <phoneticPr fontId="7"/>
  </si>
  <si>
    <t xml:space="preserve"> </t>
    <phoneticPr fontId="7"/>
  </si>
  <si>
    <t>姓</t>
    <rPh sb="0" eb="1">
      <t>セイ</t>
    </rPh>
    <phoneticPr fontId="7"/>
  </si>
  <si>
    <t>名</t>
    <rPh sb="0" eb="1">
      <t>ナ</t>
    </rPh>
    <phoneticPr fontId="7"/>
  </si>
  <si>
    <t>都道府県</t>
    <rPh sb="0" eb="4">
      <t>トドウフケン</t>
    </rPh>
    <phoneticPr fontId="7"/>
  </si>
  <si>
    <t>郵便番号</t>
    <rPh sb="0" eb="4">
      <t>ユウビンバンゴウ</t>
    </rPh>
    <phoneticPr fontId="7"/>
  </si>
  <si>
    <t>認可クラス数</t>
    <rPh sb="0" eb="2">
      <t>ニンカ</t>
    </rPh>
    <rPh sb="5" eb="6">
      <t>カズ</t>
    </rPh>
    <phoneticPr fontId="7"/>
  </si>
  <si>
    <t>〒</t>
    <phoneticPr fontId="7"/>
  </si>
  <si>
    <t>(人)</t>
    <rPh sb="1" eb="2">
      <t>ニン</t>
    </rPh>
    <phoneticPr fontId="7"/>
  </si>
  <si>
    <t>(ｸﾗｽ)</t>
    <phoneticPr fontId="7"/>
  </si>
  <si>
    <t>男女校種別</t>
    <rPh sb="0" eb="2">
      <t>ダンジョ</t>
    </rPh>
    <rPh sb="2" eb="3">
      <t>コウ</t>
    </rPh>
    <rPh sb="3" eb="5">
      <t>シュベツ</t>
    </rPh>
    <phoneticPr fontId="7"/>
  </si>
  <si>
    <t>3.男女共学</t>
  </si>
  <si>
    <t>(元号)</t>
    <rPh sb="1" eb="3">
      <t>ゲンゴウ</t>
    </rPh>
    <phoneticPr fontId="7"/>
  </si>
  <si>
    <t>(年)</t>
    <rPh sb="1" eb="2">
      <t>トシ</t>
    </rPh>
    <phoneticPr fontId="7"/>
  </si>
  <si>
    <t>(月)</t>
    <rPh sb="1" eb="2">
      <t>ツキ</t>
    </rPh>
    <phoneticPr fontId="7"/>
  </si>
  <si>
    <t>(日)</t>
    <rPh sb="1" eb="2">
      <t>ヒ</t>
    </rPh>
    <phoneticPr fontId="7"/>
  </si>
  <si>
    <t>私学</t>
    <rPh sb="0" eb="2">
      <t>シガク</t>
    </rPh>
    <phoneticPr fontId="7"/>
  </si>
  <si>
    <t>トウキョウト</t>
    <phoneticPr fontId="7"/>
  </si>
  <si>
    <t>東京都</t>
    <rPh sb="0" eb="3">
      <t>トウキョウト</t>
    </rPh>
    <phoneticPr fontId="7"/>
  </si>
  <si>
    <t>03-3230-1321</t>
    <phoneticPr fontId="7"/>
  </si>
  <si>
    <t>2.休校・募集停止</t>
  </si>
  <si>
    <t>FAX</t>
    <phoneticPr fontId="7"/>
  </si>
  <si>
    <t>役職</t>
    <rPh sb="0" eb="2">
      <t>ヤクショク</t>
    </rPh>
    <phoneticPr fontId="7"/>
  </si>
  <si>
    <t>氏名</t>
    <rPh sb="0" eb="2">
      <t>シメイ</t>
    </rPh>
    <phoneticPr fontId="7"/>
  </si>
  <si>
    <t>総計</t>
    <rPh sb="0" eb="2">
      <t>ソウケイ</t>
    </rPh>
    <phoneticPr fontId="7"/>
  </si>
  <si>
    <t>000</t>
    <phoneticPr fontId="7"/>
  </si>
  <si>
    <t>入力例</t>
    <rPh sb="0" eb="2">
      <t>ニュウリョク</t>
    </rPh>
    <rPh sb="2" eb="3">
      <t>レイ</t>
    </rPh>
    <phoneticPr fontId="7"/>
  </si>
  <si>
    <t>A）本務教員</t>
    <rPh sb="2" eb="4">
      <t>ホンム</t>
    </rPh>
    <rPh sb="4" eb="6">
      <t>キョウイン</t>
    </rPh>
    <phoneticPr fontId="7"/>
  </si>
  <si>
    <t>B）兼務教員</t>
    <rPh sb="2" eb="4">
      <t>ケンム</t>
    </rPh>
    <rPh sb="4" eb="6">
      <t>キョウイン</t>
    </rPh>
    <phoneticPr fontId="7"/>
  </si>
  <si>
    <t>C)本務職員</t>
    <rPh sb="2" eb="4">
      <t>ホンム</t>
    </rPh>
    <rPh sb="4" eb="6">
      <t>ショクイン</t>
    </rPh>
    <phoneticPr fontId="7"/>
  </si>
  <si>
    <t>人数（下表参照）</t>
    <rPh sb="0" eb="2">
      <t>ニンズウ</t>
    </rPh>
    <rPh sb="3" eb="4">
      <t>シタ</t>
    </rPh>
    <rPh sb="4" eb="5">
      <t>ヒョウ</t>
    </rPh>
    <rPh sb="5" eb="7">
      <t>サンショウ</t>
    </rPh>
    <phoneticPr fontId="7"/>
  </si>
  <si>
    <t>D）収容定員数</t>
    <rPh sb="2" eb="4">
      <t>シュウヨウ</t>
    </rPh>
    <rPh sb="4" eb="6">
      <t>テイイン</t>
    </rPh>
    <rPh sb="6" eb="7">
      <t>スウ</t>
    </rPh>
    <phoneticPr fontId="7"/>
  </si>
  <si>
    <t>E）生徒・園児数</t>
    <rPh sb="2" eb="4">
      <t>セイト</t>
    </rPh>
    <rPh sb="5" eb="7">
      <t>エンジ</t>
    </rPh>
    <rPh sb="7" eb="8">
      <t>カズ</t>
    </rPh>
    <phoneticPr fontId="7"/>
  </si>
  <si>
    <t>102-8145</t>
    <phoneticPr fontId="7"/>
  </si>
  <si>
    <t>北海道</t>
  </si>
  <si>
    <t>ホッカイドウ</t>
  </si>
  <si>
    <t>青森県</t>
  </si>
  <si>
    <t>アオモリケン</t>
  </si>
  <si>
    <t>宮城県</t>
  </si>
  <si>
    <t>ミヤギケン</t>
  </si>
  <si>
    <t>秋田県</t>
  </si>
  <si>
    <t>アキタケン</t>
  </si>
  <si>
    <t>山形県</t>
  </si>
  <si>
    <t>ヤマガタケン</t>
  </si>
  <si>
    <t>福島県</t>
  </si>
  <si>
    <t>フクシマケン</t>
  </si>
  <si>
    <t>茨城県</t>
  </si>
  <si>
    <t>イバラキケン</t>
  </si>
  <si>
    <t>栃木県</t>
  </si>
  <si>
    <t>トチギケン</t>
  </si>
  <si>
    <t>群馬県</t>
  </si>
  <si>
    <t>グンマケン</t>
  </si>
  <si>
    <t>埼玉県</t>
  </si>
  <si>
    <t>サイタマケン</t>
  </si>
  <si>
    <t>千葉県</t>
  </si>
  <si>
    <t>チバケン</t>
  </si>
  <si>
    <t>東京都</t>
  </si>
  <si>
    <t>トウキョウト</t>
  </si>
  <si>
    <t>神奈川県</t>
  </si>
  <si>
    <t>カナガワケン</t>
  </si>
  <si>
    <t>新潟県</t>
  </si>
  <si>
    <t>ニイガタケン</t>
  </si>
  <si>
    <t>富山県</t>
  </si>
  <si>
    <t>トヤマケン</t>
  </si>
  <si>
    <t>石川県</t>
  </si>
  <si>
    <t>イシカワケン</t>
  </si>
  <si>
    <t>福井県</t>
  </si>
  <si>
    <t>フクイケン</t>
  </si>
  <si>
    <t>山梨県</t>
  </si>
  <si>
    <t>ヤマナシケン</t>
  </si>
  <si>
    <t>長野県</t>
  </si>
  <si>
    <t>ナガノケン</t>
  </si>
  <si>
    <t>岐阜県</t>
  </si>
  <si>
    <t>ギフケン</t>
  </si>
  <si>
    <t>静岡県</t>
  </si>
  <si>
    <t>シズオカケン</t>
  </si>
  <si>
    <t>愛知県</t>
  </si>
  <si>
    <t>アイチケン</t>
  </si>
  <si>
    <t>三重県</t>
  </si>
  <si>
    <t>ミエケン</t>
  </si>
  <si>
    <t>滋賀県</t>
  </si>
  <si>
    <t>シガケン</t>
  </si>
  <si>
    <t>京都府</t>
  </si>
  <si>
    <t>キョウトフ</t>
  </si>
  <si>
    <t>大阪府</t>
  </si>
  <si>
    <t>オオサカフ</t>
  </si>
  <si>
    <t>兵庫県</t>
  </si>
  <si>
    <t>ヒョウゴケン</t>
  </si>
  <si>
    <t>奈良県</t>
  </si>
  <si>
    <t>ナラケン</t>
  </si>
  <si>
    <t>和歌山県</t>
  </si>
  <si>
    <t>ワカヤマケン</t>
  </si>
  <si>
    <t>鳥取県</t>
  </si>
  <si>
    <t>トットリケン</t>
  </si>
  <si>
    <t>島根県</t>
  </si>
  <si>
    <t>シマネケン</t>
  </si>
  <si>
    <t>岡山県</t>
  </si>
  <si>
    <t>オカヤマケン</t>
  </si>
  <si>
    <t>広島県</t>
  </si>
  <si>
    <t>ヒロシマケン</t>
  </si>
  <si>
    <t>山口県</t>
  </si>
  <si>
    <t>ヤマグチケン</t>
  </si>
  <si>
    <t>徳島県</t>
  </si>
  <si>
    <t>トクシマケン</t>
  </si>
  <si>
    <t>香川県</t>
  </si>
  <si>
    <t>カガワケン</t>
  </si>
  <si>
    <t>愛媛県</t>
  </si>
  <si>
    <t>エヒメケン</t>
  </si>
  <si>
    <t>高知県</t>
  </si>
  <si>
    <t>コウチケン</t>
  </si>
  <si>
    <t>福岡県</t>
  </si>
  <si>
    <t>フクオカケン</t>
  </si>
  <si>
    <t>佐賀県</t>
  </si>
  <si>
    <t>サガケン</t>
  </si>
  <si>
    <t>長崎県</t>
  </si>
  <si>
    <t>ナガサキケン</t>
  </si>
  <si>
    <t>熊本県</t>
  </si>
  <si>
    <t>クマモトケン</t>
  </si>
  <si>
    <t>大分県</t>
  </si>
  <si>
    <t>オオイタケン</t>
  </si>
  <si>
    <t>宮崎県</t>
  </si>
  <si>
    <t>ミヤザキケン</t>
  </si>
  <si>
    <t>鹿児島県</t>
  </si>
  <si>
    <t>カゴシマケン</t>
  </si>
  <si>
    <t>沖縄県</t>
  </si>
  <si>
    <t>オキナワケン</t>
  </si>
  <si>
    <t>地方公共団体補助金収入</t>
    <phoneticPr fontId="7"/>
  </si>
  <si>
    <t>太郎</t>
    <rPh sb="0" eb="2">
      <t>タロウ</t>
    </rPh>
    <phoneticPr fontId="7"/>
  </si>
  <si>
    <t>シガク</t>
    <phoneticPr fontId="7"/>
  </si>
  <si>
    <t>タロウ</t>
    <phoneticPr fontId="7"/>
  </si>
  <si>
    <t>特定非営利活動法人</t>
  </si>
  <si>
    <t>特定医療法人</t>
  </si>
  <si>
    <t>特殊法人</t>
  </si>
  <si>
    <t>宗教法人</t>
  </si>
  <si>
    <t>社会福祉法人</t>
  </si>
  <si>
    <t>社会医療法人</t>
  </si>
  <si>
    <t>公益社団法人</t>
  </si>
  <si>
    <t>公益財団法人</t>
  </si>
  <si>
    <t>一般社団法人</t>
  </si>
  <si>
    <t>一般財団法人</t>
  </si>
  <si>
    <t>医療法人</t>
  </si>
  <si>
    <t>学校種・課程</t>
    <rPh sb="0" eb="3">
      <t>ガッコウシュ</t>
    </rPh>
    <rPh sb="4" eb="6">
      <t>カテイ</t>
    </rPh>
    <phoneticPr fontId="7"/>
  </si>
  <si>
    <t>H 特別支援学校</t>
    <rPh sb="2" eb="8">
      <t>トクベツシエンガッコウ</t>
    </rPh>
    <phoneticPr fontId="7"/>
  </si>
  <si>
    <t>１：幼稚園（私学助成のみ）</t>
    <rPh sb="2" eb="5">
      <t>ヨウチエン</t>
    </rPh>
    <rPh sb="6" eb="10">
      <t>シガクジョセイ</t>
    </rPh>
    <phoneticPr fontId="7"/>
  </si>
  <si>
    <t>２：幼稚園（施設型給付）</t>
    <rPh sb="2" eb="5">
      <t>ヨウチエン</t>
    </rPh>
    <rPh sb="6" eb="9">
      <t>シセツガタ</t>
    </rPh>
    <rPh sb="9" eb="11">
      <t>キュウフ</t>
    </rPh>
    <phoneticPr fontId="7"/>
  </si>
  <si>
    <t>３：認定こども園（幼稚園型）</t>
    <rPh sb="2" eb="4">
      <t>ニンテイ</t>
    </rPh>
    <rPh sb="7" eb="8">
      <t>エン</t>
    </rPh>
    <rPh sb="9" eb="13">
      <t>ヨウチエンカタ</t>
    </rPh>
    <phoneticPr fontId="7"/>
  </si>
  <si>
    <t>４：認定こども園（幼保連携型）</t>
    <rPh sb="2" eb="4">
      <t>ニンテイ</t>
    </rPh>
    <rPh sb="7" eb="8">
      <t>エン</t>
    </rPh>
    <rPh sb="9" eb="14">
      <t>ヨウホレンケイガタ</t>
    </rPh>
    <phoneticPr fontId="7"/>
  </si>
  <si>
    <t>N 専修学校専門課程</t>
    <rPh sb="2" eb="6">
      <t>センシュウガッコウ</t>
    </rPh>
    <rPh sb="6" eb="10">
      <t>センモンカテイ</t>
    </rPh>
    <phoneticPr fontId="7"/>
  </si>
  <si>
    <t>P 専修学校高等課程</t>
    <rPh sb="2" eb="6">
      <t>センシュウガッコウ</t>
    </rPh>
    <rPh sb="6" eb="10">
      <t>コウトウカテイ</t>
    </rPh>
    <phoneticPr fontId="7"/>
  </si>
  <si>
    <t>R 各種学校</t>
    <rPh sb="2" eb="6">
      <t>カクシュガッコウ</t>
    </rPh>
    <phoneticPr fontId="7"/>
  </si>
  <si>
    <t>Q 専修学校一般課程</t>
    <rPh sb="2" eb="4">
      <t>センシュウ</t>
    </rPh>
    <rPh sb="4" eb="6">
      <t>ガッコウ</t>
    </rPh>
    <rPh sb="6" eb="8">
      <t>イッパン</t>
    </rPh>
    <rPh sb="8" eb="10">
      <t>カテイ</t>
    </rPh>
    <phoneticPr fontId="7"/>
  </si>
  <si>
    <t>5 認定こども園（分園）</t>
    <rPh sb="2" eb="4">
      <t>ニンテイ</t>
    </rPh>
    <rPh sb="7" eb="8">
      <t>エン</t>
    </rPh>
    <rPh sb="9" eb="10">
      <t>ブン</t>
    </rPh>
    <rPh sb="10" eb="11">
      <t>エン</t>
    </rPh>
    <phoneticPr fontId="7"/>
  </si>
  <si>
    <t>１：職業実践専門課程有</t>
    <rPh sb="2" eb="4">
      <t>ショクギョウ</t>
    </rPh>
    <rPh sb="4" eb="10">
      <t>ジッセンセンモンカテイ</t>
    </rPh>
    <rPh sb="10" eb="11">
      <t>アリ</t>
    </rPh>
    <phoneticPr fontId="7"/>
  </si>
  <si>
    <t>２：職業実践専門課程一部有</t>
    <rPh sb="2" eb="4">
      <t>ショクギョウ</t>
    </rPh>
    <rPh sb="4" eb="10">
      <t>ジッセンセンモンカテイ</t>
    </rPh>
    <rPh sb="10" eb="12">
      <t>イチブ</t>
    </rPh>
    <rPh sb="12" eb="13">
      <t>アリ</t>
    </rPh>
    <phoneticPr fontId="7"/>
  </si>
  <si>
    <t>３：職業実践専門課程無</t>
    <rPh sb="2" eb="4">
      <t>ショクギョウ</t>
    </rPh>
    <rPh sb="4" eb="10">
      <t>ジッセンセンモンカテイ</t>
    </rPh>
    <rPh sb="10" eb="11">
      <t>ナシ</t>
    </rPh>
    <phoneticPr fontId="7"/>
  </si>
  <si>
    <t>6 保育園</t>
    <rPh sb="2" eb="5">
      <t>ホイクエン</t>
    </rPh>
    <phoneticPr fontId="7"/>
  </si>
  <si>
    <t>千代田区飯田町富士見２３-1-7-5</t>
    <rPh sb="0" eb="4">
      <t>チヨダク</t>
    </rPh>
    <rPh sb="4" eb="7">
      <t>イイダマチ</t>
    </rPh>
    <rPh sb="7" eb="10">
      <t>フジミ</t>
    </rPh>
    <phoneticPr fontId="7"/>
  </si>
  <si>
    <t>岩手県</t>
    <rPh sb="0" eb="3">
      <t>イワテケン</t>
    </rPh>
    <phoneticPr fontId="7"/>
  </si>
  <si>
    <t>イワテケン</t>
    <phoneticPr fontId="7"/>
  </si>
  <si>
    <t xml:space="preserve"> 支出の部合計</t>
    <rPh sb="1" eb="3">
      <t>シシュツ</t>
    </rPh>
    <phoneticPr fontId="7"/>
  </si>
  <si>
    <t xml:space="preserve"> k 翌年度繰越支払資金</t>
    <rPh sb="3" eb="4">
      <t>ヨク</t>
    </rPh>
    <phoneticPr fontId="7"/>
  </si>
  <si>
    <t xml:space="preserve"> ｊ 資金支出調整勘定</t>
    <phoneticPr fontId="7"/>
  </si>
  <si>
    <t xml:space="preserve"> ｉ その他の支出</t>
    <rPh sb="5" eb="6">
      <t>タ</t>
    </rPh>
    <rPh sb="7" eb="9">
      <t>シシュツ</t>
    </rPh>
    <phoneticPr fontId="7"/>
  </si>
  <si>
    <t xml:space="preserve"> h 資産運用支出</t>
    <phoneticPr fontId="7"/>
  </si>
  <si>
    <t xml:space="preserve"> g　　　　　　　計</t>
    <phoneticPr fontId="7"/>
  </si>
  <si>
    <t>その他　((1)(2)以外の支出）</t>
    <phoneticPr fontId="7"/>
  </si>
  <si>
    <t>（3）</t>
    <phoneticPr fontId="7"/>
  </si>
  <si>
    <t>図書支出</t>
    <phoneticPr fontId="7"/>
  </si>
  <si>
    <t>（2）</t>
    <phoneticPr fontId="7"/>
  </si>
  <si>
    <t>教育研究用機器備品支出</t>
    <phoneticPr fontId="7"/>
  </si>
  <si>
    <t>（1）</t>
    <phoneticPr fontId="7"/>
  </si>
  <si>
    <t>内　訳</t>
    <rPh sb="0" eb="1">
      <t>ウチ</t>
    </rPh>
    <rPh sb="2" eb="3">
      <t>ヤク</t>
    </rPh>
    <phoneticPr fontId="7"/>
  </si>
  <si>
    <t xml:space="preserve"> f 設備関係支出</t>
    <phoneticPr fontId="7"/>
  </si>
  <si>
    <t>（4）</t>
    <phoneticPr fontId="7"/>
  </si>
  <si>
    <t>構築物支出</t>
    <phoneticPr fontId="7"/>
  </si>
  <si>
    <t>建物支出</t>
    <phoneticPr fontId="7"/>
  </si>
  <si>
    <t>土地支出</t>
    <phoneticPr fontId="7"/>
  </si>
  <si>
    <t>内　　訳</t>
    <rPh sb="0" eb="1">
      <t>ウチ</t>
    </rPh>
    <rPh sb="3" eb="4">
      <t>ヤク</t>
    </rPh>
    <phoneticPr fontId="7"/>
  </si>
  <si>
    <t xml:space="preserve"> e 施設関係支出</t>
    <rPh sb="3" eb="5">
      <t>シセツ</t>
    </rPh>
    <rPh sb="5" eb="7">
      <t>カンケイ</t>
    </rPh>
    <rPh sb="7" eb="9">
      <t>シシュツ</t>
    </rPh>
    <phoneticPr fontId="7"/>
  </si>
  <si>
    <t xml:space="preserve"> d 借入金等返済支出</t>
    <rPh sb="3" eb="5">
      <t>カリイレ</t>
    </rPh>
    <rPh sb="5" eb="6">
      <t>キン</t>
    </rPh>
    <rPh sb="6" eb="7">
      <t>トウ</t>
    </rPh>
    <rPh sb="7" eb="9">
      <t>ヘンサイ</t>
    </rPh>
    <rPh sb="9" eb="11">
      <t>シシュツ</t>
    </rPh>
    <phoneticPr fontId="7"/>
  </si>
  <si>
    <t xml:space="preserve"> c 借入金等利息支出</t>
    <rPh sb="3" eb="5">
      <t>カリイレ</t>
    </rPh>
    <rPh sb="5" eb="6">
      <t>キン</t>
    </rPh>
    <rPh sb="6" eb="7">
      <t>トウ</t>
    </rPh>
    <rPh sb="7" eb="9">
      <t>リソク</t>
    </rPh>
    <rPh sb="9" eb="11">
      <t>シシュツ</t>
    </rPh>
    <phoneticPr fontId="7"/>
  </si>
  <si>
    <t>（5）</t>
    <phoneticPr fontId="7"/>
  </si>
  <si>
    <t>退職金支出</t>
    <phoneticPr fontId="7"/>
  </si>
  <si>
    <t>役員報酬支出</t>
    <phoneticPr fontId="7"/>
  </si>
  <si>
    <t>兼 務 職 員</t>
    <rPh sb="0" eb="1">
      <t>ケン</t>
    </rPh>
    <rPh sb="4" eb="5">
      <t>ショク</t>
    </rPh>
    <phoneticPr fontId="7"/>
  </si>
  <si>
    <t>（うち所定福利費）</t>
    <rPh sb="3" eb="5">
      <t>ショテイ</t>
    </rPh>
    <rPh sb="5" eb="7">
      <t>フクリ</t>
    </rPh>
    <rPh sb="7" eb="8">
      <t>ヒ</t>
    </rPh>
    <phoneticPr fontId="7"/>
  </si>
  <si>
    <t>本 務 職 員</t>
    <rPh sb="4" eb="5">
      <t>ショク</t>
    </rPh>
    <rPh sb="6" eb="7">
      <t>イン</t>
    </rPh>
    <phoneticPr fontId="7"/>
  </si>
  <si>
    <t>職員人件費支出</t>
    <rPh sb="0" eb="2">
      <t>ショクイン</t>
    </rPh>
    <rPh sb="2" eb="5">
      <t>ジンケンヒ</t>
    </rPh>
    <rPh sb="5" eb="7">
      <t>シシュツ</t>
    </rPh>
    <phoneticPr fontId="7"/>
  </si>
  <si>
    <t>兼 務 教 員</t>
    <rPh sb="0" eb="1">
      <t>ケン</t>
    </rPh>
    <phoneticPr fontId="7"/>
  </si>
  <si>
    <t>本 務 教 員</t>
    <phoneticPr fontId="7"/>
  </si>
  <si>
    <t>教員人件費支出</t>
    <rPh sb="0" eb="2">
      <t>キョウイン</t>
    </rPh>
    <rPh sb="2" eb="5">
      <t>ジンケンヒ</t>
    </rPh>
    <rPh sb="5" eb="7">
      <t>シシュツ</t>
    </rPh>
    <phoneticPr fontId="7"/>
  </si>
  <si>
    <t>内　　　　　　訳</t>
    <rPh sb="0" eb="1">
      <t>ウチ</t>
    </rPh>
    <rPh sb="7" eb="8">
      <t>ヤク</t>
    </rPh>
    <phoneticPr fontId="7"/>
  </si>
  <si>
    <t xml:space="preserve"> a 人件費支出</t>
    <rPh sb="3" eb="6">
      <t>ジンケンヒ</t>
    </rPh>
    <rPh sb="6" eb="8">
      <t>シシュツ</t>
    </rPh>
    <phoneticPr fontId="7"/>
  </si>
  <si>
    <t>資　金　収　支　計　算　書　（　支　出　の　部　）</t>
    <rPh sb="0" eb="1">
      <t>シ</t>
    </rPh>
    <rPh sb="2" eb="3">
      <t>キン</t>
    </rPh>
    <rPh sb="4" eb="5">
      <t>オサム</t>
    </rPh>
    <rPh sb="6" eb="7">
      <t>ササ</t>
    </rPh>
    <rPh sb="8" eb="9">
      <t>ケイ</t>
    </rPh>
    <rPh sb="10" eb="11">
      <t>ザン</t>
    </rPh>
    <rPh sb="12" eb="13">
      <t>ショ</t>
    </rPh>
    <rPh sb="16" eb="17">
      <t>ササ</t>
    </rPh>
    <rPh sb="22" eb="23">
      <t>ブ</t>
    </rPh>
    <phoneticPr fontId="7"/>
  </si>
  <si>
    <t>学校債収入</t>
    <phoneticPr fontId="7"/>
  </si>
  <si>
    <t>短期借入金収入</t>
    <phoneticPr fontId="7"/>
  </si>
  <si>
    <t>長期借入金収入</t>
    <phoneticPr fontId="7"/>
  </si>
  <si>
    <t>その他（（1）以外の収入）</t>
    <phoneticPr fontId="7"/>
  </si>
  <si>
    <t>施設等利用給付費収入</t>
    <rPh sb="0" eb="2">
      <t>シセツ</t>
    </rPh>
    <rPh sb="2" eb="3">
      <t>トウ</t>
    </rPh>
    <rPh sb="3" eb="5">
      <t>リヨウ</t>
    </rPh>
    <rPh sb="5" eb="7">
      <t>キュウフ</t>
    </rPh>
    <rPh sb="7" eb="8">
      <t>ヒ</t>
    </rPh>
    <rPh sb="8" eb="10">
      <t>シュウニュウ</t>
    </rPh>
    <phoneticPr fontId="7"/>
  </si>
  <si>
    <t>施設型給付費収入</t>
    <rPh sb="0" eb="3">
      <t>シセツガタ</t>
    </rPh>
    <rPh sb="3" eb="5">
      <t>キュウフ</t>
    </rPh>
    <rPh sb="5" eb="6">
      <t>ヒ</t>
    </rPh>
    <rPh sb="6" eb="8">
      <t>シュウニュウ</t>
    </rPh>
    <phoneticPr fontId="7"/>
  </si>
  <si>
    <t>② ①以外の地方公共団体補助金収入</t>
    <rPh sb="3" eb="5">
      <t>イガイ</t>
    </rPh>
    <rPh sb="6" eb="8">
      <t>チホウ</t>
    </rPh>
    <rPh sb="8" eb="10">
      <t>コウキョウ</t>
    </rPh>
    <rPh sb="10" eb="12">
      <t>ダンタイ</t>
    </rPh>
    <rPh sb="12" eb="15">
      <t>ホジョキン</t>
    </rPh>
    <rPh sb="15" eb="17">
      <t>シュウニュウ</t>
    </rPh>
    <phoneticPr fontId="7"/>
  </si>
  <si>
    <t>(2)内訳</t>
    <rPh sb="3" eb="5">
      <t>ウチワケ</t>
    </rPh>
    <phoneticPr fontId="7"/>
  </si>
  <si>
    <t>国庫補助金収入</t>
    <phoneticPr fontId="7"/>
  </si>
  <si>
    <t>入学検定料収入</t>
    <phoneticPr fontId="7"/>
  </si>
  <si>
    <t>施設設備資金収入</t>
    <phoneticPr fontId="7"/>
  </si>
  <si>
    <t>入学金収入</t>
    <phoneticPr fontId="7"/>
  </si>
  <si>
    <t>授業料収入</t>
    <phoneticPr fontId="7"/>
  </si>
  <si>
    <t>資　金　収　支　計　算　書　（　収　入　の　部　）</t>
    <rPh sb="0" eb="1">
      <t>シ</t>
    </rPh>
    <rPh sb="2" eb="3">
      <t>キン</t>
    </rPh>
    <rPh sb="4" eb="5">
      <t>オサム</t>
    </rPh>
    <rPh sb="6" eb="7">
      <t>ササ</t>
    </rPh>
    <rPh sb="8" eb="9">
      <t>ケイ</t>
    </rPh>
    <rPh sb="10" eb="11">
      <t>ザン</t>
    </rPh>
    <rPh sb="12" eb="13">
      <t>ショ</t>
    </rPh>
    <rPh sb="16" eb="17">
      <t>オサム</t>
    </rPh>
    <rPh sb="18" eb="19">
      <t>イリ</t>
    </rPh>
    <rPh sb="22" eb="23">
      <t>ブ</t>
    </rPh>
    <phoneticPr fontId="7"/>
  </si>
  <si>
    <t>３.昭和</t>
    <rPh sb="2" eb="4">
      <t>ショウワ</t>
    </rPh>
    <phoneticPr fontId="7"/>
  </si>
  <si>
    <t>医療法人財団</t>
  </si>
  <si>
    <t>医療法人社団</t>
  </si>
  <si>
    <t>職業訓練法人</t>
    <rPh sb="0" eb="2">
      <t>ショクギョウ</t>
    </rPh>
    <rPh sb="2" eb="6">
      <t>クンレンホウジン</t>
    </rPh>
    <phoneticPr fontId="6"/>
  </si>
  <si>
    <t>株式会社</t>
  </si>
  <si>
    <t>有限会社</t>
    <rPh sb="0" eb="4">
      <t>ユウゲンガイシャ</t>
    </rPh>
    <phoneticPr fontId="6"/>
  </si>
  <si>
    <t>合名会社</t>
  </si>
  <si>
    <t>協同組合</t>
  </si>
  <si>
    <t>定型外</t>
    <rPh sb="0" eb="3">
      <t>テイケイガイ</t>
    </rPh>
    <phoneticPr fontId="6"/>
  </si>
  <si>
    <t>イッパンシャダンホウジン</t>
  </si>
  <si>
    <t>イリョウホウジン</t>
  </si>
  <si>
    <t>シャカイイリョウホウジン</t>
  </si>
  <si>
    <t>トクテイイリョウホウジン</t>
  </si>
  <si>
    <t>コウエキザイダンホウジン</t>
  </si>
  <si>
    <t>イッパンザイダンホウジン</t>
  </si>
  <si>
    <t>シュウキョウホウジン</t>
  </si>
  <si>
    <t>シャカイフクシホウジン</t>
  </si>
  <si>
    <t>コウエキシャダンホウジン</t>
  </si>
  <si>
    <t>トクシュホウジン</t>
  </si>
  <si>
    <t>ショクギョウクンレンホウジン</t>
  </si>
  <si>
    <t>トクテイヒエイリカツドウホウジン</t>
  </si>
  <si>
    <t>イリョウホウジンザイダン</t>
  </si>
  <si>
    <t>カブシキガイシャ</t>
  </si>
  <si>
    <t>ユウゲンガイシャ</t>
  </si>
  <si>
    <t>ゴウメイガイシャ</t>
  </si>
  <si>
    <t>キョウドウクミアイ</t>
  </si>
  <si>
    <t>学校法人</t>
    <rPh sb="0" eb="4">
      <t>ガッコウホウジン</t>
    </rPh>
    <phoneticPr fontId="7"/>
  </si>
  <si>
    <t>””</t>
    <phoneticPr fontId="7"/>
  </si>
  <si>
    <t>4.平成</t>
  </si>
  <si>
    <t>今日の日付</t>
    <rPh sb="0" eb="2">
      <t>キョウ</t>
    </rPh>
    <rPh sb="3" eb="5">
      <t>ヒヅケ</t>
    </rPh>
    <phoneticPr fontId="7"/>
  </si>
  <si>
    <t>今日の西暦</t>
    <rPh sb="0" eb="2">
      <t>キョウ</t>
    </rPh>
    <rPh sb="3" eb="5">
      <t>セイレキ</t>
    </rPh>
    <phoneticPr fontId="7"/>
  </si>
  <si>
    <t>今年の4月30日を数値で表したもの</t>
    <rPh sb="0" eb="2">
      <t>コトシ</t>
    </rPh>
    <rPh sb="4" eb="5">
      <t>ガツ</t>
    </rPh>
    <rPh sb="7" eb="8">
      <t>ニチ</t>
    </rPh>
    <rPh sb="9" eb="11">
      <t>スウチ</t>
    </rPh>
    <rPh sb="12" eb="13">
      <t>アラワ</t>
    </rPh>
    <phoneticPr fontId="7"/>
  </si>
  <si>
    <t>合併分離～の（年）マイナス１に365日を乗じる</t>
    <rPh sb="0" eb="4">
      <t>ガッペイブンリ</t>
    </rPh>
    <rPh sb="7" eb="8">
      <t>ネン</t>
    </rPh>
    <rPh sb="18" eb="19">
      <t>ニチ</t>
    </rPh>
    <rPh sb="20" eb="21">
      <t>ジョウ</t>
    </rPh>
    <phoneticPr fontId="7"/>
  </si>
  <si>
    <t>合併分離～の（月）が何月かによって、毎月1日の前日（前月末日）が1/1から何日目かを表示する（うるう年対応はしていない）</t>
    <rPh sb="0" eb="4">
      <t>ガッペイブンリ</t>
    </rPh>
    <rPh sb="7" eb="8">
      <t>ツキ</t>
    </rPh>
    <rPh sb="10" eb="12">
      <t>ナンガツ</t>
    </rPh>
    <rPh sb="18" eb="20">
      <t>マイツキ</t>
    </rPh>
    <rPh sb="20" eb="22">
      <t>ツイタチ</t>
    </rPh>
    <rPh sb="23" eb="25">
      <t>ゼンジツ</t>
    </rPh>
    <rPh sb="26" eb="28">
      <t>ゼンゲツ</t>
    </rPh>
    <rPh sb="28" eb="30">
      <t>マツジツ</t>
    </rPh>
    <rPh sb="37" eb="40">
      <t>ナンニチメ</t>
    </rPh>
    <rPh sb="42" eb="44">
      <t>ヒョウジ</t>
    </rPh>
    <rPh sb="50" eb="53">
      <t>ドシタイオウ</t>
    </rPh>
    <phoneticPr fontId="7"/>
  </si>
  <si>
    <t>合併分離～の年月の前月最終日の日付（数値）が表示される</t>
    <rPh sb="0" eb="4">
      <t>ガッペイブンリ</t>
    </rPh>
    <rPh sb="6" eb="8">
      <t>ネンゲツ</t>
    </rPh>
    <rPh sb="9" eb="14">
      <t>ゼンゲツサイシュウビ</t>
    </rPh>
    <rPh sb="15" eb="17">
      <t>ヒヅケ</t>
    </rPh>
    <rPh sb="18" eb="20">
      <t>スウチ</t>
    </rPh>
    <rPh sb="22" eb="24">
      <t>ヒョウジ</t>
    </rPh>
    <phoneticPr fontId="7"/>
  </si>
  <si>
    <t>合併分離～の年月の前月最終日の日付が、今年の4月30日より前か後かを計算（マイナスだと前。プラスだと後を意味する）</t>
    <rPh sb="19" eb="21">
      <t>コトシ</t>
    </rPh>
    <rPh sb="23" eb="24">
      <t>ガツ</t>
    </rPh>
    <rPh sb="26" eb="27">
      <t>ニチ</t>
    </rPh>
    <rPh sb="29" eb="30">
      <t>マエ</t>
    </rPh>
    <rPh sb="31" eb="32">
      <t>アト</t>
    </rPh>
    <rPh sb="34" eb="36">
      <t>ケイサン</t>
    </rPh>
    <rPh sb="43" eb="44">
      <t>マエ</t>
    </rPh>
    <rPh sb="50" eb="51">
      <t>アト</t>
    </rPh>
    <rPh sb="52" eb="54">
      <t>イミ</t>
    </rPh>
    <phoneticPr fontId="7"/>
  </si>
  <si>
    <t xml:space="preserve"> </t>
    <phoneticPr fontId="7"/>
  </si>
  <si>
    <t xml:space="preserve"> 　（②のうち、学費負担 軽減目的補助金）</t>
    <rPh sb="8" eb="10">
      <t>ガクヒ</t>
    </rPh>
    <rPh sb="10" eb="12">
      <t>フタン</t>
    </rPh>
    <rPh sb="13" eb="15">
      <t>ケイゲン</t>
    </rPh>
    <rPh sb="15" eb="17">
      <t>モクテキ</t>
    </rPh>
    <rPh sb="17" eb="20">
      <t>ホジョキン</t>
    </rPh>
    <phoneticPr fontId="7"/>
  </si>
  <si>
    <t>その他　（(1)(2)(3)以外の支出）</t>
    <rPh sb="17" eb="19">
      <t>シシュツ</t>
    </rPh>
    <phoneticPr fontId="7"/>
  </si>
  <si>
    <t xml:space="preserve"> a 学生生徒等納付金収入</t>
    <rPh sb="3" eb="5">
      <t>ガクセイ</t>
    </rPh>
    <rPh sb="5" eb="7">
      <t>セイト</t>
    </rPh>
    <rPh sb="7" eb="8">
      <t>トウ</t>
    </rPh>
    <rPh sb="8" eb="11">
      <t>ノウフキン</t>
    </rPh>
    <rPh sb="11" eb="13">
      <t>シュウニュウ</t>
    </rPh>
    <phoneticPr fontId="7"/>
  </si>
  <si>
    <t xml:space="preserve"> b 手数料収入</t>
    <rPh sb="3" eb="6">
      <t>テスウリョウ</t>
    </rPh>
    <rPh sb="6" eb="8">
      <t>シュウニュウ</t>
    </rPh>
    <phoneticPr fontId="7"/>
  </si>
  <si>
    <t xml:space="preserve"> c 寄付金収入</t>
    <rPh sb="3" eb="6">
      <t>キフキン</t>
    </rPh>
    <rPh sb="6" eb="8">
      <t>シュウニュウ</t>
    </rPh>
    <phoneticPr fontId="7"/>
  </si>
  <si>
    <t xml:space="preserve"> d 補助金収入</t>
    <phoneticPr fontId="7"/>
  </si>
  <si>
    <t xml:space="preserve"> g 受取利息・配当金収入</t>
    <rPh sb="3" eb="5">
      <t>ウケトリ</t>
    </rPh>
    <rPh sb="5" eb="7">
      <t>リソク</t>
    </rPh>
    <rPh sb="8" eb="10">
      <t>ハイトウ</t>
    </rPh>
    <rPh sb="10" eb="11">
      <t>キン</t>
    </rPh>
    <rPh sb="11" eb="13">
      <t>シュウニュウ</t>
    </rPh>
    <phoneticPr fontId="7"/>
  </si>
  <si>
    <t xml:space="preserve"> h 雑収入</t>
    <rPh sb="3" eb="6">
      <t>ザッシュウニュウ</t>
    </rPh>
    <phoneticPr fontId="7"/>
  </si>
  <si>
    <t xml:space="preserve"> i 借入金等収入</t>
    <phoneticPr fontId="7"/>
  </si>
  <si>
    <r>
      <t xml:space="preserve"> f </t>
    </r>
    <r>
      <rPr>
        <b/>
        <sz val="11"/>
        <rFont val="BIZ UDPゴシック"/>
        <family val="3"/>
        <charset val="128"/>
      </rPr>
      <t>付随事業・収益事業収入</t>
    </r>
    <rPh sb="3" eb="5">
      <t>フズイ</t>
    </rPh>
    <rPh sb="5" eb="7">
      <t>ジギョウ</t>
    </rPh>
    <rPh sb="8" eb="10">
      <t>シュウエキ</t>
    </rPh>
    <rPh sb="10" eb="12">
      <t>ジギョウ</t>
    </rPh>
    <rPh sb="12" eb="14">
      <t>シュウニュウ</t>
    </rPh>
    <phoneticPr fontId="7"/>
  </si>
  <si>
    <t>今日の元号付き標記</t>
    <rPh sb="0" eb="2">
      <t>キョウ</t>
    </rPh>
    <phoneticPr fontId="7"/>
  </si>
  <si>
    <t>今年の元号</t>
    <rPh sb="0" eb="2">
      <t>コトシ</t>
    </rPh>
    <rPh sb="3" eb="5">
      <t>ゲンゴウ</t>
    </rPh>
    <phoneticPr fontId="7"/>
  </si>
  <si>
    <t>去年の元号</t>
    <rPh sb="0" eb="2">
      <t>キョネン</t>
    </rPh>
    <rPh sb="3" eb="5">
      <t>ゲンゴウ</t>
    </rPh>
    <phoneticPr fontId="7"/>
  </si>
  <si>
    <t>令和</t>
    <rPh sb="0" eb="2">
      <t>レイワ</t>
    </rPh>
    <phoneticPr fontId="7"/>
  </si>
  <si>
    <t>紫欄は手入力（変更時のみ）</t>
    <rPh sb="0" eb="1">
      <t>ムラサキ</t>
    </rPh>
    <rPh sb="1" eb="2">
      <t>ラン</t>
    </rPh>
    <rPh sb="3" eb="6">
      <t>テニュウリョク</t>
    </rPh>
    <rPh sb="7" eb="9">
      <t>ヘンコウ</t>
    </rPh>
    <rPh sb="9" eb="10">
      <t>トキ</t>
    </rPh>
    <phoneticPr fontId="7"/>
  </si>
  <si>
    <t>　　（当該元号の初年西暦）</t>
    <phoneticPr fontId="7"/>
  </si>
  <si>
    <t>今年の元号の年</t>
    <rPh sb="0" eb="2">
      <t>コトシ</t>
    </rPh>
    <rPh sb="3" eb="5">
      <t>ゲンゴウ</t>
    </rPh>
    <rPh sb="6" eb="7">
      <t>トシ</t>
    </rPh>
    <phoneticPr fontId="7"/>
  </si>
  <si>
    <t>昨年の元号の年</t>
    <rPh sb="0" eb="2">
      <t>サクネン</t>
    </rPh>
    <rPh sb="3" eb="5">
      <t>ゲンゴウ</t>
    </rPh>
    <rPh sb="6" eb="7">
      <t>トシ</t>
    </rPh>
    <phoneticPr fontId="7"/>
  </si>
  <si>
    <t>区　分　　　　　　　　　　　　　　　学校名</t>
    <rPh sb="0" eb="1">
      <t>ク</t>
    </rPh>
    <rPh sb="2" eb="3">
      <t>ブン</t>
    </rPh>
    <rPh sb="18" eb="21">
      <t>ガッコウメイ</t>
    </rPh>
    <phoneticPr fontId="7"/>
  </si>
  <si>
    <t>明治</t>
    <rPh sb="0" eb="2">
      <t>メイジ</t>
    </rPh>
    <phoneticPr fontId="7"/>
  </si>
  <si>
    <t>大正</t>
    <rPh sb="0" eb="2">
      <t>タイショウ</t>
    </rPh>
    <phoneticPr fontId="7"/>
  </si>
  <si>
    <t>昭和</t>
    <rPh sb="0" eb="2">
      <t>ショウワ</t>
    </rPh>
    <phoneticPr fontId="7"/>
  </si>
  <si>
    <t>平成</t>
    <rPh sb="0" eb="2">
      <t>ヘイセイ</t>
    </rPh>
    <phoneticPr fontId="7"/>
  </si>
  <si>
    <t>令和</t>
    <rPh sb="0" eb="2">
      <t>レイワ</t>
    </rPh>
    <phoneticPr fontId="7"/>
  </si>
  <si>
    <t>元号が変わったら、</t>
    <rPh sb="0" eb="2">
      <t>ゲンゴウ</t>
    </rPh>
    <rPh sb="3" eb="4">
      <t>カ</t>
    </rPh>
    <phoneticPr fontId="7"/>
  </si>
  <si>
    <t>紫に入力し、</t>
    <rPh sb="0" eb="1">
      <t>ムラサキ</t>
    </rPh>
    <rPh sb="2" eb="4">
      <t>ニュウリョク</t>
    </rPh>
    <phoneticPr fontId="7"/>
  </si>
  <si>
    <t>入力範囲を広げてください</t>
    <rPh sb="0" eb="4">
      <t>ニュウリョクハンイ</t>
    </rPh>
    <rPh sb="5" eb="6">
      <t>ヒロ</t>
    </rPh>
    <phoneticPr fontId="7"/>
  </si>
  <si>
    <t>表の元号セルのプルダウン</t>
    <rPh sb="0" eb="1">
      <t>ヒョウ</t>
    </rPh>
    <rPh sb="2" eb="4">
      <t>ゲンゴウ</t>
    </rPh>
    <phoneticPr fontId="7"/>
  </si>
  <si>
    <t>認可年の元号の初年の1/1の数値</t>
    <rPh sb="0" eb="2">
      <t>ニンカ</t>
    </rPh>
    <rPh sb="2" eb="3">
      <t>トシ</t>
    </rPh>
    <rPh sb="4" eb="6">
      <t>ゲンゴウ</t>
    </rPh>
    <rPh sb="7" eb="9">
      <t>ショネン</t>
    </rPh>
    <rPh sb="14" eb="16">
      <t>スウチ</t>
    </rPh>
    <phoneticPr fontId="7"/>
  </si>
  <si>
    <t>認可年の元号の初年の西暦</t>
    <rPh sb="0" eb="2">
      <t>ニンカ</t>
    </rPh>
    <rPh sb="2" eb="3">
      <t>トシ</t>
    </rPh>
    <rPh sb="4" eb="6">
      <t>ゲンゴウ</t>
    </rPh>
    <rPh sb="7" eb="9">
      <t>ショネン</t>
    </rPh>
    <rPh sb="10" eb="12">
      <t>セイレキ</t>
    </rPh>
    <phoneticPr fontId="7"/>
  </si>
  <si>
    <t>認可年を西暦に直したもの</t>
    <rPh sb="0" eb="3">
      <t>ニンカネン</t>
    </rPh>
    <rPh sb="4" eb="6">
      <t>セイレキ</t>
    </rPh>
    <rPh sb="7" eb="8">
      <t>ナオ</t>
    </rPh>
    <phoneticPr fontId="7"/>
  </si>
  <si>
    <t>認可年月日を数値にしたもの</t>
    <rPh sb="0" eb="5">
      <t>ニンカネンガッピ</t>
    </rPh>
    <rPh sb="6" eb="8">
      <t>スウチ</t>
    </rPh>
    <phoneticPr fontId="7"/>
  </si>
  <si>
    <t>幼稚園・認定こども園が区分２、３記入不要を示す場合「０パンチ」を表示</t>
    <rPh sb="0" eb="3">
      <t>ヨウチエン</t>
    </rPh>
    <rPh sb="4" eb="6">
      <t>ニンテイ</t>
    </rPh>
    <rPh sb="9" eb="10">
      <t>エン</t>
    </rPh>
    <rPh sb="11" eb="13">
      <t>クブン</t>
    </rPh>
    <rPh sb="16" eb="20">
      <t>キニュウフヨウ</t>
    </rPh>
    <rPh sb="21" eb="22">
      <t>シメ</t>
    </rPh>
    <rPh sb="23" eb="25">
      <t>バアイ</t>
    </rPh>
    <rPh sb="32" eb="34">
      <t>ヒョウジ</t>
    </rPh>
    <phoneticPr fontId="7"/>
  </si>
  <si>
    <t>幼稚園・認定こども以外の学校が、区分２、３記入不要を示す場合「０パンチ」を表示</t>
    <rPh sb="0" eb="3">
      <t>ヨウチエン</t>
    </rPh>
    <rPh sb="4" eb="6">
      <t>ニンテイ</t>
    </rPh>
    <rPh sb="9" eb="11">
      <t>イガイ</t>
    </rPh>
    <rPh sb="12" eb="14">
      <t>ガッコウ</t>
    </rPh>
    <rPh sb="16" eb="18">
      <t>クブン</t>
    </rPh>
    <rPh sb="21" eb="25">
      <t>キニュウフヨウ</t>
    </rPh>
    <rPh sb="26" eb="27">
      <t>シメ</t>
    </rPh>
    <rPh sb="28" eb="30">
      <t>バアイ</t>
    </rPh>
    <rPh sb="37" eb="39">
      <t>ヒョウジ</t>
    </rPh>
    <phoneticPr fontId="7"/>
  </si>
  <si>
    <t>その他（(1)～(5)以外の収入）</t>
    <phoneticPr fontId="7"/>
  </si>
  <si>
    <t>校長（園長）名</t>
    <rPh sb="0" eb="2">
      <t>コウチョウ</t>
    </rPh>
    <rPh sb="3" eb="5">
      <t>エンチョウ</t>
    </rPh>
    <rPh sb="6" eb="7">
      <t>ナ</t>
    </rPh>
    <phoneticPr fontId="7"/>
  </si>
  <si>
    <t>学校（園）の住所</t>
    <rPh sb="0" eb="2">
      <t>ガッコウ</t>
    </rPh>
    <rPh sb="3" eb="4">
      <t>エン</t>
    </rPh>
    <rPh sb="6" eb="7">
      <t>スミ</t>
    </rPh>
    <rPh sb="7" eb="8">
      <t>ショ</t>
    </rPh>
    <phoneticPr fontId="7"/>
  </si>
  <si>
    <t>合併分離の場合、１０が表示される。名称変更の場合は５０が表示される</t>
    <rPh sb="0" eb="2">
      <t>ガッペイ</t>
    </rPh>
    <rPh sb="2" eb="4">
      <t>ブンリ</t>
    </rPh>
    <rPh sb="5" eb="7">
      <t>バアイ</t>
    </rPh>
    <rPh sb="11" eb="13">
      <t>ヒョウジ</t>
    </rPh>
    <rPh sb="17" eb="19">
      <t>メイショウ</t>
    </rPh>
    <rPh sb="19" eb="21">
      <t>ヘンコウ</t>
    </rPh>
    <rPh sb="22" eb="24">
      <t>バアイ</t>
    </rPh>
    <rPh sb="28" eb="30">
      <t>ヒョウジ</t>
    </rPh>
    <phoneticPr fontId="7"/>
  </si>
  <si>
    <t>認可年月日</t>
    <phoneticPr fontId="7"/>
  </si>
  <si>
    <t>　名称変更、廃止、
　休校・募集停止、
　合併・分離とその事由</t>
    <rPh sb="1" eb="5">
      <t>メイショウヘンコウ</t>
    </rPh>
    <rPh sb="6" eb="8">
      <t>ハイシ</t>
    </rPh>
    <rPh sb="11" eb="13">
      <t>キュウコウ</t>
    </rPh>
    <rPh sb="14" eb="18">
      <t>ボシュウテイシ</t>
    </rPh>
    <rPh sb="21" eb="23">
      <t>ガッペイ</t>
    </rPh>
    <rPh sb="24" eb="26">
      <t>ブンリ</t>
    </rPh>
    <rPh sb="29" eb="31">
      <t>ジユウ</t>
    </rPh>
    <phoneticPr fontId="7"/>
  </si>
  <si>
    <t>名称変更、廃止、
　休校・募集停止、
　合併・分離
年月</t>
    <rPh sb="0" eb="2">
      <t>メイショウ</t>
    </rPh>
    <rPh sb="2" eb="4">
      <t>ヘンコウ</t>
    </rPh>
    <rPh sb="5" eb="7">
      <t>ハイシ</t>
    </rPh>
    <rPh sb="10" eb="12">
      <t>キュウコウ</t>
    </rPh>
    <rPh sb="13" eb="15">
      <t>ボシュウ</t>
    </rPh>
    <rPh sb="15" eb="17">
      <t>テイシ</t>
    </rPh>
    <rPh sb="20" eb="22">
      <t>ガッペイ</t>
    </rPh>
    <rPh sb="23" eb="25">
      <t>ブンリ</t>
    </rPh>
    <rPh sb="26" eb="27">
      <t>ネン</t>
    </rPh>
    <rPh sb="27" eb="28">
      <t>ガツ</t>
    </rPh>
    <phoneticPr fontId="7"/>
  </si>
  <si>
    <t>様式名（バージョン表記）</t>
    <rPh sb="0" eb="3">
      <t>ヨウシキメイ</t>
    </rPh>
    <rPh sb="9" eb="11">
      <t>ヒョウキ</t>
    </rPh>
    <phoneticPr fontId="7"/>
  </si>
  <si>
    <t>各用紙の右下の記号</t>
    <rPh sb="0" eb="3">
      <t>カクヨウシ</t>
    </rPh>
    <rPh sb="4" eb="6">
      <t>ミギシタ</t>
    </rPh>
    <rPh sb="7" eb="9">
      <t>キゴウ</t>
    </rPh>
    <phoneticPr fontId="7"/>
  </si>
  <si>
    <t>の意味で付番</t>
    <rPh sb="1" eb="3">
      <t>イミ</t>
    </rPh>
    <rPh sb="4" eb="6">
      <t>フバン</t>
    </rPh>
    <phoneticPr fontId="7"/>
  </si>
  <si>
    <t>社会福祉法人</t>
    <phoneticPr fontId="7"/>
  </si>
  <si>
    <t>↓水色部分はセルF5でプルダウン機能に表示されるもの</t>
    <rPh sb="1" eb="5">
      <t>ミズイロブブン</t>
    </rPh>
    <rPh sb="16" eb="18">
      <t>キノウ</t>
    </rPh>
    <rPh sb="19" eb="21">
      <t>ヒョウジ</t>
    </rPh>
    <phoneticPr fontId="7"/>
  </si>
  <si>
    <t>イリョウホウジンシャダン</t>
    <phoneticPr fontId="7"/>
  </si>
  <si>
    <t>↓橙部分はセルF２２，２３で、印刷画面右上「設置者別コード」に表示されるものを選ぶためのデータ　名称を昇順で並び替えている（Vlookupでデータを抽出するため）</t>
    <rPh sb="1" eb="2">
      <t>ダイダイ</t>
    </rPh>
    <rPh sb="2" eb="4">
      <t>ブブン</t>
    </rPh>
    <rPh sb="15" eb="17">
      <t>インサツ</t>
    </rPh>
    <rPh sb="17" eb="19">
      <t>ガメン</t>
    </rPh>
    <rPh sb="19" eb="21">
      <t>ミギウエ</t>
    </rPh>
    <rPh sb="22" eb="26">
      <t>セッチシャベツ</t>
    </rPh>
    <rPh sb="31" eb="33">
      <t>ヒョウジ</t>
    </rPh>
    <rPh sb="39" eb="40">
      <t>エラ</t>
    </rPh>
    <rPh sb="48" eb="50">
      <t>メイショウ</t>
    </rPh>
    <rPh sb="51" eb="53">
      <t>ショウジュン</t>
    </rPh>
    <rPh sb="54" eb="55">
      <t>ナラ</t>
    </rPh>
    <rPh sb="56" eb="57">
      <t>カ</t>
    </rPh>
    <rPh sb="74" eb="76">
      <t>チュウシュツ</t>
    </rPh>
    <phoneticPr fontId="7"/>
  </si>
  <si>
    <t>↓　　また、セルＧ１９，２０で印刷画面の学校・法人の「カナ」表示されるものを選ぶためのデータ　名称を昇順で並び替えている（Vlookupでデータを抽出するため）</t>
    <rPh sb="15" eb="19">
      <t>インサツガメン</t>
    </rPh>
    <rPh sb="20" eb="22">
      <t>ガッコウ</t>
    </rPh>
    <rPh sb="23" eb="25">
      <t>ホウジン</t>
    </rPh>
    <rPh sb="30" eb="32">
      <t>ヒョウジ</t>
    </rPh>
    <rPh sb="38" eb="39">
      <t>エラ</t>
    </rPh>
    <rPh sb="47" eb="49">
      <t>メイショウ</t>
    </rPh>
    <rPh sb="50" eb="52">
      <t>ショウジュン</t>
    </rPh>
    <rPh sb="53" eb="54">
      <t>ナラ</t>
    </rPh>
    <rPh sb="55" eb="56">
      <t>カ</t>
    </rPh>
    <rPh sb="73" eb="75">
      <t>チュウシュツ</t>
    </rPh>
    <phoneticPr fontId="7"/>
  </si>
  <si>
    <t>今年度の法人種別　　　印刷画面右上「設置者別コード」に表示される</t>
    <rPh sb="0" eb="3">
      <t>コンネンド</t>
    </rPh>
    <rPh sb="4" eb="8">
      <t>ホウジンシュベツ</t>
    </rPh>
    <phoneticPr fontId="7"/>
  </si>
  <si>
    <t>合併分離～の年月の前月最終日の日付（数値）が表示される（６４行目そのもの）</t>
    <rPh sb="0" eb="4">
      <t>ガッペイブンリ</t>
    </rPh>
    <rPh sb="6" eb="8">
      <t>ネンゲツ</t>
    </rPh>
    <rPh sb="9" eb="14">
      <t>ゼンゲツサイシュウビ</t>
    </rPh>
    <rPh sb="15" eb="17">
      <t>ヒヅケ</t>
    </rPh>
    <rPh sb="18" eb="20">
      <t>スウチ</t>
    </rPh>
    <rPh sb="22" eb="24">
      <t>ヒョウジ</t>
    </rPh>
    <rPh sb="30" eb="32">
      <t>ギョウメ</t>
    </rPh>
    <phoneticPr fontId="7"/>
  </si>
  <si>
    <t>調査年度の前年４月２日以降に廃止年月日が有る＝「〇年度決算無」、それ以外＝「決算有かも」と表示する</t>
    <rPh sb="0" eb="4">
      <t>チョウサネンド</t>
    </rPh>
    <rPh sb="5" eb="7">
      <t>ゼンネン</t>
    </rPh>
    <rPh sb="8" eb="9">
      <t>ガツ</t>
    </rPh>
    <rPh sb="10" eb="11">
      <t>ニチ</t>
    </rPh>
    <rPh sb="11" eb="13">
      <t>イコウ</t>
    </rPh>
    <rPh sb="14" eb="16">
      <t>ハイシ</t>
    </rPh>
    <rPh sb="16" eb="19">
      <t>ネンガッピ</t>
    </rPh>
    <rPh sb="20" eb="21">
      <t>ア</t>
    </rPh>
    <rPh sb="25" eb="27">
      <t>ネンド</t>
    </rPh>
    <rPh sb="27" eb="29">
      <t>ケッサン</t>
    </rPh>
    <rPh sb="29" eb="30">
      <t>ナシ</t>
    </rPh>
    <rPh sb="34" eb="36">
      <t>イガイ</t>
    </rPh>
    <rPh sb="45" eb="47">
      <t>ヒョウジ</t>
    </rPh>
    <phoneticPr fontId="7"/>
  </si>
  <si>
    <t>廃止年月日が前年度より前か？（前だと決算にかかる作業３が入力不要）…入力不要は「８」を表示する、入力要は０を表示する</t>
    <rPh sb="0" eb="2">
      <t>ハイシ</t>
    </rPh>
    <rPh sb="2" eb="5">
      <t>ネンガッピ</t>
    </rPh>
    <rPh sb="6" eb="9">
      <t>ゼンネンド</t>
    </rPh>
    <rPh sb="11" eb="12">
      <t>マエ</t>
    </rPh>
    <rPh sb="15" eb="16">
      <t>マエ</t>
    </rPh>
    <rPh sb="18" eb="20">
      <t>ケッサン</t>
    </rPh>
    <rPh sb="24" eb="26">
      <t>サギョウ</t>
    </rPh>
    <rPh sb="28" eb="32">
      <t>ニュウリョクフヨウ</t>
    </rPh>
    <rPh sb="34" eb="38">
      <t>ニュウリョクフヨウ</t>
    </rPh>
    <rPh sb="43" eb="45">
      <t>ヒョウジ</t>
    </rPh>
    <rPh sb="48" eb="50">
      <t>ニュウリョク</t>
    </rPh>
    <rPh sb="50" eb="51">
      <t>ヨウ</t>
    </rPh>
    <rPh sb="54" eb="56">
      <t>ヒョウジ</t>
    </rPh>
    <phoneticPr fontId="7"/>
  </si>
  <si>
    <t>前年の3/31を数値にしたもの</t>
    <rPh sb="0" eb="2">
      <t>ゼンネン</t>
    </rPh>
    <rPh sb="8" eb="10">
      <t>スウチ</t>
    </rPh>
    <phoneticPr fontId="7"/>
  </si>
  <si>
    <t>今年の２月１日を数値にしたもの</t>
    <rPh sb="0" eb="2">
      <t>コトシ</t>
    </rPh>
    <rPh sb="4" eb="5">
      <t>ガツ</t>
    </rPh>
    <rPh sb="6" eb="7">
      <t>ニチ</t>
    </rPh>
    <rPh sb="8" eb="10">
      <t>スウチ</t>
    </rPh>
    <phoneticPr fontId="7"/>
  </si>
  <si>
    <t>令和の場合2019/1/1を数値とした４３４６６を表示する　　平成の場合は32509を表示します（各元号の元年１月１日を数字で表示します）</t>
    <rPh sb="0" eb="2">
      <t>レイワ</t>
    </rPh>
    <rPh sb="3" eb="5">
      <t>バアイ</t>
    </rPh>
    <rPh sb="14" eb="16">
      <t>スウチ</t>
    </rPh>
    <rPh sb="25" eb="27">
      <t>ヒョウジ</t>
    </rPh>
    <rPh sb="31" eb="33">
      <t>ヘイセイ</t>
    </rPh>
    <rPh sb="34" eb="36">
      <t>バアイ</t>
    </rPh>
    <rPh sb="43" eb="45">
      <t>ヒョウジ</t>
    </rPh>
    <rPh sb="49" eb="52">
      <t>カクゲンゴウ</t>
    </rPh>
    <rPh sb="53" eb="55">
      <t>ガンネン</t>
    </rPh>
    <rPh sb="56" eb="57">
      <t>ガツ</t>
    </rPh>
    <rPh sb="58" eb="59">
      <t>ニチ</t>
    </rPh>
    <rPh sb="60" eb="62">
      <t>スウジ</t>
    </rPh>
    <rPh sb="63" eb="65">
      <t>ヒョウジ</t>
    </rPh>
    <phoneticPr fontId="7"/>
  </si>
  <si>
    <t>今年の５月１日以降に名称変更、廃止、休校・募集停止、合併・分離する場合、該当する事由が表示される</t>
    <rPh sb="0" eb="2">
      <t>コトシ</t>
    </rPh>
    <rPh sb="4" eb="5">
      <t>ガツ</t>
    </rPh>
    <rPh sb="6" eb="7">
      <t>ニチ</t>
    </rPh>
    <rPh sb="7" eb="9">
      <t>イコウ</t>
    </rPh>
    <rPh sb="33" eb="35">
      <t>バアイ</t>
    </rPh>
    <rPh sb="36" eb="38">
      <t>ガイトウ</t>
    </rPh>
    <rPh sb="40" eb="42">
      <t>ジユウ</t>
    </rPh>
    <rPh sb="43" eb="45">
      <t>ヒョウジ</t>
    </rPh>
    <phoneticPr fontId="7"/>
  </si>
  <si>
    <t>　</t>
    <phoneticPr fontId="7"/>
  </si>
  <si>
    <t xml:space="preserve">　 </t>
    <phoneticPr fontId="7"/>
  </si>
  <si>
    <t>フリガナ</t>
  </si>
  <si>
    <t>名称</t>
    <rPh sb="0" eb="2">
      <t>メイショウ</t>
    </rPh>
    <phoneticPr fontId="7"/>
  </si>
  <si>
    <t>漢字等</t>
    <rPh sb="0" eb="2">
      <t>カンジ</t>
    </rPh>
    <rPh sb="2" eb="3">
      <t>トウ</t>
    </rPh>
    <phoneticPr fontId="7"/>
  </si>
  <si>
    <t>１：男子校</t>
    <rPh sb="2" eb="5">
      <t>ダンシコウ</t>
    </rPh>
    <phoneticPr fontId="7"/>
  </si>
  <si>
    <t>２：女子校</t>
    <rPh sb="2" eb="5">
      <t>ジョシコウ</t>
    </rPh>
    <phoneticPr fontId="7"/>
  </si>
  <si>
    <t>３：男女共学</t>
    <rPh sb="2" eb="6">
      <t>ダンジョキョウガク</t>
    </rPh>
    <phoneticPr fontId="7"/>
  </si>
  <si>
    <t>１：廃止</t>
    <rPh sb="2" eb="4">
      <t>ハイシ</t>
    </rPh>
    <phoneticPr fontId="7"/>
  </si>
  <si>
    <t>２：休校・募集停止</t>
    <rPh sb="2" eb="4">
      <t>キュウコウ</t>
    </rPh>
    <rPh sb="5" eb="9">
      <t>ボシュウテイシ</t>
    </rPh>
    <phoneticPr fontId="7"/>
  </si>
  <si>
    <t>５：名称変更</t>
    <rPh sb="2" eb="6">
      <t>メイショウヘンコウ</t>
    </rPh>
    <phoneticPr fontId="7"/>
  </si>
  <si>
    <t>入力例
↓</t>
    <rPh sb="0" eb="3">
      <t>ニュウリョクレイ</t>
    </rPh>
    <phoneticPr fontId="7"/>
  </si>
  <si>
    <t>↓↓↓　　学校基本調査（幼稚園用　文部科学省宛提出）の書式です。　転記個所を確認ください。　　↓↓↓</t>
    <rPh sb="5" eb="11">
      <t>ガッコウキホンチョウサ</t>
    </rPh>
    <rPh sb="15" eb="16">
      <t>ヨウ</t>
    </rPh>
    <rPh sb="17" eb="23">
      <t>モンブカガクショウアテ</t>
    </rPh>
    <rPh sb="23" eb="25">
      <t>テイシュツ</t>
    </rPh>
    <rPh sb="27" eb="29">
      <t>ショシキ</t>
    </rPh>
    <rPh sb="33" eb="37">
      <t>テンキカショ</t>
    </rPh>
    <rPh sb="38" eb="40">
      <t>カクニン</t>
    </rPh>
    <phoneticPr fontId="7"/>
  </si>
  <si>
    <t>今年の２月１日を数値にしたもの</t>
    <rPh sb="0" eb="2">
      <t>コトシ</t>
    </rPh>
    <rPh sb="4" eb="5">
      <t>ツキ</t>
    </rPh>
    <rPh sb="6" eb="7">
      <t>ニチ</t>
    </rPh>
    <rPh sb="8" eb="10">
      <t>スウチ</t>
    </rPh>
    <phoneticPr fontId="7"/>
  </si>
  <si>
    <t>前年度の法人種別　　　印刷画面右上「設置者別コード」に表示される</t>
    <rPh sb="0" eb="3">
      <t>ゼンネンド</t>
    </rPh>
    <rPh sb="4" eb="8">
      <t>ホウジンシュベツ</t>
    </rPh>
    <phoneticPr fontId="7"/>
  </si>
  <si>
    <t>南北高等専修学校</t>
    <rPh sb="0" eb="2">
      <t>ナンボク</t>
    </rPh>
    <rPh sb="2" eb="4">
      <t>コウトウ</t>
    </rPh>
    <rPh sb="4" eb="8">
      <t>センシュウガッコウ</t>
    </rPh>
    <phoneticPr fontId="7"/>
  </si>
  <si>
    <t>４：分離</t>
    <rPh sb="2" eb="4">
      <t>ブンリ</t>
    </rPh>
    <phoneticPr fontId="7"/>
  </si>
  <si>
    <t>吾郎</t>
    <rPh sb="0" eb="2">
      <t>ゴロウ</t>
    </rPh>
    <phoneticPr fontId="7"/>
  </si>
  <si>
    <t>学校法人が設置する学校(園)について</t>
    <rPh sb="0" eb="2">
      <t>ガッコウ</t>
    </rPh>
    <rPh sb="2" eb="4">
      <t>ホウジン</t>
    </rPh>
    <rPh sb="5" eb="7">
      <t>セッチ</t>
    </rPh>
    <rPh sb="9" eb="11">
      <t>ガッコウ</t>
    </rPh>
    <rPh sb="12" eb="13">
      <t>エン</t>
    </rPh>
    <phoneticPr fontId="7"/>
  </si>
  <si>
    <t>5校(園)目</t>
  </si>
  <si>
    <t>6校(園)目</t>
  </si>
  <si>
    <t>7校(園)目</t>
  </si>
  <si>
    <t>8校(園)目</t>
  </si>
  <si>
    <t>9校(園)目</t>
  </si>
  <si>
    <t>10校(園)目</t>
  </si>
  <si>
    <t>11校(園)目</t>
  </si>
  <si>
    <t>12校(園)目</t>
  </si>
  <si>
    <t>13校(園)目</t>
  </si>
  <si>
    <t>14校(園)目</t>
  </si>
  <si>
    <t>15校(園)目</t>
  </si>
  <si>
    <t>16校(園)目</t>
  </si>
  <si>
    <t>17校(園)目</t>
  </si>
  <si>
    <t>18校(園)目</t>
  </si>
  <si>
    <t>19校(園)目</t>
  </si>
  <si>
    <t>20校(園)目</t>
  </si>
  <si>
    <t>21校(園)目</t>
  </si>
  <si>
    <t>22校(園)目</t>
  </si>
  <si>
    <t>23校(園)目</t>
  </si>
  <si>
    <t>24校(園)目</t>
  </si>
  <si>
    <t>25校(園)目</t>
  </si>
  <si>
    <t>26校(園)目</t>
  </si>
  <si>
    <t>27校(園)目</t>
  </si>
  <si>
    <t>28校(園)目</t>
  </si>
  <si>
    <t>29校(園)目</t>
  </si>
  <si>
    <t>30校(園)目</t>
  </si>
  <si>
    <t xml:space="preserve"> ｋ 前受金収入</t>
    <rPh sb="3" eb="5">
      <t>マエウ</t>
    </rPh>
    <rPh sb="5" eb="8">
      <t>キンシュウニュウ</t>
    </rPh>
    <phoneticPr fontId="7"/>
  </si>
  <si>
    <t xml:space="preserve"> l その他の収入</t>
    <rPh sb="5" eb="6">
      <t>タ</t>
    </rPh>
    <rPh sb="7" eb="9">
      <t>シュウニュウ</t>
    </rPh>
    <phoneticPr fontId="7"/>
  </si>
  <si>
    <t xml:space="preserve"> ｍ 資金収入調整勘定</t>
    <rPh sb="3" eb="11">
      <t>シキンシュウニュウチョウセイカンジョウ</t>
    </rPh>
    <phoneticPr fontId="7"/>
  </si>
  <si>
    <t xml:space="preserve"> ｎ 前年度繰越支払資金</t>
    <rPh sb="3" eb="12">
      <t>ゼンネンドクリコシシハライシキン</t>
    </rPh>
    <phoneticPr fontId="7"/>
  </si>
  <si>
    <t xml:space="preserve"> ｊ 　　　　　計</t>
    <rPh sb="8" eb="9">
      <t>ケイ</t>
    </rPh>
    <phoneticPr fontId="7"/>
  </si>
  <si>
    <t>収入の部合計</t>
    <rPh sb="0" eb="2">
      <t>シュウニュウ</t>
    </rPh>
    <rPh sb="3" eb="6">
      <t>ブゴウケイ</t>
    </rPh>
    <phoneticPr fontId="7"/>
  </si>
  <si>
    <t>（基本金）引当特定資産取崩収入</t>
    <phoneticPr fontId="7"/>
  </si>
  <si>
    <t>前期末未収入金収入</t>
    <phoneticPr fontId="7"/>
  </si>
  <si>
    <t>貸付金回収収入</t>
    <phoneticPr fontId="7"/>
  </si>
  <si>
    <t>期末未収入金</t>
    <rPh sb="0" eb="6">
      <t>キマツミシュウニュウキン</t>
    </rPh>
    <phoneticPr fontId="7"/>
  </si>
  <si>
    <t>前期末前受金</t>
    <phoneticPr fontId="7"/>
  </si>
  <si>
    <t>預り金受入収入</t>
    <phoneticPr fontId="7"/>
  </si>
  <si>
    <t>（３）</t>
    <phoneticPr fontId="7"/>
  </si>
  <si>
    <t>その他（（1）（２）以外の収入）</t>
    <phoneticPr fontId="7"/>
  </si>
  <si>
    <t>(1)</t>
    <phoneticPr fontId="7"/>
  </si>
  <si>
    <t>（２）</t>
    <phoneticPr fontId="7"/>
  </si>
  <si>
    <t>（４）</t>
    <phoneticPr fontId="7"/>
  </si>
  <si>
    <t>（５）</t>
    <phoneticPr fontId="7"/>
  </si>
  <si>
    <t>その他（（1）～（4）以外の収入）</t>
    <rPh sb="2" eb="3">
      <t>ホカ</t>
    </rPh>
    <phoneticPr fontId="7"/>
  </si>
  <si>
    <t xml:space="preserve"> b 教育研究経費＋管理経費支出</t>
    <rPh sb="7" eb="9">
      <t>ケイヒ</t>
    </rPh>
    <phoneticPr fontId="7"/>
  </si>
  <si>
    <t>学校法人</t>
    <rPh sb="0" eb="2">
      <t>ガッコウ</t>
    </rPh>
    <rPh sb="2" eb="4">
      <t>ホウジン</t>
    </rPh>
    <phoneticPr fontId="7"/>
  </si>
  <si>
    <t>ガッコウホウジン</t>
    <phoneticPr fontId="7"/>
  </si>
  <si>
    <t>期末未払金</t>
    <rPh sb="0" eb="2">
      <t>キマツ</t>
    </rPh>
    <rPh sb="2" eb="4">
      <t>ミバラ</t>
    </rPh>
    <rPh sb="4" eb="5">
      <t>カネ</t>
    </rPh>
    <phoneticPr fontId="7"/>
  </si>
  <si>
    <t>前期末前払金</t>
    <rPh sb="0" eb="1">
      <t>マエ</t>
    </rPh>
    <rPh sb="1" eb="2">
      <t>キ</t>
    </rPh>
    <rPh sb="2" eb="3">
      <t>マツ</t>
    </rPh>
    <rPh sb="3" eb="5">
      <t>マエバラ</t>
    </rPh>
    <rPh sb="5" eb="6">
      <t>カネ</t>
    </rPh>
    <phoneticPr fontId="7"/>
  </si>
  <si>
    <t>その他　((1)(2)以外の支出）</t>
  </si>
  <si>
    <t>総計（横合計）</t>
    <rPh sb="0" eb="2">
      <t>ソウケイ</t>
    </rPh>
    <rPh sb="3" eb="4">
      <t>ヨコ</t>
    </rPh>
    <rPh sb="4" eb="6">
      <t>ゴウケイ</t>
    </rPh>
    <phoneticPr fontId="7"/>
  </si>
  <si>
    <t>Y00</t>
    <phoneticPr fontId="7"/>
  </si>
  <si>
    <t>総　　　計</t>
    <rPh sb="0" eb="1">
      <t>ソウ</t>
    </rPh>
    <rPh sb="4" eb="5">
      <t>ケイ</t>
    </rPh>
    <phoneticPr fontId="7"/>
  </si>
  <si>
    <t>教育活動収支</t>
    <phoneticPr fontId="7"/>
  </si>
  <si>
    <t>収入の部</t>
    <rPh sb="0" eb="2">
      <t>シュウニュウ</t>
    </rPh>
    <rPh sb="3" eb="4">
      <t>ブ</t>
    </rPh>
    <phoneticPr fontId="7"/>
  </si>
  <si>
    <t>支出の部</t>
    <rPh sb="0" eb="2">
      <t>シシュツ</t>
    </rPh>
    <rPh sb="3" eb="4">
      <t>ブ</t>
    </rPh>
    <phoneticPr fontId="7"/>
  </si>
  <si>
    <t xml:space="preserve">  (1)  人件費</t>
    <rPh sb="7" eb="10">
      <t>ジンケンヒ</t>
    </rPh>
    <phoneticPr fontId="7"/>
  </si>
  <si>
    <t xml:space="preserve">  (2)  教育研究(管理）経費</t>
    <phoneticPr fontId="7"/>
  </si>
  <si>
    <t>　　　　（うち減価償却額）</t>
    <phoneticPr fontId="7"/>
  </si>
  <si>
    <t xml:space="preserve">  (3)  徴収不能額等</t>
    <rPh sb="7" eb="9">
      <t>チョウシュウ</t>
    </rPh>
    <rPh sb="9" eb="11">
      <t>フノウ</t>
    </rPh>
    <rPh sb="11" eb="12">
      <t>ガク</t>
    </rPh>
    <rPh sb="12" eb="13">
      <t>トウ</t>
    </rPh>
    <phoneticPr fontId="7"/>
  </si>
  <si>
    <t>教育活動外収支</t>
    <phoneticPr fontId="7"/>
  </si>
  <si>
    <t xml:space="preserve">  (2)  その他の教育活動外収入</t>
    <rPh sb="9" eb="10">
      <t>タ</t>
    </rPh>
    <rPh sb="11" eb="13">
      <t>キョウイク</t>
    </rPh>
    <rPh sb="13" eb="15">
      <t>カツドウ</t>
    </rPh>
    <rPh sb="15" eb="16">
      <t>ガイ</t>
    </rPh>
    <rPh sb="16" eb="18">
      <t>シュウニュウ</t>
    </rPh>
    <phoneticPr fontId="7"/>
  </si>
  <si>
    <t xml:space="preserve">  (1)  借入金等利息</t>
    <rPh sb="7" eb="9">
      <t>カリイレ</t>
    </rPh>
    <rPh sb="9" eb="10">
      <t>キン</t>
    </rPh>
    <rPh sb="10" eb="11">
      <t>トウ</t>
    </rPh>
    <rPh sb="11" eb="13">
      <t>リソク</t>
    </rPh>
    <phoneticPr fontId="7"/>
  </si>
  <si>
    <t xml:space="preserve">  (2)  その他の教育活動外支出</t>
    <rPh sb="9" eb="10">
      <t>タ</t>
    </rPh>
    <rPh sb="11" eb="13">
      <t>キョウイク</t>
    </rPh>
    <rPh sb="13" eb="15">
      <t>カツドウ</t>
    </rPh>
    <rPh sb="15" eb="16">
      <t>ガイ</t>
    </rPh>
    <rPh sb="16" eb="18">
      <t>シシュツ</t>
    </rPh>
    <phoneticPr fontId="7"/>
  </si>
  <si>
    <t>特別収支</t>
    <phoneticPr fontId="7"/>
  </si>
  <si>
    <t xml:space="preserve"> j 基本金組入前当年度収支差額
      （   ｃ   ＋   ｆ   ＋   ｉ   ）</t>
    <phoneticPr fontId="7"/>
  </si>
  <si>
    <t xml:space="preserve"> k 基本金組入額合計</t>
    <rPh sb="9" eb="11">
      <t>ゴウケイ</t>
    </rPh>
    <phoneticPr fontId="7"/>
  </si>
  <si>
    <t xml:space="preserve"> l 当年度収支差額
     （    ｊ    ＋    ｋ     ）</t>
    <phoneticPr fontId="7"/>
  </si>
  <si>
    <t xml:space="preserve"> m 前年度繰越収支差額</t>
    <phoneticPr fontId="7"/>
  </si>
  <si>
    <t xml:space="preserve"> n 基本金取崩額</t>
    <phoneticPr fontId="7"/>
  </si>
  <si>
    <t xml:space="preserve"> o 翌年度繰越収支差額
     （   ｌ   ＋   ｍ   ＋   ｎ   ）</t>
    <phoneticPr fontId="7"/>
  </si>
  <si>
    <t>収入の部</t>
    <phoneticPr fontId="7"/>
  </si>
  <si>
    <t xml:space="preserve">  (1)  資産売却差額</t>
    <phoneticPr fontId="7"/>
  </si>
  <si>
    <t xml:space="preserve">  (2)  その他の特別収入</t>
    <phoneticPr fontId="7"/>
  </si>
  <si>
    <t xml:space="preserve">   （うち寄付金）</t>
    <phoneticPr fontId="7"/>
  </si>
  <si>
    <t xml:space="preserve">   （うち補助金）</t>
    <phoneticPr fontId="7"/>
  </si>
  <si>
    <t xml:space="preserve"> g 特別収入計</t>
    <phoneticPr fontId="7"/>
  </si>
  <si>
    <t xml:space="preserve">  (2)  その他の特別支出</t>
    <phoneticPr fontId="7"/>
  </si>
  <si>
    <t xml:space="preserve"> h 特別支出計</t>
    <phoneticPr fontId="7"/>
  </si>
  <si>
    <t xml:space="preserve"> (1) 学生生徒等納付金</t>
    <rPh sb="5" eb="7">
      <t>ガクセイ</t>
    </rPh>
    <rPh sb="7" eb="10">
      <t>セイトナド</t>
    </rPh>
    <rPh sb="10" eb="13">
      <t>ノウフキン</t>
    </rPh>
    <phoneticPr fontId="7"/>
  </si>
  <si>
    <t xml:space="preserve"> (2) 手数料</t>
    <rPh sb="5" eb="8">
      <t>テスウリョウ</t>
    </rPh>
    <phoneticPr fontId="7"/>
  </si>
  <si>
    <t xml:space="preserve"> (3) 寄付金</t>
    <rPh sb="5" eb="8">
      <t>キフキン</t>
    </rPh>
    <phoneticPr fontId="7"/>
  </si>
  <si>
    <t xml:space="preserve"> (4) 経常費等補助金</t>
    <rPh sb="5" eb="8">
      <t>ケイジョウヒ</t>
    </rPh>
    <rPh sb="8" eb="9">
      <t>トウ</t>
    </rPh>
    <rPh sb="9" eb="12">
      <t>ホジョキン</t>
    </rPh>
    <phoneticPr fontId="7"/>
  </si>
  <si>
    <t xml:space="preserve"> (5) 付随事業収入</t>
    <rPh sb="5" eb="7">
      <t>フズイ</t>
    </rPh>
    <rPh sb="7" eb="9">
      <t>ジギョウ</t>
    </rPh>
    <rPh sb="9" eb="11">
      <t>シュウニュウ</t>
    </rPh>
    <phoneticPr fontId="7"/>
  </si>
  <si>
    <t xml:space="preserve"> (6) 雑収入</t>
    <rPh sb="5" eb="8">
      <t>ザッシュウニュウ</t>
    </rPh>
    <phoneticPr fontId="7"/>
  </si>
  <si>
    <t xml:space="preserve"> a 教育活動収入計</t>
    <rPh sb="3" eb="5">
      <t>キョウイク</t>
    </rPh>
    <rPh sb="5" eb="7">
      <t>カツドウ</t>
    </rPh>
    <rPh sb="7" eb="9">
      <t>シュウニュウ</t>
    </rPh>
    <rPh sb="9" eb="10">
      <t>ケイ</t>
    </rPh>
    <phoneticPr fontId="7"/>
  </si>
  <si>
    <t xml:space="preserve"> b 教育活動支出計</t>
    <rPh sb="3" eb="5">
      <t>キョウイク</t>
    </rPh>
    <rPh sb="5" eb="7">
      <t>カツドウ</t>
    </rPh>
    <rPh sb="7" eb="9">
      <t>シシュツ</t>
    </rPh>
    <rPh sb="9" eb="10">
      <t>ケイ</t>
    </rPh>
    <phoneticPr fontId="7"/>
  </si>
  <si>
    <r>
      <rPr>
        <b/>
        <sz val="14"/>
        <rFont val="BIZ UDPゴシック"/>
        <family val="3"/>
        <charset val="128"/>
      </rPr>
      <t xml:space="preserve"> c 教育活動収支差額</t>
    </r>
    <r>
      <rPr>
        <b/>
        <sz val="12"/>
        <rFont val="BIZ UDPゴシック"/>
        <family val="3"/>
        <charset val="128"/>
      </rPr>
      <t xml:space="preserve">
（ a 教育活動収入計 －
　　　　　　b 教育活動支出計）</t>
    </r>
    <phoneticPr fontId="7"/>
  </si>
  <si>
    <t xml:space="preserve"> (1) 受取利息・配当金</t>
    <rPh sb="5" eb="7">
      <t>ウケトリ</t>
    </rPh>
    <rPh sb="7" eb="9">
      <t>リソク</t>
    </rPh>
    <rPh sb="10" eb="13">
      <t>ハイトウキン</t>
    </rPh>
    <phoneticPr fontId="7"/>
  </si>
  <si>
    <t xml:space="preserve"> d 教育活動外収入計</t>
    <rPh sb="3" eb="5">
      <t>キョウイク</t>
    </rPh>
    <rPh sb="5" eb="7">
      <t>カツドウ</t>
    </rPh>
    <rPh sb="8" eb="10">
      <t>シュウニュウ</t>
    </rPh>
    <rPh sb="10" eb="11">
      <t>ケイ</t>
    </rPh>
    <phoneticPr fontId="7"/>
  </si>
  <si>
    <t xml:space="preserve"> e 教育活動外支出計</t>
    <rPh sb="3" eb="5">
      <t>キョウイク</t>
    </rPh>
    <rPh sb="5" eb="7">
      <t>カツドウ</t>
    </rPh>
    <rPh sb="8" eb="10">
      <t>シシュツ</t>
    </rPh>
    <rPh sb="10" eb="11">
      <t>ケイ</t>
    </rPh>
    <phoneticPr fontId="7"/>
  </si>
  <si>
    <r>
      <rPr>
        <b/>
        <sz val="14"/>
        <rFont val="BIZ UDPゴシック"/>
        <family val="3"/>
        <charset val="128"/>
      </rPr>
      <t xml:space="preserve"> f 教育活動外収支差額</t>
    </r>
    <r>
      <rPr>
        <b/>
        <sz val="12"/>
        <rFont val="BIZ UDPゴシック"/>
        <family val="3"/>
        <charset val="128"/>
      </rPr>
      <t xml:space="preserve">
（ d 教育活動外収入計 －
　　　　　 e 教育活動外支出計）</t>
    </r>
    <phoneticPr fontId="7"/>
  </si>
  <si>
    <r>
      <rPr>
        <b/>
        <sz val="14"/>
        <rFont val="BIZ UDPゴシック"/>
        <family val="3"/>
        <charset val="128"/>
      </rPr>
      <t xml:space="preserve"> i 特別収支差額</t>
    </r>
    <r>
      <rPr>
        <b/>
        <sz val="12"/>
        <rFont val="BIZ UDPゴシック"/>
        <family val="3"/>
        <charset val="128"/>
      </rPr>
      <t xml:space="preserve">
（ g 特別収入計 － h 特別支出計）</t>
    </r>
    <phoneticPr fontId="7"/>
  </si>
  <si>
    <t>事　業　活　動　収　支　計　算　書</t>
    <phoneticPr fontId="7"/>
  </si>
  <si>
    <t>資　　産　　の　　部</t>
    <rPh sb="0" eb="1">
      <t>シ</t>
    </rPh>
    <rPh sb="3" eb="4">
      <t>サン</t>
    </rPh>
    <rPh sb="9" eb="10">
      <t>ブ</t>
    </rPh>
    <phoneticPr fontId="7"/>
  </si>
  <si>
    <t>負債・純資産（基本金及び繰越収支差額）の部</t>
    <rPh sb="0" eb="2">
      <t>フサイ</t>
    </rPh>
    <rPh sb="3" eb="6">
      <t>ジュンシサン</t>
    </rPh>
    <rPh sb="7" eb="9">
      <t>キホン</t>
    </rPh>
    <rPh sb="9" eb="10">
      <t>キン</t>
    </rPh>
    <rPh sb="10" eb="11">
      <t>オヨ</t>
    </rPh>
    <rPh sb="12" eb="14">
      <t>クリコシ</t>
    </rPh>
    <rPh sb="14" eb="16">
      <t>シュウシ</t>
    </rPh>
    <rPh sb="16" eb="18">
      <t>サガク</t>
    </rPh>
    <rPh sb="20" eb="21">
      <t>ブ</t>
    </rPh>
    <phoneticPr fontId="7"/>
  </si>
  <si>
    <t>科　　　　　目</t>
    <rPh sb="0" eb="1">
      <t>カ</t>
    </rPh>
    <rPh sb="6" eb="7">
      <t>メ</t>
    </rPh>
    <phoneticPr fontId="7"/>
  </si>
  <si>
    <t xml:space="preserve"> 固　　　定　　　資　　　産　　（a）</t>
    <rPh sb="1" eb="2">
      <t>カタム</t>
    </rPh>
    <rPh sb="5" eb="6">
      <t>サダム</t>
    </rPh>
    <rPh sb="9" eb="10">
      <t>シ</t>
    </rPh>
    <rPh sb="13" eb="14">
      <t>サン</t>
    </rPh>
    <phoneticPr fontId="7"/>
  </si>
  <si>
    <t xml:space="preserve"> 固　　　定　　　負　　　債　　（c）</t>
    <rPh sb="1" eb="2">
      <t>カタム</t>
    </rPh>
    <rPh sb="5" eb="6">
      <t>サダム</t>
    </rPh>
    <rPh sb="9" eb="10">
      <t>フ</t>
    </rPh>
    <rPh sb="13" eb="14">
      <t>サイ</t>
    </rPh>
    <phoneticPr fontId="7"/>
  </si>
  <si>
    <t>内　　　　　　訳</t>
    <rPh sb="0" eb="1">
      <t>ナイ</t>
    </rPh>
    <rPh sb="7" eb="8">
      <t>ヤク</t>
    </rPh>
    <phoneticPr fontId="7"/>
  </si>
  <si>
    <t>有形固定資産</t>
    <phoneticPr fontId="7"/>
  </si>
  <si>
    <t xml:space="preserve"> 流　　　動　　　負　　　債　　（d）</t>
    <rPh sb="1" eb="2">
      <t>リュウ</t>
    </rPh>
    <rPh sb="5" eb="6">
      <t>ドウ</t>
    </rPh>
    <rPh sb="9" eb="10">
      <t>フ</t>
    </rPh>
    <rPh sb="13" eb="14">
      <t>サイ</t>
    </rPh>
    <phoneticPr fontId="7"/>
  </si>
  <si>
    <t>特定資産</t>
    <rPh sb="0" eb="2">
      <t>トクテイ</t>
    </rPh>
    <rPh sb="2" eb="4">
      <t>シサン</t>
    </rPh>
    <phoneticPr fontId="7"/>
  </si>
  <si>
    <t>そ の 他 の 固 定 資 産</t>
    <rPh sb="4" eb="5">
      <t>タ</t>
    </rPh>
    <phoneticPr fontId="7"/>
  </si>
  <si>
    <t>有価証券</t>
    <rPh sb="0" eb="2">
      <t>ユウカ</t>
    </rPh>
    <rPh sb="2" eb="4">
      <t>ショウケン</t>
    </rPh>
    <phoneticPr fontId="7"/>
  </si>
  <si>
    <t xml:space="preserve"> 基　　　本　　　金　　（f）　</t>
    <rPh sb="1" eb="2">
      <t>モト</t>
    </rPh>
    <rPh sb="5" eb="6">
      <t>ホン</t>
    </rPh>
    <rPh sb="9" eb="10">
      <t>キン</t>
    </rPh>
    <phoneticPr fontId="7"/>
  </si>
  <si>
    <t xml:space="preserve"> 流　　　動　　　資　　　産　　（b）</t>
    <rPh sb="1" eb="2">
      <t>リュウ</t>
    </rPh>
    <rPh sb="9" eb="10">
      <t>シ</t>
    </rPh>
    <rPh sb="13" eb="14">
      <t>サン</t>
    </rPh>
    <phoneticPr fontId="7"/>
  </si>
  <si>
    <t>内　　　訳</t>
    <rPh sb="0" eb="1">
      <t>ナイ</t>
    </rPh>
    <rPh sb="4" eb="5">
      <t>ヤク</t>
    </rPh>
    <phoneticPr fontId="7"/>
  </si>
  <si>
    <t>現金預金</t>
    <rPh sb="0" eb="2">
      <t>ゲンキン</t>
    </rPh>
    <rPh sb="2" eb="4">
      <t>ヨキン</t>
    </rPh>
    <phoneticPr fontId="7"/>
  </si>
  <si>
    <t>未収入金</t>
    <phoneticPr fontId="7"/>
  </si>
  <si>
    <t>短期貸付金</t>
    <rPh sb="0" eb="2">
      <t>タンキ</t>
    </rPh>
    <rPh sb="2" eb="4">
      <t>カシツケ</t>
    </rPh>
    <rPh sb="4" eb="5">
      <t>キン</t>
    </rPh>
    <phoneticPr fontId="7"/>
  </si>
  <si>
    <t xml:space="preserve"> 繰　越　収　支　差　額　（g）</t>
    <rPh sb="1" eb="2">
      <t>クリ</t>
    </rPh>
    <rPh sb="3" eb="4">
      <t>コシ</t>
    </rPh>
    <rPh sb="5" eb="6">
      <t>オサム</t>
    </rPh>
    <rPh sb="7" eb="8">
      <t>シ</t>
    </rPh>
    <rPh sb="9" eb="10">
      <t>サ</t>
    </rPh>
    <rPh sb="11" eb="12">
      <t>ガク</t>
    </rPh>
    <phoneticPr fontId="7"/>
  </si>
  <si>
    <t>翌年度繰越収支差額</t>
  </si>
  <si>
    <t>（1）長期借入金</t>
  </si>
  <si>
    <t>（1）土　地</t>
  </si>
  <si>
    <t>（2）学校債</t>
  </si>
  <si>
    <t>（2）建　物</t>
  </si>
  <si>
    <t>（3）長期未払金</t>
  </si>
  <si>
    <t>（3）構　築　物</t>
  </si>
  <si>
    <t>（4）退職給与引当金</t>
  </si>
  <si>
    <t>（4）教育研究用機器備品</t>
  </si>
  <si>
    <t>（1）短期借入金</t>
  </si>
  <si>
    <t>（1）退職給与引当特定資産</t>
  </si>
  <si>
    <t>（2）一年以内償還予定学校債</t>
  </si>
  <si>
    <t>（2）その他
((1)以外の特定資産）</t>
  </si>
  <si>
    <t>（3）手形債務</t>
  </si>
  <si>
    <t>（4）未払金</t>
  </si>
  <si>
    <t>（1）有価証券</t>
  </si>
  <si>
    <t>（5）前受金</t>
  </si>
  <si>
    <t>（2）収益事業元入金</t>
  </si>
  <si>
    <t>（3）長期貸付金</t>
  </si>
  <si>
    <t>（1）第１号基本金</t>
  </si>
  <si>
    <t>（2）第２号基本金</t>
  </si>
  <si>
    <t>（3）第３号基本金</t>
  </si>
  <si>
    <t>（4）第４号基本金</t>
  </si>
  <si>
    <t xml:space="preserve"> 負　　債　　計　　（e）
 （固定負債（c）＋流動負債（d））</t>
    <rPh sb="1" eb="2">
      <t>フ</t>
    </rPh>
    <rPh sb="4" eb="5">
      <t>サイ</t>
    </rPh>
    <rPh sb="7" eb="8">
      <t>ケイ</t>
    </rPh>
    <phoneticPr fontId="7"/>
  </si>
  <si>
    <t>その他
((1)(2)(3)(4)以外の流動資産）</t>
    <rPh sb="2" eb="3">
      <t>タ</t>
    </rPh>
    <phoneticPr fontId="7"/>
  </si>
  <si>
    <r>
      <t xml:space="preserve">合　　　　　計
</t>
    </r>
    <r>
      <rPr>
        <sz val="12"/>
        <rFont val="BIZ UDゴシック"/>
        <family val="3"/>
        <charset val="128"/>
      </rPr>
      <t>負債計（e）＋基本金（f）＋繰越収支差額（g）  　　</t>
    </r>
    <r>
      <rPr>
        <b/>
        <sz val="12"/>
        <rFont val="BIZ UDゴシック"/>
        <family val="3"/>
        <charset val="128"/>
      </rPr>
      <t xml:space="preserve">　  </t>
    </r>
    <rPh sb="0" eb="1">
      <t>ゴウ</t>
    </rPh>
    <rPh sb="6" eb="7">
      <t>ケイ</t>
    </rPh>
    <phoneticPr fontId="7"/>
  </si>
  <si>
    <r>
      <t>合　　　　　計</t>
    </r>
    <r>
      <rPr>
        <sz val="12"/>
        <rFont val="BIZ UDゴシック"/>
        <family val="3"/>
        <charset val="128"/>
      </rPr>
      <t xml:space="preserve">
固定資産（a）＋流動資産（b）</t>
    </r>
    <rPh sb="0" eb="1">
      <t>ゴウ</t>
    </rPh>
    <rPh sb="6" eb="7">
      <t>ケイ</t>
    </rPh>
    <phoneticPr fontId="7"/>
  </si>
  <si>
    <t xml:space="preserve"> </t>
    <phoneticPr fontId="7"/>
  </si>
  <si>
    <t xml:space="preserve">                 学校基本調査（幼保連携型認定こども園用　　　文部科学省宛提出）の書式です。　転記個所を確認ください
                                   (幼稚園用はさらに下に例があります)。</t>
    <rPh sb="17" eb="23">
      <t>ガッコウキホンチョウサ</t>
    </rPh>
    <rPh sb="28" eb="29">
      <t>カタ</t>
    </rPh>
    <rPh sb="39" eb="45">
      <t>モンブカガクショウアテ</t>
    </rPh>
    <rPh sb="45" eb="47">
      <t>テイシュツ</t>
    </rPh>
    <rPh sb="49" eb="51">
      <t>ショシキ</t>
    </rPh>
    <rPh sb="55" eb="59">
      <t>テンキカショ</t>
    </rPh>
    <rPh sb="60" eb="62">
      <t>カクニン</t>
    </rPh>
    <rPh sb="139" eb="143">
      <t>ヨウチエンヨウ</t>
    </rPh>
    <rPh sb="147" eb="148">
      <t>シタ</t>
    </rPh>
    <rPh sb="149" eb="150">
      <t>レイ</t>
    </rPh>
    <phoneticPr fontId="7"/>
  </si>
  <si>
    <t>貸　　借　　対　　照　　表</t>
    <rPh sb="0" eb="1">
      <t>カシ</t>
    </rPh>
    <rPh sb="3" eb="4">
      <t>シャク</t>
    </rPh>
    <rPh sb="6" eb="7">
      <t>タイ</t>
    </rPh>
    <rPh sb="9" eb="10">
      <t>ショウ</t>
    </rPh>
    <rPh sb="12" eb="13">
      <t>ヒョウ</t>
    </rPh>
    <phoneticPr fontId="7"/>
  </si>
  <si>
    <t>九段学院</t>
    <rPh sb="0" eb="2">
      <t>クダン</t>
    </rPh>
    <rPh sb="2" eb="4">
      <t>ガクイン</t>
    </rPh>
    <phoneticPr fontId="7"/>
  </si>
  <si>
    <t>クダンガクイン</t>
    <phoneticPr fontId="7"/>
  </si>
  <si>
    <t xml:space="preserve">  (1)  資産処分差額</t>
    <rPh sb="7" eb="9">
      <t>シサン</t>
    </rPh>
    <rPh sb="9" eb="11">
      <t>ショブン</t>
    </rPh>
    <rPh sb="11" eb="13">
      <t>サガク</t>
    </rPh>
    <phoneticPr fontId="7"/>
  </si>
  <si>
    <t>区分２～５（財務系資料）記入不要の場合、「１」を表示　　記入要の場合は「０」を表示</t>
    <rPh sb="0" eb="2">
      <t>クブン</t>
    </rPh>
    <rPh sb="6" eb="9">
      <t>ザイムケイ</t>
    </rPh>
    <rPh sb="9" eb="11">
      <t>シリョウ</t>
    </rPh>
    <rPh sb="12" eb="16">
      <t>キニュウフヨウ</t>
    </rPh>
    <rPh sb="17" eb="19">
      <t>バアイ</t>
    </rPh>
    <rPh sb="24" eb="26">
      <t>ヒョウジ</t>
    </rPh>
    <rPh sb="28" eb="30">
      <t>キニュウ</t>
    </rPh>
    <rPh sb="30" eb="31">
      <t>ヨウ</t>
    </rPh>
    <rPh sb="32" eb="34">
      <t>バアイ</t>
    </rPh>
    <rPh sb="39" eb="41">
      <t>ヒョウジ</t>
    </rPh>
    <phoneticPr fontId="7"/>
  </si>
  <si>
    <t/>
  </si>
  <si>
    <t>000</t>
  </si>
  <si>
    <t>Y00</t>
  </si>
  <si>
    <t xml:space="preserve"> </t>
    <phoneticPr fontId="7"/>
  </si>
  <si>
    <r>
      <t>（5）その他</t>
    </r>
    <r>
      <rPr>
        <sz val="9"/>
        <rFont val="BIZ UDゴシック"/>
        <family val="3"/>
        <charset val="128"/>
      </rPr>
      <t xml:space="preserve">
((1)(2)(3)(4)以外の固定負債）</t>
    </r>
    <phoneticPr fontId="7"/>
  </si>
  <si>
    <r>
      <t xml:space="preserve">（5）その他
</t>
    </r>
    <r>
      <rPr>
        <sz val="9"/>
        <rFont val="BIZ UDゴシック"/>
        <family val="3"/>
        <charset val="128"/>
      </rPr>
      <t>((1)(2)(3)(4)以外の有形固定資産）</t>
    </r>
    <phoneticPr fontId="7"/>
  </si>
  <si>
    <r>
      <t xml:space="preserve">（6）その他
</t>
    </r>
    <r>
      <rPr>
        <sz val="9"/>
        <rFont val="BIZ UDゴシック"/>
        <family val="3"/>
        <charset val="128"/>
      </rPr>
      <t>((1)(2)(3)(4)(5)以外の流動負債）</t>
    </r>
    <phoneticPr fontId="7"/>
  </si>
  <si>
    <r>
      <t xml:space="preserve">（4）その他
</t>
    </r>
    <r>
      <rPr>
        <sz val="9"/>
        <rFont val="BIZ UDゴシック"/>
        <family val="3"/>
        <charset val="128"/>
      </rPr>
      <t>((1)(2)(3)以外のその他の固定資産）</t>
    </r>
    <phoneticPr fontId="7"/>
  </si>
  <si>
    <r>
      <t xml:space="preserve"> e 資産売却収入</t>
    </r>
    <r>
      <rPr>
        <sz val="8"/>
        <rFont val="BIZ UDPゴシック"/>
        <family val="3"/>
        <charset val="128"/>
      </rPr>
      <t>（資産・施設・有価証券売却収入等合計）</t>
    </r>
    <rPh sb="3" eb="5">
      <t>シサン</t>
    </rPh>
    <rPh sb="5" eb="7">
      <t>バイキャク</t>
    </rPh>
    <rPh sb="7" eb="9">
      <t>シュウニュウ</t>
    </rPh>
    <rPh sb="10" eb="12">
      <t>シサン</t>
    </rPh>
    <rPh sb="13" eb="15">
      <t>シセツ</t>
    </rPh>
    <rPh sb="16" eb="18">
      <t>ユウカ</t>
    </rPh>
    <rPh sb="18" eb="20">
      <t>ショウケン</t>
    </rPh>
    <rPh sb="20" eb="22">
      <t>バイキャク</t>
    </rPh>
    <rPh sb="22" eb="24">
      <t>シュウニュウ</t>
    </rPh>
    <rPh sb="24" eb="25">
      <t>トウ</t>
    </rPh>
    <rPh sb="25" eb="27">
      <t>ゴウケイ</t>
    </rPh>
    <phoneticPr fontId="7"/>
  </si>
  <si>
    <r>
      <t>① 授業料等減免費負担金収入
　</t>
    </r>
    <r>
      <rPr>
        <sz val="10"/>
        <color indexed="10"/>
        <rFont val="BIZ UDPゴシック"/>
        <family val="3"/>
        <charset val="128"/>
      </rPr>
      <t>　</t>
    </r>
    <r>
      <rPr>
        <sz val="10"/>
        <rFont val="BIZ UDPゴシック"/>
        <family val="3"/>
        <charset val="128"/>
      </rPr>
      <t>（専修学校のみ）</t>
    </r>
    <rPh sb="2" eb="5">
      <t>ジュギョウリョウ</t>
    </rPh>
    <rPh sb="5" eb="6">
      <t>トウ</t>
    </rPh>
    <rPh sb="6" eb="8">
      <t>ゲンメン</t>
    </rPh>
    <rPh sb="8" eb="9">
      <t>ヒ</t>
    </rPh>
    <rPh sb="9" eb="11">
      <t>フタン</t>
    </rPh>
    <rPh sb="11" eb="12">
      <t>キン</t>
    </rPh>
    <rPh sb="12" eb="14">
      <t>シュウニュウ</t>
    </rPh>
    <rPh sb="18" eb="20">
      <t>センシュウ</t>
    </rPh>
    <rPh sb="20" eb="22">
      <t>ガッコウ</t>
    </rPh>
    <phoneticPr fontId="7"/>
  </si>
  <si>
    <r>
      <t xml:space="preserve">区　分　　　　　　　　　　 </t>
    </r>
    <r>
      <rPr>
        <b/>
        <sz val="10"/>
        <rFont val="BIZ UDPゴシック"/>
        <family val="3"/>
        <charset val="128"/>
      </rPr>
      <t>部門（法人・学校等）</t>
    </r>
    <rPh sb="0" eb="1">
      <t>ク</t>
    </rPh>
    <rPh sb="2" eb="3">
      <t>ブン</t>
    </rPh>
    <rPh sb="14" eb="16">
      <t>ブモン</t>
    </rPh>
    <rPh sb="17" eb="19">
      <t>ホウジン</t>
    </rPh>
    <rPh sb="20" eb="22">
      <t>ガッコウ</t>
    </rPh>
    <rPh sb="22" eb="23">
      <t>トウ</t>
    </rPh>
    <phoneticPr fontId="7"/>
  </si>
  <si>
    <t>学校種、課程を数字に変換（Ｇ＝１，Ｎ(専修学校専門課程)＝１５、Ｐ(専修学校高等課程)＝５、Ｑ(専修学校一般課程)＝５、ZZZ（その他、保育園＝調査対象外））</t>
    <rPh sb="0" eb="3">
      <t>ガッコウシュ</t>
    </rPh>
    <rPh sb="4" eb="6">
      <t>カテイ</t>
    </rPh>
    <rPh sb="7" eb="9">
      <t>スウジ</t>
    </rPh>
    <rPh sb="10" eb="12">
      <t>ヘンカン</t>
    </rPh>
    <rPh sb="19" eb="27">
      <t>センシュウガッコウセンモンカテイ</t>
    </rPh>
    <rPh sb="34" eb="38">
      <t>センシュウガッコウ</t>
    </rPh>
    <rPh sb="38" eb="42">
      <t>コウトウカテイ</t>
    </rPh>
    <rPh sb="52" eb="54">
      <t>イッパン</t>
    </rPh>
    <rPh sb="66" eb="67">
      <t>ホカ</t>
    </rPh>
    <rPh sb="68" eb="71">
      <t>ホイクエン</t>
    </rPh>
    <rPh sb="72" eb="77">
      <t>チョウサタイショウガイ</t>
    </rPh>
    <phoneticPr fontId="7"/>
  </si>
  <si>
    <t>シズオカセイボガクエン</t>
  </si>
  <si>
    <r>
      <rPr>
        <b/>
        <sz val="12"/>
        <rFont val="BIZ UDゴシック"/>
        <family val="3"/>
        <charset val="128"/>
      </rPr>
      <t>本年度末</t>
    </r>
    <r>
      <rPr>
        <sz val="12"/>
        <rFont val="BIZ UDゴシック"/>
        <family val="3"/>
        <charset val="128"/>
      </rPr>
      <t xml:space="preserve">
</t>
    </r>
    <r>
      <rPr>
        <sz val="10"/>
        <rFont val="BIZ UDゴシック"/>
        <family val="3"/>
        <charset val="128"/>
      </rPr>
      <t>（金　額）</t>
    </r>
    <rPh sb="0" eb="3">
      <t>ホンネンド</t>
    </rPh>
    <rPh sb="3" eb="4">
      <t>マツ</t>
    </rPh>
    <rPh sb="6" eb="7">
      <t>キン</t>
    </rPh>
    <rPh sb="8" eb="9">
      <t>ガク</t>
    </rPh>
    <phoneticPr fontId="7"/>
  </si>
  <si>
    <r>
      <rPr>
        <b/>
        <sz val="12"/>
        <rFont val="BIZ UDゴシック"/>
        <family val="3"/>
        <charset val="128"/>
      </rPr>
      <t>前年度末</t>
    </r>
    <r>
      <rPr>
        <sz val="12"/>
        <rFont val="BIZ UDゴシック"/>
        <family val="3"/>
        <charset val="128"/>
      </rPr>
      <t xml:space="preserve">
</t>
    </r>
    <r>
      <rPr>
        <sz val="10"/>
        <rFont val="BIZ UDゴシック"/>
        <family val="3"/>
        <charset val="128"/>
      </rPr>
      <t>（金　額）</t>
    </r>
    <rPh sb="0" eb="3">
      <t>ゼンネンド</t>
    </rPh>
    <rPh sb="3" eb="4">
      <t>マツ</t>
    </rPh>
    <rPh sb="6" eb="7">
      <t>キン</t>
    </rPh>
    <rPh sb="8" eb="9">
      <t>ガク</t>
    </rPh>
    <phoneticPr fontId="7"/>
  </si>
  <si>
    <t>Z その他</t>
    <rPh sb="4" eb="5">
      <t>ホカ</t>
    </rPh>
    <phoneticPr fontId="7"/>
  </si>
  <si>
    <t>ガッコウホウジン</t>
  </si>
  <si>
    <t>↓</t>
    <phoneticPr fontId="7"/>
  </si>
  <si>
    <t>　</t>
    <phoneticPr fontId="7"/>
  </si>
  <si>
    <t>住所</t>
    <rPh sb="0" eb="2">
      <t>ジュウショ</t>
    </rPh>
    <phoneticPr fontId="7"/>
  </si>
  <si>
    <t>都道府県</t>
    <rPh sb="0" eb="4">
      <t>トドウフケン</t>
    </rPh>
    <phoneticPr fontId="7"/>
  </si>
  <si>
    <t>市区町村以下</t>
    <rPh sb="0" eb="4">
      <t>シクチョウソン</t>
    </rPh>
    <rPh sb="4" eb="6">
      <t>イカ</t>
    </rPh>
    <phoneticPr fontId="7"/>
  </si>
  <si>
    <t>郵便番号</t>
    <rPh sb="0" eb="4">
      <t>ユウビンバンゴウ</t>
    </rPh>
    <phoneticPr fontId="7"/>
  </si>
  <si>
    <t>102-8145</t>
    <phoneticPr fontId="7"/>
  </si>
  <si>
    <t>元号</t>
    <rPh sb="0" eb="2">
      <t>ゲンゴウ</t>
    </rPh>
    <phoneticPr fontId="7"/>
  </si>
  <si>
    <t>年</t>
    <rPh sb="0" eb="1">
      <t>ネン</t>
    </rPh>
    <phoneticPr fontId="7"/>
  </si>
  <si>
    <t>月</t>
    <rPh sb="0" eb="1">
      <t>ツキ</t>
    </rPh>
    <phoneticPr fontId="7"/>
  </si>
  <si>
    <t>日</t>
    <rPh sb="0" eb="1">
      <t>ニチ</t>
    </rPh>
    <phoneticPr fontId="7"/>
  </si>
  <si>
    <t xml:space="preserve"> </t>
    <phoneticPr fontId="7"/>
  </si>
  <si>
    <t>　　学校法人電話番号</t>
    <rPh sb="2" eb="6">
      <t>ガッコウホウジン</t>
    </rPh>
    <rPh sb="6" eb="10">
      <t>デンワバンゴウ</t>
    </rPh>
    <phoneticPr fontId="7"/>
  </si>
  <si>
    <t>　　学校法人設立年月日</t>
    <rPh sb="2" eb="11">
      <t>ガッコウホウジンセツリツネンガッピ</t>
    </rPh>
    <phoneticPr fontId="7"/>
  </si>
  <si>
    <t>48</t>
    <phoneticPr fontId="7"/>
  </si>
  <si>
    <t>3.昭和</t>
    <rPh sb="2" eb="4">
      <t>ショウワ</t>
    </rPh>
    <phoneticPr fontId="7"/>
  </si>
  <si>
    <t>データ転送元消さないで！</t>
    <rPh sb="3" eb="6">
      <t>テンソウモト</t>
    </rPh>
    <rPh sb="6" eb="7">
      <t>ケ</t>
    </rPh>
    <phoneticPr fontId="7"/>
  </si>
  <si>
    <t>学校種・課程のコード</t>
    <phoneticPr fontId="7"/>
  </si>
  <si>
    <t>氏名</t>
    <rPh sb="0" eb="2">
      <t>シメイ</t>
    </rPh>
    <phoneticPr fontId="7"/>
  </si>
  <si>
    <t>年月日統合</t>
    <rPh sb="0" eb="5">
      <t>ネンガッピトウゴウ</t>
    </rPh>
    <phoneticPr fontId="7"/>
  </si>
  <si>
    <t>市外局番</t>
    <rPh sb="0" eb="4">
      <t>シガイキョクバン</t>
    </rPh>
    <phoneticPr fontId="7"/>
  </si>
  <si>
    <t>電話番号１</t>
    <rPh sb="0" eb="2">
      <t>デンワ</t>
    </rPh>
    <rPh sb="2" eb="4">
      <t>バンゴウ</t>
    </rPh>
    <phoneticPr fontId="7"/>
  </si>
  <si>
    <t>電話番号２</t>
    <rPh sb="0" eb="4">
      <t>デンワバンゴウ</t>
    </rPh>
    <phoneticPr fontId="7"/>
  </si>
  <si>
    <t>専修学校分野集約</t>
    <rPh sb="0" eb="8">
      <t>センシュウガッコウブンヤシュウヤク</t>
    </rPh>
    <phoneticPr fontId="7"/>
  </si>
  <si>
    <t>01　：工業</t>
    <rPh sb="4" eb="6">
      <t>コウギョウ</t>
    </rPh>
    <phoneticPr fontId="7"/>
  </si>
  <si>
    <t>02　：農業</t>
    <rPh sb="4" eb="6">
      <t>ノウギョウ</t>
    </rPh>
    <phoneticPr fontId="7"/>
  </si>
  <si>
    <t>03　：医療</t>
    <rPh sb="4" eb="6">
      <t>イリョウ</t>
    </rPh>
    <phoneticPr fontId="7"/>
  </si>
  <si>
    <t>04　：衛生</t>
    <rPh sb="4" eb="6">
      <t>エイセイ</t>
    </rPh>
    <phoneticPr fontId="7"/>
  </si>
  <si>
    <t>05　：教育・社会福祉</t>
    <rPh sb="4" eb="6">
      <t>キョウイク</t>
    </rPh>
    <rPh sb="7" eb="11">
      <t>シャカイフクシ</t>
    </rPh>
    <phoneticPr fontId="7"/>
  </si>
  <si>
    <t>06　：商業実務</t>
    <rPh sb="4" eb="8">
      <t>ショウギョウジツム</t>
    </rPh>
    <phoneticPr fontId="7"/>
  </si>
  <si>
    <t>07　：服飾・家政</t>
    <rPh sb="4" eb="6">
      <t>フクショク</t>
    </rPh>
    <rPh sb="7" eb="9">
      <t>カセイ</t>
    </rPh>
    <phoneticPr fontId="7"/>
  </si>
  <si>
    <t>08　：文化・教養</t>
    <rPh sb="4" eb="6">
      <t>ブンカ</t>
    </rPh>
    <rPh sb="7" eb="9">
      <t>キョウヨウ</t>
    </rPh>
    <phoneticPr fontId="7"/>
  </si>
  <si>
    <t>名称変更、廃止、
　休校・募集停止、
　合併・分離
年月集約</t>
    <rPh sb="28" eb="30">
      <t>シュウヤク</t>
    </rPh>
    <phoneticPr fontId="7"/>
  </si>
  <si>
    <t>ネムノキガクエン</t>
  </si>
  <si>
    <t>ねむの木学園</t>
  </si>
  <si>
    <t>ウメツ　ケンイチ</t>
  </si>
  <si>
    <t>梅津　健一</t>
  </si>
  <si>
    <t>シズオカケンカケガワシカミタルキ２９７９－２</t>
  </si>
  <si>
    <t>静岡県掛川市上垂木２９７９－２</t>
  </si>
  <si>
    <t>静岡聖母学園</t>
  </si>
  <si>
    <t>ウメムラ　マサヒロ</t>
  </si>
  <si>
    <t>梅村　昌弘</t>
  </si>
  <si>
    <t>シズオカケンシズオカシアオイクジョウナイチョウ１－２</t>
  </si>
  <si>
    <t>静岡県静岡市葵区城内町１－２</t>
  </si>
  <si>
    <t>御殿場聖マリア幼稚園</t>
  </si>
  <si>
    <t>G</t>
  </si>
  <si>
    <t>池島　真季</t>
  </si>
  <si>
    <t>静岡県御殿場市新橋１５９１</t>
  </si>
  <si>
    <t>裾野聖母幼稚園</t>
  </si>
  <si>
    <t>勝又　奈保子</t>
  </si>
  <si>
    <t>静岡県裾野市岩波字下ノ田５３－１２</t>
  </si>
  <si>
    <t>星園幼稚園</t>
  </si>
  <si>
    <t>森島　チエ子</t>
  </si>
  <si>
    <t>静岡県三島市緑町６－１４</t>
  </si>
  <si>
    <t>認定こども園沼津聖マリア幼稚園</t>
  </si>
  <si>
    <t>鈴木　則子</t>
  </si>
  <si>
    <t>静岡県沼津市本郷町１８－３１</t>
  </si>
  <si>
    <t>富士宮聖母幼稚園</t>
  </si>
  <si>
    <t>塩川　慶子</t>
  </si>
  <si>
    <t>静岡県富士宮市錦町２－３４</t>
  </si>
  <si>
    <t>吉原聖母幼稚園</t>
  </si>
  <si>
    <t>西村　眞理子</t>
  </si>
  <si>
    <t>静岡県富士市南町１－３０</t>
  </si>
  <si>
    <t>認定こども園蒲原聖母幼稚園</t>
  </si>
  <si>
    <t>川島　弘美</t>
  </si>
  <si>
    <t>静岡県静岡市清水区蒲原神沢１３５－１</t>
  </si>
  <si>
    <t>認定こども園静岡聖母幼稚園</t>
  </si>
  <si>
    <t>木林　薫子</t>
  </si>
  <si>
    <t>八幡聖母幼稚園</t>
  </si>
  <si>
    <t>松﨑　淑江</t>
  </si>
  <si>
    <t>静岡県静岡市駿河区八幡４－１０－１４</t>
  </si>
  <si>
    <t>岡部聖母幼稚園</t>
  </si>
  <si>
    <t>木川　誠</t>
  </si>
  <si>
    <t>静岡県藤枝市岡部町内谷１３２７－１</t>
  </si>
  <si>
    <t>藤枝聖母幼稚園</t>
  </si>
  <si>
    <t>薮崎　雅子</t>
  </si>
  <si>
    <t>静岡県藤枝市茶町１－２－５１</t>
  </si>
  <si>
    <t>磐田聖マリア幼稚園</t>
  </si>
  <si>
    <t>富田　麻実</t>
  </si>
  <si>
    <t>静岡県磐田市国府台５４－３</t>
  </si>
  <si>
    <t>伊東聖母幼稚園</t>
  </si>
  <si>
    <t>マルシャン　ジョフロア</t>
  </si>
  <si>
    <t>静岡県伊東市桜木町１－７－２</t>
  </si>
  <si>
    <t>↑</t>
    <phoneticPr fontId="7"/>
  </si>
  <si>
    <t>整理番号が入るセル　これは後から入れる</t>
    <rPh sb="0" eb="2">
      <t>セイリ</t>
    </rPh>
    <rPh sb="2" eb="4">
      <t>バンゴウ</t>
    </rPh>
    <rPh sb="5" eb="6">
      <t>ハイ</t>
    </rPh>
    <rPh sb="13" eb="14">
      <t>アト</t>
    </rPh>
    <rPh sb="16" eb="17">
      <t>イ</t>
    </rPh>
    <phoneticPr fontId="7"/>
  </si>
  <si>
    <t>法人名</t>
    <rPh sb="0" eb="2">
      <t>ホウジン</t>
    </rPh>
    <phoneticPr fontId="7"/>
  </si>
  <si>
    <t>法人種別</t>
    <phoneticPr fontId="7"/>
  </si>
  <si>
    <r>
      <t>法人等について　　～</t>
    </r>
    <r>
      <rPr>
        <b/>
        <u/>
        <sz val="14"/>
        <rFont val="BIZ UDゴシック"/>
        <family val="3"/>
        <charset val="128"/>
      </rPr>
      <t>水色部分にご入力（選択）ください～</t>
    </r>
    <rPh sb="0" eb="2">
      <t>ホウジン</t>
    </rPh>
    <rPh sb="2" eb="3">
      <t>トウ</t>
    </rPh>
    <rPh sb="10" eb="12">
      <t>ミズイロ</t>
    </rPh>
    <rPh sb="12" eb="14">
      <t>ブブン</t>
    </rPh>
    <rPh sb="16" eb="18">
      <t>ニュウリョク</t>
    </rPh>
    <rPh sb="19" eb="21">
      <t>センタク</t>
    </rPh>
    <phoneticPr fontId="7"/>
  </si>
  <si>
    <r>
      <t xml:space="preserve">学校法人所在地
</t>
    </r>
    <r>
      <rPr>
        <b/>
        <sz val="11"/>
        <rFont val="BIZ UDゴシック"/>
        <family val="3"/>
        <charset val="128"/>
      </rPr>
      <t>（住所）</t>
    </r>
    <rPh sb="0" eb="7">
      <t>ガッコウホウジンショザイチ</t>
    </rPh>
    <rPh sb="9" eb="11">
      <t>ジュウショ</t>
    </rPh>
    <phoneticPr fontId="7"/>
  </si>
  <si>
    <r>
      <t xml:space="preserve"> 理事長名
</t>
    </r>
    <r>
      <rPr>
        <b/>
        <sz val="11"/>
        <rFont val="BIZ UDゴシック"/>
        <family val="3"/>
        <charset val="128"/>
      </rPr>
      <t>（または代表者名）</t>
    </r>
    <rPh sb="1" eb="4">
      <t>リジチョウ</t>
    </rPh>
    <rPh sb="4" eb="5">
      <t>ナ</t>
    </rPh>
    <rPh sb="10" eb="14">
      <t>ダイヒョウシャメイ</t>
    </rPh>
    <phoneticPr fontId="7"/>
  </si>
  <si>
    <t>学校法人担当者
（連絡先）</t>
    <rPh sb="0" eb="7">
      <t>ガッコウホウジンタントウシャ</t>
    </rPh>
    <rPh sb="9" eb="12">
      <t>レンラクサキ</t>
    </rPh>
    <phoneticPr fontId="7"/>
  </si>
  <si>
    <t>法人事務担当</t>
    <rPh sb="0" eb="2">
      <t>ホウジン</t>
    </rPh>
    <rPh sb="2" eb="4">
      <t>ジム</t>
    </rPh>
    <rPh sb="4" eb="6">
      <t>タントウ</t>
    </rPh>
    <phoneticPr fontId="7"/>
  </si>
  <si>
    <t>私学　与作</t>
    <rPh sb="0" eb="2">
      <t>シガク</t>
    </rPh>
    <rPh sb="3" eb="5">
      <t>ヨサク</t>
    </rPh>
    <phoneticPr fontId="7"/>
  </si>
  <si>
    <t>03-3230-8727</t>
    <phoneticPr fontId="7"/>
  </si>
  <si>
    <t>03-3230-7800</t>
    <phoneticPr fontId="7"/>
  </si>
  <si>
    <t>01</t>
    <phoneticPr fontId="126"/>
  </si>
  <si>
    <t>02</t>
    <phoneticPr fontId="126"/>
  </si>
  <si>
    <t>03</t>
    <phoneticPr fontId="126"/>
  </si>
  <si>
    <t>04</t>
    <phoneticPr fontId="126"/>
  </si>
  <si>
    <t>05</t>
    <phoneticPr fontId="126"/>
  </si>
  <si>
    <t>06</t>
    <phoneticPr fontId="126"/>
  </si>
  <si>
    <t>07</t>
    <phoneticPr fontId="126"/>
  </si>
  <si>
    <t>08</t>
    <phoneticPr fontId="126"/>
  </si>
  <si>
    <t>09</t>
    <phoneticPr fontId="126"/>
  </si>
  <si>
    <t>10</t>
    <phoneticPr fontId="126"/>
  </si>
  <si>
    <t>11</t>
    <phoneticPr fontId="126"/>
  </si>
  <si>
    <t>12</t>
    <phoneticPr fontId="126"/>
  </si>
  <si>
    <t>13</t>
    <phoneticPr fontId="126"/>
  </si>
  <si>
    <t>14</t>
    <phoneticPr fontId="126"/>
  </si>
  <si>
    <t>15</t>
    <phoneticPr fontId="126"/>
  </si>
  <si>
    <t>16</t>
    <phoneticPr fontId="126"/>
  </si>
  <si>
    <t>17</t>
    <phoneticPr fontId="126"/>
  </si>
  <si>
    <t>18</t>
    <phoneticPr fontId="126"/>
  </si>
  <si>
    <t>19</t>
    <phoneticPr fontId="126"/>
  </si>
  <si>
    <t>20</t>
    <phoneticPr fontId="126"/>
  </si>
  <si>
    <t>21</t>
    <phoneticPr fontId="126"/>
  </si>
  <si>
    <t>22</t>
    <phoneticPr fontId="126"/>
  </si>
  <si>
    <t>23</t>
    <phoneticPr fontId="126"/>
  </si>
  <si>
    <t>24</t>
    <phoneticPr fontId="126"/>
  </si>
  <si>
    <t>25</t>
    <phoneticPr fontId="126"/>
  </si>
  <si>
    <t>26</t>
    <phoneticPr fontId="126"/>
  </si>
  <si>
    <t>27</t>
    <phoneticPr fontId="126"/>
  </si>
  <si>
    <t>28</t>
    <phoneticPr fontId="126"/>
  </si>
  <si>
    <t>29</t>
    <phoneticPr fontId="126"/>
  </si>
  <si>
    <t>30</t>
    <phoneticPr fontId="126"/>
  </si>
  <si>
    <t>31</t>
    <phoneticPr fontId="126"/>
  </si>
  <si>
    <t>32</t>
    <phoneticPr fontId="126"/>
  </si>
  <si>
    <t>33</t>
    <phoneticPr fontId="126"/>
  </si>
  <si>
    <t>34</t>
    <phoneticPr fontId="126"/>
  </si>
  <si>
    <t>35</t>
    <phoneticPr fontId="126"/>
  </si>
  <si>
    <t>36</t>
    <phoneticPr fontId="126"/>
  </si>
  <si>
    <t>37</t>
    <phoneticPr fontId="126"/>
  </si>
  <si>
    <t>38</t>
    <phoneticPr fontId="126"/>
  </si>
  <si>
    <t>39</t>
    <phoneticPr fontId="126"/>
  </si>
  <si>
    <t>40</t>
    <phoneticPr fontId="126"/>
  </si>
  <si>
    <t>41</t>
    <phoneticPr fontId="126"/>
  </si>
  <si>
    <t>42</t>
    <phoneticPr fontId="126"/>
  </si>
  <si>
    <t>43</t>
    <phoneticPr fontId="126"/>
  </si>
  <si>
    <t>44</t>
    <phoneticPr fontId="126"/>
  </si>
  <si>
    <t>45</t>
    <phoneticPr fontId="126"/>
  </si>
  <si>
    <t>46</t>
    <phoneticPr fontId="126"/>
  </si>
  <si>
    <t>47</t>
    <phoneticPr fontId="126"/>
  </si>
  <si>
    <t>↓専修学校分野</t>
    <rPh sb="1" eb="5">
      <t>センシュウガッコウ</t>
    </rPh>
    <rPh sb="5" eb="7">
      <t>ブンヤ</t>
    </rPh>
    <phoneticPr fontId="7"/>
  </si>
  <si>
    <t>①法人番号</t>
    <rPh sb="1" eb="5">
      <t>ホウジンバンゴウ</t>
    </rPh>
    <phoneticPr fontId="7"/>
  </si>
  <si>
    <t>②整理番号</t>
    <rPh sb="1" eb="5">
      <t>セイリバンゴウ</t>
    </rPh>
    <phoneticPr fontId="7"/>
  </si>
  <si>
    <t>①＋③</t>
    <phoneticPr fontId="7"/>
  </si>
  <si>
    <t>②＋③</t>
    <phoneticPr fontId="7"/>
  </si>
  <si>
    <t>③調査票番号+入力場所</t>
    <rPh sb="1" eb="6">
      <t>チョウサヒョウバンゴウ</t>
    </rPh>
    <rPh sb="7" eb="11">
      <t>ニュウリョクバショ</t>
    </rPh>
    <phoneticPr fontId="7"/>
  </si>
  <si>
    <t>G 認定こども園（幼稚園型）</t>
    <rPh sb="2" eb="4">
      <t>ニンテイ</t>
    </rPh>
    <rPh sb="7" eb="8">
      <t>エン</t>
    </rPh>
    <phoneticPr fontId="7"/>
  </si>
  <si>
    <t>G 認定こども園（幼保連携型）</t>
    <rPh sb="2" eb="4">
      <t>ニンテイ</t>
    </rPh>
    <rPh sb="7" eb="8">
      <t>エン</t>
    </rPh>
    <phoneticPr fontId="7"/>
  </si>
  <si>
    <t>H</t>
    <phoneticPr fontId="7"/>
  </si>
  <si>
    <t>G</t>
    <phoneticPr fontId="7"/>
  </si>
  <si>
    <t>N</t>
    <phoneticPr fontId="7"/>
  </si>
  <si>
    <t>P</t>
    <phoneticPr fontId="7"/>
  </si>
  <si>
    <t>Q</t>
    <phoneticPr fontId="7"/>
  </si>
  <si>
    <t>R</t>
    <phoneticPr fontId="7"/>
  </si>
  <si>
    <t>本法人の法人種別は</t>
    <rPh sb="0" eb="3">
      <t>ホンホウジン</t>
    </rPh>
    <rPh sb="4" eb="8">
      <t>ホウジンシュベツ</t>
    </rPh>
    <phoneticPr fontId="7"/>
  </si>
  <si>
    <t>各種学校</t>
    <rPh sb="0" eb="4">
      <t>カクシュガッコウ</t>
    </rPh>
    <phoneticPr fontId="7"/>
  </si>
  <si>
    <t>その他</t>
    <rPh sb="2" eb="3">
      <t>ホカ</t>
    </rPh>
    <phoneticPr fontId="7"/>
  </si>
  <si>
    <t>個人</t>
    <rPh sb="0" eb="2">
      <t>コジン</t>
    </rPh>
    <phoneticPr fontId="7"/>
  </si>
  <si>
    <t>特別支援学校</t>
    <rPh sb="0" eb="6">
      <t>トクベツシエンガッコウ</t>
    </rPh>
    <phoneticPr fontId="7"/>
  </si>
  <si>
    <t>対象外</t>
    <rPh sb="0" eb="3">
      <t>タイショウガイ</t>
    </rPh>
    <phoneticPr fontId="7"/>
  </si>
  <si>
    <t>Z</t>
    <phoneticPr fontId="7"/>
  </si>
  <si>
    <t>学校種・課程</t>
    <rPh sb="0" eb="2">
      <t>ガッコウ</t>
    </rPh>
    <rPh sb="2" eb="3">
      <t>タネ</t>
    </rPh>
    <rPh sb="4" eb="6">
      <t>カテイ</t>
    </rPh>
    <phoneticPr fontId="7"/>
  </si>
  <si>
    <r>
      <t xml:space="preserve">法人種を決める数字
</t>
    </r>
    <r>
      <rPr>
        <sz val="8"/>
        <rFont val="BIZ UDPゴシック"/>
        <family val="3"/>
        <charset val="128"/>
      </rPr>
      <t>（当該法人の学校で一番大きい数字をその法人の種別とする）</t>
    </r>
    <rPh sb="0" eb="3">
      <t>ホウジンシュ</t>
    </rPh>
    <rPh sb="4" eb="5">
      <t>キ</t>
    </rPh>
    <rPh sb="7" eb="9">
      <t>スウジ</t>
    </rPh>
    <rPh sb="11" eb="15">
      <t>トウガイホウジン</t>
    </rPh>
    <rPh sb="16" eb="18">
      <t>ガッコウ</t>
    </rPh>
    <rPh sb="19" eb="22">
      <t>イチバンオオ</t>
    </rPh>
    <rPh sb="24" eb="26">
      <t>スウジ</t>
    </rPh>
    <rPh sb="29" eb="31">
      <t>ホウジン</t>
    </rPh>
    <rPh sb="32" eb="34">
      <t>シュベツ</t>
    </rPh>
    <phoneticPr fontId="7"/>
  </si>
  <si>
    <t>整理番号</t>
    <rPh sb="0" eb="4">
      <t>セイリバンゴウ</t>
    </rPh>
    <phoneticPr fontId="7"/>
  </si>
  <si>
    <t>法人種別</t>
    <rPh sb="0" eb="4">
      <t>ホウジンシュベツ</t>
    </rPh>
    <phoneticPr fontId="7"/>
  </si>
  <si>
    <t>専修学校専門課程</t>
    <rPh sb="0" eb="2">
      <t>センシュウ</t>
    </rPh>
    <rPh sb="2" eb="4">
      <t>ガッコウ</t>
    </rPh>
    <rPh sb="4" eb="6">
      <t>センモン</t>
    </rPh>
    <rPh sb="6" eb="8">
      <t>カテイ</t>
    </rPh>
    <phoneticPr fontId="7"/>
  </si>
  <si>
    <t>専修学校高等課程</t>
    <rPh sb="0" eb="2">
      <t>センシュウ</t>
    </rPh>
    <rPh sb="2" eb="4">
      <t>ガッコウ</t>
    </rPh>
    <rPh sb="4" eb="8">
      <t>コウトウカテイ</t>
    </rPh>
    <phoneticPr fontId="7"/>
  </si>
  <si>
    <t>専修学校一般課程</t>
    <rPh sb="0" eb="2">
      <t>センシュウ</t>
    </rPh>
    <rPh sb="2" eb="4">
      <t>ガッコウ</t>
    </rPh>
    <rPh sb="4" eb="8">
      <t>イッパンカテイ</t>
    </rPh>
    <phoneticPr fontId="7"/>
  </si>
  <si>
    <t>幼稚園・認定こども園</t>
    <rPh sb="0" eb="3">
      <t>ヨウチエン</t>
    </rPh>
    <rPh sb="4" eb="6">
      <t>ニンテイ</t>
    </rPh>
    <rPh sb="9" eb="10">
      <t>エン</t>
    </rPh>
    <phoneticPr fontId="7"/>
  </si>
  <si>
    <t>対象外（保育園等）</t>
    <rPh sb="0" eb="3">
      <t>タイショウガイ</t>
    </rPh>
    <rPh sb="4" eb="8">
      <t>ホイクエントウ</t>
    </rPh>
    <phoneticPr fontId="7"/>
  </si>
  <si>
    <t>シート名「作業２」の
９行名「学校種・課程」</t>
    <rPh sb="3" eb="4">
      <t>メイ</t>
    </rPh>
    <rPh sb="5" eb="7">
      <t>サギョウ</t>
    </rPh>
    <rPh sb="12" eb="14">
      <t>ギョウメイ</t>
    </rPh>
    <phoneticPr fontId="7"/>
  </si>
  <si>
    <t>Q列の左端1文字</t>
    <rPh sb="1" eb="2">
      <t>レツ</t>
    </rPh>
    <rPh sb="3" eb="5">
      <t>ヒダリハシ</t>
    </rPh>
    <rPh sb="6" eb="8">
      <t>モジ</t>
    </rPh>
    <phoneticPr fontId="7"/>
  </si>
  <si>
    <t>法人種を
決める数字</t>
    <phoneticPr fontId="7"/>
  </si>
  <si>
    <t>この法人の整理番号は</t>
    <rPh sb="2" eb="4">
      <t>ホウジン</t>
    </rPh>
    <rPh sb="5" eb="9">
      <t>セイリバンゴウ</t>
    </rPh>
    <phoneticPr fontId="7"/>
  </si>
  <si>
    <t>番台</t>
    <rPh sb="0" eb="2">
      <t>バンダイ</t>
    </rPh>
    <phoneticPr fontId="7"/>
  </si>
  <si>
    <t>整理番号元</t>
    <rPh sb="0" eb="5">
      <t>セイリバンゴウモト</t>
    </rPh>
    <phoneticPr fontId="7"/>
  </si>
  <si>
    <t>ヒット個所</t>
    <rPh sb="3" eb="5">
      <t>カショ</t>
    </rPh>
    <phoneticPr fontId="7"/>
  </si>
  <si>
    <t>G累積箇所</t>
    <rPh sb="1" eb="5">
      <t>ルイセキカショ</t>
    </rPh>
    <phoneticPr fontId="7"/>
  </si>
  <si>
    <t>G累積抽出</t>
    <rPh sb="1" eb="3">
      <t>ルイセキ</t>
    </rPh>
    <rPh sb="3" eb="5">
      <t>チュウシュツ</t>
    </rPh>
    <phoneticPr fontId="7"/>
  </si>
  <si>
    <t>専累積箇所</t>
    <rPh sb="0" eb="1">
      <t>セン</t>
    </rPh>
    <rPh sb="1" eb="5">
      <t>ルイセキカショ</t>
    </rPh>
    <phoneticPr fontId="7"/>
  </si>
  <si>
    <t>専累積抽出</t>
    <rPh sb="0" eb="1">
      <t>セン</t>
    </rPh>
    <rPh sb="1" eb="3">
      <t>ルイセキ</t>
    </rPh>
    <rPh sb="3" eb="5">
      <t>チュウシュツ</t>
    </rPh>
    <phoneticPr fontId="7"/>
  </si>
  <si>
    <t>特累積箇所</t>
    <rPh sb="0" eb="1">
      <t>トク</t>
    </rPh>
    <rPh sb="1" eb="5">
      <t>ルイセキカショ</t>
    </rPh>
    <phoneticPr fontId="7"/>
  </si>
  <si>
    <t>特累積抽出</t>
    <rPh sb="0" eb="1">
      <t>トク</t>
    </rPh>
    <rPh sb="1" eb="3">
      <t>ルイセキ</t>
    </rPh>
    <rPh sb="3" eb="5">
      <t>チュウシュツ</t>
    </rPh>
    <phoneticPr fontId="7"/>
  </si>
  <si>
    <t>各累積箇所</t>
    <rPh sb="0" eb="1">
      <t>カク</t>
    </rPh>
    <rPh sb="1" eb="5">
      <t>ルイセキカショ</t>
    </rPh>
    <phoneticPr fontId="7"/>
  </si>
  <si>
    <t>各累積抽出</t>
    <rPh sb="0" eb="1">
      <t>カク</t>
    </rPh>
    <rPh sb="1" eb="3">
      <t>ルイセキ</t>
    </rPh>
    <rPh sb="3" eb="5">
      <t>チュウシュツ</t>
    </rPh>
    <phoneticPr fontId="7"/>
  </si>
  <si>
    <t>000</t>
    <phoneticPr fontId="7"/>
  </si>
  <si>
    <t>使用する法人番号</t>
    <rPh sb="0" eb="2">
      <t>シヨウ</t>
    </rPh>
    <rPh sb="4" eb="8">
      <t>ホウジンバンゴウ</t>
    </rPh>
    <phoneticPr fontId="7"/>
  </si>
  <si>
    <t>S007</t>
    <phoneticPr fontId="7"/>
  </si>
  <si>
    <t>20250306GD</t>
    <phoneticPr fontId="7"/>
  </si>
  <si>
    <t>作成年月日＋G(学校法人）D（データ集約版）</t>
    <rPh sb="0" eb="5">
      <t>サクセイネンガッピ</t>
    </rPh>
    <rPh sb="8" eb="12">
      <t>ガッコウホウジン</t>
    </rPh>
    <rPh sb="18" eb="21">
      <t>シュウヤクバン</t>
    </rPh>
    <phoneticPr fontId="7"/>
  </si>
  <si>
    <t>法人名が空欄でない場合「１」を表示</t>
    <rPh sb="0" eb="3">
      <t>ホウジンメイ</t>
    </rPh>
    <rPh sb="4" eb="6">
      <t>クウラン</t>
    </rPh>
    <rPh sb="9" eb="11">
      <t>バアイ</t>
    </rPh>
    <rPh sb="15" eb="17">
      <t>ヒョウジ</t>
    </rPh>
    <phoneticPr fontId="7"/>
  </si>
  <si>
    <t>昨年度の法人種別　セルF8が学校法人なら　その他法人なら　個人立なら　　空欄なら空欄になります</t>
    <rPh sb="0" eb="3">
      <t>サクネンド</t>
    </rPh>
    <rPh sb="4" eb="8">
      <t>ホウジンシュベツ</t>
    </rPh>
    <rPh sb="14" eb="18">
      <t>ガッコウホウジン</t>
    </rPh>
    <rPh sb="23" eb="26">
      <t>ホカホウジン</t>
    </rPh>
    <rPh sb="29" eb="31">
      <t>コジン</t>
    </rPh>
    <rPh sb="31" eb="32">
      <t>タ</t>
    </rPh>
    <rPh sb="36" eb="38">
      <t>クウラン</t>
    </rPh>
    <rPh sb="40" eb="42">
      <t>クウラン</t>
    </rPh>
    <phoneticPr fontId="7"/>
  </si>
  <si>
    <t>　</t>
    <phoneticPr fontId="7"/>
  </si>
  <si>
    <t>学校法人設立年月日をCSVデータにする際の形式に変更</t>
    <rPh sb="0" eb="9">
      <t>ガッコウホウジンセツリツネンガッピ</t>
    </rPh>
    <rPh sb="19" eb="20">
      <t>サイ</t>
    </rPh>
    <rPh sb="21" eb="23">
      <t>ケイシキ</t>
    </rPh>
    <rPh sb="24" eb="26">
      <t>ヘンコウ</t>
    </rPh>
    <phoneticPr fontId="7"/>
  </si>
  <si>
    <t>学校法人設立年月日を昭和２２年より前の場合、注意がセルJ18に出すための式</t>
    <rPh sb="0" eb="4">
      <t>ガッコウホウジン</t>
    </rPh>
    <rPh sb="4" eb="9">
      <t>セツリツネンガッピ</t>
    </rPh>
    <rPh sb="10" eb="12">
      <t>ショウワ</t>
    </rPh>
    <rPh sb="14" eb="15">
      <t>ネン</t>
    </rPh>
    <rPh sb="17" eb="18">
      <t>マエ</t>
    </rPh>
    <rPh sb="19" eb="21">
      <t>バアイ</t>
    </rPh>
    <rPh sb="22" eb="24">
      <t>チュウイ</t>
    </rPh>
    <rPh sb="31" eb="32">
      <t>ダ</t>
    </rPh>
    <rPh sb="36" eb="37">
      <t>シキ</t>
    </rPh>
    <phoneticPr fontId="7"/>
  </si>
  <si>
    <t>理事長名を、姓と名の間にスペースを付けて合体させるための式</t>
    <rPh sb="0" eb="4">
      <t>リジチョウメイ</t>
    </rPh>
    <rPh sb="6" eb="7">
      <t>セイ</t>
    </rPh>
    <rPh sb="8" eb="9">
      <t>ナ</t>
    </rPh>
    <rPh sb="10" eb="11">
      <t>アイダ</t>
    </rPh>
    <rPh sb="17" eb="18">
      <t>ツ</t>
    </rPh>
    <rPh sb="20" eb="22">
      <t>ガッタイ</t>
    </rPh>
    <rPh sb="28" eb="29">
      <t>シキ</t>
    </rPh>
    <phoneticPr fontId="7"/>
  </si>
  <si>
    <t>理事長名カナを、姓と名の間にスペースを付けて合体させるための式</t>
    <rPh sb="0" eb="4">
      <t>リジチョウメイ</t>
    </rPh>
    <rPh sb="8" eb="9">
      <t>セイ</t>
    </rPh>
    <rPh sb="10" eb="11">
      <t>ナ</t>
    </rPh>
    <rPh sb="12" eb="13">
      <t>アイダ</t>
    </rPh>
    <rPh sb="19" eb="20">
      <t>ツ</t>
    </rPh>
    <rPh sb="22" eb="24">
      <t>ガッタイ</t>
    </rPh>
    <rPh sb="30" eb="31">
      <t>シキ</t>
    </rPh>
    <phoneticPr fontId="7"/>
  </si>
  <si>
    <t>↑電話番号、市外、市内、番号と３種に分ける式</t>
    <rPh sb="1" eb="5">
      <t>デンワバンゴウ</t>
    </rPh>
    <rPh sb="6" eb="8">
      <t>シガイ</t>
    </rPh>
    <rPh sb="9" eb="11">
      <t>シナイ</t>
    </rPh>
    <rPh sb="12" eb="14">
      <t>バンゴウ</t>
    </rPh>
    <rPh sb="16" eb="17">
      <t>シュ</t>
    </rPh>
    <rPh sb="18" eb="19">
      <t>ワ</t>
    </rPh>
    <rPh sb="21" eb="22">
      <t>シキ</t>
    </rPh>
    <phoneticPr fontId="7"/>
  </si>
  <si>
    <t>郵便番号を数字だけにする関数</t>
    <rPh sb="0" eb="2">
      <t>ユウビン</t>
    </rPh>
    <rPh sb="2" eb="4">
      <t>バンゴウ</t>
    </rPh>
    <rPh sb="5" eb="7">
      <t>スウジ</t>
    </rPh>
    <rPh sb="12" eb="14">
      <t>カンスウ</t>
    </rPh>
    <phoneticPr fontId="7"/>
  </si>
  <si>
    <t>今日より600日前（８月に作成する場合、１年7か月強くらい前　つまり前年度開始の３か月前くらい）までの範囲に認可年月日があるか？ある場合は「１」表示、それ以外は「０」。「０」の場合、セルH８の注意喚起を未表示にするために使う</t>
    <rPh sb="0" eb="2">
      <t>キョウ</t>
    </rPh>
    <rPh sb="7" eb="8">
      <t>ニチ</t>
    </rPh>
    <rPh sb="8" eb="9">
      <t>マエ</t>
    </rPh>
    <rPh sb="11" eb="12">
      <t>ガツ</t>
    </rPh>
    <rPh sb="13" eb="15">
      <t>サクセイ</t>
    </rPh>
    <rPh sb="17" eb="19">
      <t>バアイ</t>
    </rPh>
    <rPh sb="21" eb="22">
      <t>ネン</t>
    </rPh>
    <rPh sb="24" eb="25">
      <t>ガツ</t>
    </rPh>
    <rPh sb="25" eb="26">
      <t>ツヨ</t>
    </rPh>
    <rPh sb="29" eb="30">
      <t>マエ</t>
    </rPh>
    <rPh sb="34" eb="36">
      <t>ゼンネン</t>
    </rPh>
    <rPh sb="36" eb="39">
      <t>ドカイシ</t>
    </rPh>
    <rPh sb="42" eb="44">
      <t>ゲツマエ</t>
    </rPh>
    <rPh sb="51" eb="53">
      <t>ハンイ</t>
    </rPh>
    <rPh sb="54" eb="59">
      <t>ニンカネンガッピ</t>
    </rPh>
    <rPh sb="66" eb="68">
      <t>バアイ</t>
    </rPh>
    <rPh sb="72" eb="74">
      <t>ヒョウジ</t>
    </rPh>
    <rPh sb="77" eb="79">
      <t>イガイ</t>
    </rPh>
    <rPh sb="88" eb="90">
      <t>バアイ</t>
    </rPh>
    <rPh sb="96" eb="98">
      <t>チュウイ</t>
    </rPh>
    <rPh sb="98" eb="100">
      <t>カンキ</t>
    </rPh>
    <rPh sb="101" eb="104">
      <t>ミヒョウジ</t>
    </rPh>
    <rPh sb="110" eb="111">
      <t>ツカ</t>
    </rPh>
    <phoneticPr fontId="7"/>
  </si>
  <si>
    <t>法人所在地と
異なる？
同じ？</t>
    <rPh sb="0" eb="2">
      <t>ホウジン</t>
    </rPh>
    <rPh sb="2" eb="5">
      <t>ショザイチ</t>
    </rPh>
    <rPh sb="7" eb="8">
      <t>コト</t>
    </rPh>
    <rPh sb="12" eb="13">
      <t>オナ</t>
    </rPh>
    <phoneticPr fontId="7"/>
  </si>
  <si>
    <t>２：法人所在地と同じ</t>
    <rPh sb="2" eb="4">
      <t>ホウジン</t>
    </rPh>
    <rPh sb="4" eb="7">
      <t>ショザイチ</t>
    </rPh>
    <rPh sb="8" eb="9">
      <t>オナ</t>
    </rPh>
    <phoneticPr fontId="7"/>
  </si>
  <si>
    <t>１：法人所在地と異なる</t>
    <rPh sb="2" eb="7">
      <t>ホウジンショザイチ</t>
    </rPh>
    <rPh sb="8" eb="9">
      <t>コト</t>
    </rPh>
    <phoneticPr fontId="7"/>
  </si>
  <si>
    <t>この法人の都道府県コード</t>
    <rPh sb="2" eb="4">
      <t>ホウジン</t>
    </rPh>
    <rPh sb="5" eb="9">
      <t>トドウフケン</t>
    </rPh>
    <phoneticPr fontId="7"/>
  </si>
  <si>
    <t>千代田区富士見1－10－12</t>
    <rPh sb="0" eb="4">
      <t>チヨダク</t>
    </rPh>
    <rPh sb="4" eb="7">
      <t>フジミ</t>
    </rPh>
    <phoneticPr fontId="7"/>
  </si>
  <si>
    <t>チヨダクフジミ1－10－12</t>
    <phoneticPr fontId="7"/>
  </si>
  <si>
    <t>１つ下のカナ版    番地以下がない場合、自動追加したものがセルN11に表示されます</t>
    <rPh sb="2" eb="3">
      <t>シタ</t>
    </rPh>
    <rPh sb="6" eb="7">
      <t>バン</t>
    </rPh>
    <rPh sb="11" eb="15">
      <t>バンチイカ</t>
    </rPh>
    <rPh sb="18" eb="20">
      <t>バアイ</t>
    </rPh>
    <rPh sb="21" eb="25">
      <t>ジドウツイカ</t>
    </rPh>
    <rPh sb="36" eb="38">
      <t>ヒョウジ</t>
    </rPh>
    <phoneticPr fontId="7"/>
  </si>
  <si>
    <t>都道府県と市区町村以下をあわせて、全角に変換し、スペースを削除し、改行を削除する関数。
右は地番のみ抽出</t>
    <rPh sb="0" eb="4">
      <t>トドウフケン</t>
    </rPh>
    <rPh sb="5" eb="11">
      <t>シクチョウソンイカ</t>
    </rPh>
    <rPh sb="17" eb="19">
      <t>ゼンカク</t>
    </rPh>
    <rPh sb="20" eb="22">
      <t>ヘンカン</t>
    </rPh>
    <rPh sb="29" eb="31">
      <t>サクジョ</t>
    </rPh>
    <rPh sb="33" eb="35">
      <t>カイギョウ</t>
    </rPh>
    <rPh sb="36" eb="38">
      <t>サクジョ</t>
    </rPh>
    <rPh sb="40" eb="42">
      <t>カンスウ</t>
    </rPh>
    <rPh sb="44" eb="45">
      <t>ミギ</t>
    </rPh>
    <rPh sb="46" eb="48">
      <t>チバン</t>
    </rPh>
    <rPh sb="50" eb="52">
      <t>チュウシュツ</t>
    </rPh>
    <phoneticPr fontId="7"/>
  </si>
  <si>
    <t>個人立</t>
    <rPh sb="0" eb="3">
      <t>コジンリツ</t>
    </rPh>
    <phoneticPr fontId="7"/>
  </si>
  <si>
    <t>G 幼稚園（施設型給付）</t>
    <rPh sb="2" eb="5">
      <t>ヨウチエン</t>
    </rPh>
    <phoneticPr fontId="7"/>
  </si>
  <si>
    <t>G 幼稚園（私学助成のみ）</t>
    <phoneticPr fontId="7"/>
  </si>
  <si>
    <t>Z 認定こども園（分園）</t>
    <rPh sb="2" eb="4">
      <t>ニンテイ</t>
    </rPh>
    <rPh sb="6" eb="7">
      <t>エン</t>
    </rPh>
    <rPh sb="9" eb="11">
      <t>ブンエン</t>
    </rPh>
    <phoneticPr fontId="7"/>
  </si>
  <si>
    <t>Z 保育園</t>
    <phoneticPr fontId="7"/>
  </si>
  <si>
    <t>Z 認定こども園（保育園型）</t>
  </si>
  <si>
    <t>合併・分離、休校、廃止等とその事由の番号のみ抽出　1校でも合併分離があるとAK列に「１」が表示される</t>
    <rPh sb="18" eb="20">
      <t>バンゴウ</t>
    </rPh>
    <rPh sb="22" eb="24">
      <t>チュウシュツ</t>
    </rPh>
    <rPh sb="26" eb="27">
      <t>コウ</t>
    </rPh>
    <rPh sb="29" eb="33">
      <t>ガッペイブンリ</t>
    </rPh>
    <rPh sb="39" eb="40">
      <t>レツ</t>
    </rPh>
    <rPh sb="45" eb="47">
      <t>ヒョウジ</t>
    </rPh>
    <phoneticPr fontId="7"/>
  </si>
  <si>
    <t>名称変更した場合のみ「５」と表示される　　1校でも該当があるとAK列に「2」が表示される</t>
    <rPh sb="0" eb="4">
      <t>メイショウヘンコウ</t>
    </rPh>
    <rPh sb="6" eb="8">
      <t>バアイ</t>
    </rPh>
    <rPh sb="14" eb="16">
      <t>ヒョウジ</t>
    </rPh>
    <rPh sb="22" eb="23">
      <t>コウ</t>
    </rPh>
    <rPh sb="25" eb="27">
      <t>ガイトウ</t>
    </rPh>
    <rPh sb="33" eb="34">
      <t>レツ</t>
    </rPh>
    <rPh sb="39" eb="41">
      <t>ヒョウジ</t>
    </rPh>
    <phoneticPr fontId="7"/>
  </si>
  <si>
    <t>所在地区分</t>
    <rPh sb="0" eb="5">
      <t>ショザイチクブン</t>
    </rPh>
    <phoneticPr fontId="7"/>
  </si>
  <si>
    <t>法人名からカット（２回表示しないようにする）する表記は以下の枠内2つ</t>
    <rPh sb="0" eb="3">
      <t>ホウジンメイ</t>
    </rPh>
    <rPh sb="10" eb="11">
      <t>カイ</t>
    </rPh>
    <rPh sb="11" eb="13">
      <t>ヒョウジ</t>
    </rPh>
    <rPh sb="24" eb="26">
      <t>ヒョウキ</t>
    </rPh>
    <rPh sb="27" eb="29">
      <t>イカ</t>
    </rPh>
    <rPh sb="30" eb="32">
      <t>ワクナイ</t>
    </rPh>
    <phoneticPr fontId="10"/>
  </si>
  <si>
    <t>幼保連携型</t>
    <phoneticPr fontId="126"/>
  </si>
  <si>
    <t>ヨウホレンケイガタ</t>
    <phoneticPr fontId="10"/>
  </si>
  <si>
    <t>認定こども園</t>
    <phoneticPr fontId="126"/>
  </si>
  <si>
    <t>ニンテイコドモエン</t>
    <phoneticPr fontId="10"/>
  </si>
  <si>
    <t>学校法人</t>
    <rPh sb="0" eb="4">
      <t>ガッコウホウジン</t>
    </rPh>
    <phoneticPr fontId="7"/>
  </si>
  <si>
    <t>今年度の法人種別　名称とカナ（空欄、その他、個人立の場合、この欄は空欄になる。</t>
    <rPh sb="0" eb="3">
      <t>コンネンド</t>
    </rPh>
    <rPh sb="4" eb="8">
      <t>ホウジンシュベツ</t>
    </rPh>
    <rPh sb="9" eb="11">
      <t>メイショウ</t>
    </rPh>
    <rPh sb="15" eb="17">
      <t>クウラン</t>
    </rPh>
    <rPh sb="20" eb="21">
      <t>ホカ</t>
    </rPh>
    <rPh sb="22" eb="25">
      <t>コジンリツ</t>
    </rPh>
    <rPh sb="26" eb="28">
      <t>バアイ</t>
    </rPh>
    <rPh sb="31" eb="32">
      <t>ラン</t>
    </rPh>
    <rPh sb="33" eb="35">
      <t>クウラン</t>
    </rPh>
    <phoneticPr fontId="7"/>
  </si>
  <si>
    <t>昨年度の法人種別　名称とカナ（空欄、その他、個人立の場合、この欄は空欄になる。</t>
    <rPh sb="0" eb="3">
      <t>サクネンド</t>
    </rPh>
    <rPh sb="4" eb="8">
      <t>ホウジンシュベツ</t>
    </rPh>
    <rPh sb="9" eb="11">
      <t>メイショウ</t>
    </rPh>
    <phoneticPr fontId="7"/>
  </si>
  <si>
    <t>担当者情報　役職・氏名・電話・FAX</t>
    <rPh sb="0" eb="3">
      <t>タントウシャ</t>
    </rPh>
    <rPh sb="3" eb="5">
      <t>ジョウホウ</t>
    </rPh>
    <rPh sb="6" eb="8">
      <t>ヤクショク</t>
    </rPh>
    <rPh sb="9" eb="11">
      <t>シメイ</t>
    </rPh>
    <rPh sb="12" eb="14">
      <t>デンワ</t>
    </rPh>
    <phoneticPr fontId="7"/>
  </si>
  <si>
    <t>社会福祉法人名＆代表者名</t>
    <rPh sb="0" eb="7">
      <t>シャカイフクシホウジンメイ</t>
    </rPh>
    <rPh sb="8" eb="12">
      <t>ダイヒョウシャメイ</t>
    </rPh>
    <phoneticPr fontId="7"/>
  </si>
  <si>
    <t>学校異動情報（名称変更、廃止、休校・募集停止、
　合併・分離とその事由等をまとめたもの）</t>
    <rPh sb="0" eb="6">
      <t>ガッコウイドウジョウホウ</t>
    </rPh>
    <rPh sb="7" eb="9">
      <t>メイショウ</t>
    </rPh>
    <rPh sb="9" eb="11">
      <t>ヘンコウ</t>
    </rPh>
    <rPh sb="12" eb="14">
      <t>ハイシ</t>
    </rPh>
    <rPh sb="15" eb="17">
      <t>キュウコウ</t>
    </rPh>
    <rPh sb="18" eb="20">
      <t>ボシュウ</t>
    </rPh>
    <rPh sb="20" eb="22">
      <t>テイシ</t>
    </rPh>
    <rPh sb="25" eb="27">
      <t>ガッペイ</t>
    </rPh>
    <rPh sb="28" eb="30">
      <t>ブンリ</t>
    </rPh>
    <rPh sb="33" eb="35">
      <t>ジユウ</t>
    </rPh>
    <rPh sb="35" eb="36">
      <t>トウ</t>
    </rPh>
    <phoneticPr fontId="7"/>
  </si>
  <si>
    <t>同一法人内の学校数</t>
    <rPh sb="0" eb="5">
      <t>ドウイツホウジンナイ</t>
    </rPh>
    <rPh sb="6" eb="9">
      <t>ガッコウスウ</t>
    </rPh>
    <phoneticPr fontId="7"/>
  </si>
  <si>
    <t>　</t>
    <phoneticPr fontId="7"/>
  </si>
  <si>
    <t>https://www.shigaku.go.jp/s_shinseiyoushitou.htm</t>
  </si>
  <si>
    <r>
      <rPr>
        <b/>
        <sz val="12"/>
        <rFont val="BIZ UDPゴシック"/>
        <family val="3"/>
        <charset val="128"/>
      </rPr>
      <t>学校法人部門ほか</t>
    </r>
    <r>
      <rPr>
        <b/>
        <sz val="14"/>
        <rFont val="BIZ UDPゴシック"/>
        <family val="3"/>
        <charset val="128"/>
      </rPr>
      <t xml:space="preserve">
</t>
    </r>
    <r>
      <rPr>
        <b/>
        <sz val="8"/>
        <color rgb="FF7030A0"/>
        <rFont val="BIZ UDPゴシック"/>
        <family val="3"/>
        <charset val="128"/>
      </rPr>
      <t>（内訳表の学校部門以外全て
本欄に合算）</t>
    </r>
    <rPh sb="0" eb="6">
      <t>ガッコウホウジンブモン</t>
    </rPh>
    <rPh sb="10" eb="13">
      <t>ウチワケヒョウ</t>
    </rPh>
    <rPh sb="14" eb="16">
      <t>ガッコウ</t>
    </rPh>
    <rPh sb="16" eb="18">
      <t>ブモン</t>
    </rPh>
    <rPh sb="18" eb="20">
      <t>イガイ</t>
    </rPh>
    <rPh sb="20" eb="21">
      <t>スベ</t>
    </rPh>
    <rPh sb="23" eb="25">
      <t>ホンラン</t>
    </rPh>
    <rPh sb="26" eb="28">
      <t>ガッサン</t>
    </rPh>
    <phoneticPr fontId="7"/>
  </si>
  <si>
    <r>
      <t>その他</t>
    </r>
    <r>
      <rPr>
        <sz val="10"/>
        <rFont val="BIZ UDPゴシック"/>
        <family val="3"/>
        <charset val="128"/>
      </rPr>
      <t>　((1)(2)(3)(4)以外の支出）</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</si>
</sst>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 ###\ ##0;&quot;△&quot;###\ ###\ ###\ ##0"/>
    <numFmt numFmtId="177" formatCode="0_);[Red]\(0\)"/>
    <numFmt numFmtId="178" formatCode="[$-F800]dddd\,\ mmmm\ dd\,\ yyyy"/>
    <numFmt numFmtId="179" formatCode="yyyy\-mm\-dd;@"/>
    <numFmt numFmtId="180" formatCode="#,##0;&quot;△ &quot;#,##0"/>
    <numFmt numFmtId="181" formatCode="0;&quot;△ &quot;0"/>
  </numFmts>
  <fonts count="1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1"/>
      <name val="BIZ UDPゴシック"/>
      <family val="3"/>
      <charset val="128"/>
    </font>
    <font>
      <sz val="12"/>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4"/>
      <name val="BIZ UDPゴシック"/>
      <family val="3"/>
      <charset val="128"/>
    </font>
    <font>
      <sz val="16"/>
      <name val="BIZ UDPゴシック"/>
      <family val="3"/>
      <charset val="128"/>
    </font>
    <font>
      <sz val="9"/>
      <name val="BIZ UDPゴシック"/>
      <family val="3"/>
      <charset val="128"/>
    </font>
    <font>
      <sz val="20"/>
      <name val="BIZ UDPゴシック"/>
      <family val="3"/>
      <charset val="128"/>
    </font>
    <font>
      <sz val="13"/>
      <name val="BIZ UDPゴシック"/>
      <family val="3"/>
      <charset val="128"/>
    </font>
    <font>
      <b/>
      <sz val="11"/>
      <color rgb="FFFF0000"/>
      <name val="BIZ UDPゴシック"/>
      <family val="3"/>
      <charset val="128"/>
    </font>
    <font>
      <b/>
      <sz val="11"/>
      <color rgb="FF0000FF"/>
      <name val="BIZ UDPゴシック"/>
      <family val="3"/>
      <charset val="128"/>
    </font>
    <font>
      <b/>
      <sz val="11"/>
      <color rgb="FFFF00FF"/>
      <name val="BIZ UDPゴシック"/>
      <family val="3"/>
      <charset val="128"/>
    </font>
    <font>
      <b/>
      <sz val="11"/>
      <color theme="9" tint="-0.249977111117893"/>
      <name val="BIZ UDPゴシック"/>
      <family val="3"/>
      <charset val="128"/>
    </font>
    <font>
      <b/>
      <sz val="11"/>
      <color rgb="FF339966"/>
      <name val="BIZ UDPゴシック"/>
      <family val="3"/>
      <charset val="128"/>
    </font>
    <font>
      <b/>
      <sz val="20"/>
      <name val="BIZ UDPゴシック"/>
      <family val="3"/>
      <charset val="128"/>
    </font>
    <font>
      <sz val="8"/>
      <name val="BIZ UDPゴシック"/>
      <family val="3"/>
      <charset val="128"/>
    </font>
    <font>
      <b/>
      <sz val="11"/>
      <name val="BIZ UDPゴシック"/>
      <family val="3"/>
      <charset val="128"/>
    </font>
    <font>
      <b/>
      <sz val="12"/>
      <name val="BIZ UDPゴシック"/>
      <family val="3"/>
      <charset val="128"/>
    </font>
    <font>
      <sz val="18"/>
      <color rgb="FF0000FF"/>
      <name val="BIZ UDP明朝 Medium"/>
      <family val="1"/>
      <charset val="128"/>
    </font>
    <font>
      <sz val="11"/>
      <color theme="1"/>
      <name val="BIZ UDPゴシック"/>
      <family val="3"/>
      <charset val="128"/>
    </font>
    <font>
      <sz val="6"/>
      <name val="BIZ UDPゴシック"/>
      <family val="3"/>
      <charset val="128"/>
    </font>
    <font>
      <b/>
      <sz val="11"/>
      <color theme="1"/>
      <name val="BIZ UDPゴシック"/>
      <family val="3"/>
      <charset val="128"/>
    </font>
    <font>
      <b/>
      <sz val="6"/>
      <name val="BIZ UDPゴシック"/>
      <family val="3"/>
      <charset val="128"/>
    </font>
    <font>
      <sz val="11"/>
      <color rgb="FF0000FF"/>
      <name val="HGP創英角ﾎﾟｯﾌﾟ体"/>
      <family val="3"/>
      <charset val="128"/>
    </font>
    <font>
      <sz val="11"/>
      <color rgb="FF0000FF"/>
      <name val="BIZ UDPゴシック"/>
      <family val="3"/>
      <charset val="128"/>
    </font>
    <font>
      <b/>
      <sz val="11"/>
      <color theme="0"/>
      <name val="BIZ UDPゴシック"/>
      <family val="3"/>
      <charset val="128"/>
    </font>
    <font>
      <sz val="11"/>
      <color rgb="FFFF0000"/>
      <name val="BIZ UDPゴシック"/>
      <family val="3"/>
      <charset val="128"/>
    </font>
    <font>
      <b/>
      <sz val="9"/>
      <color indexed="81"/>
      <name val="MS P ゴシック"/>
      <family val="3"/>
      <charset val="128"/>
    </font>
    <font>
      <sz val="10"/>
      <color indexed="10"/>
      <name val="BIZ UDPゴシック"/>
      <family val="3"/>
      <charset val="128"/>
    </font>
    <font>
      <sz val="12"/>
      <name val="BIZ UDP明朝 Medium"/>
      <family val="1"/>
      <charset val="128"/>
    </font>
    <font>
      <b/>
      <sz val="20"/>
      <color theme="0"/>
      <name val="BIZ UDPゴシック"/>
      <family val="3"/>
      <charset val="128"/>
    </font>
    <font>
      <sz val="11"/>
      <color theme="0"/>
      <name val="BIZ UDPゴシック"/>
      <family val="3"/>
      <charset val="128"/>
    </font>
    <font>
      <sz val="14"/>
      <name val="BIZ UD明朝 Medium"/>
      <family val="1"/>
      <charset val="128"/>
    </font>
    <font>
      <sz val="12"/>
      <name val="BIZ UD明朝 Medium"/>
      <family val="1"/>
      <charset val="128"/>
    </font>
    <font>
      <sz val="11"/>
      <name val="BIZ UD明朝 Medium"/>
      <family val="1"/>
      <charset val="128"/>
    </font>
    <font>
      <sz val="11"/>
      <color theme="9" tint="-0.249977111117893"/>
      <name val="BIZ UDPゴシック"/>
      <family val="3"/>
      <charset val="128"/>
    </font>
    <font>
      <sz val="16"/>
      <color rgb="FF0000FF"/>
      <name val="BIZ UDPゴシック"/>
      <family val="3"/>
      <charset val="128"/>
    </font>
    <font>
      <b/>
      <sz val="6"/>
      <name val="ＭＳ Ｐゴシック"/>
      <family val="3"/>
      <charset val="128"/>
    </font>
    <font>
      <b/>
      <sz val="10"/>
      <name val="BIZ UDPゴシック"/>
      <family val="3"/>
      <charset val="128"/>
    </font>
    <font>
      <u/>
      <sz val="20"/>
      <name val="BIZ UDPゴシック"/>
      <family val="3"/>
      <charset val="128"/>
    </font>
    <font>
      <b/>
      <sz val="16"/>
      <color rgb="FF0000FF"/>
      <name val="BIZ UDPゴシック"/>
      <family val="3"/>
      <charset val="128"/>
    </font>
    <font>
      <sz val="10"/>
      <color theme="0"/>
      <name val="BIZ UDゴシック"/>
      <family val="3"/>
      <charset val="128"/>
    </font>
    <font>
      <sz val="10"/>
      <name val="BIZ UDゴシック"/>
      <family val="3"/>
      <charset val="128"/>
    </font>
    <font>
      <b/>
      <sz val="10"/>
      <name val="BIZ UDゴシック"/>
      <family val="3"/>
      <charset val="128"/>
    </font>
    <font>
      <b/>
      <sz val="10"/>
      <color theme="0"/>
      <name val="BIZ UDゴシック"/>
      <family val="3"/>
      <charset val="128"/>
    </font>
    <font>
      <b/>
      <sz val="12"/>
      <name val="BIZ UDゴシック"/>
      <family val="3"/>
      <charset val="128"/>
    </font>
    <font>
      <sz val="12"/>
      <name val="BIZ UDゴシック"/>
      <family val="3"/>
      <charset val="128"/>
    </font>
    <font>
      <b/>
      <sz val="20"/>
      <color rgb="FF0000FF"/>
      <name val="BIZ UDPゴシック"/>
      <family val="3"/>
      <charset val="128"/>
    </font>
    <font>
      <sz val="26"/>
      <name val="ＭＳ Ｐゴシック"/>
      <family val="3"/>
      <charset val="128"/>
    </font>
    <font>
      <b/>
      <sz val="14"/>
      <color rgb="FF0000FF"/>
      <name val="BIZ UDPゴシック"/>
      <family val="3"/>
      <charset val="128"/>
    </font>
    <font>
      <sz val="14"/>
      <color rgb="FF0000FF"/>
      <name val="BIZ UD明朝 Medium"/>
      <family val="1"/>
      <charset val="128"/>
    </font>
    <font>
      <sz val="12"/>
      <color rgb="FF0000FF"/>
      <name val="BIZ UD明朝 Medium"/>
      <family val="1"/>
      <charset val="128"/>
    </font>
    <font>
      <sz val="11"/>
      <color rgb="FF0000FF"/>
      <name val="BIZ UD明朝 Medium"/>
      <family val="1"/>
      <charset val="128"/>
    </font>
    <font>
      <b/>
      <sz val="12"/>
      <color rgb="FF0000FF"/>
      <name val="BIZ UDPゴシック"/>
      <family val="3"/>
      <charset val="128"/>
    </font>
    <font>
      <b/>
      <sz val="10"/>
      <color rgb="FF0000FF"/>
      <name val="BIZ UDPゴシック"/>
      <family val="3"/>
      <charset val="128"/>
    </font>
    <font>
      <b/>
      <sz val="22"/>
      <color rgb="FFFF0000"/>
      <name val="ＭＳ Ｐゴシック"/>
      <family val="3"/>
      <charset val="128"/>
    </font>
    <font>
      <b/>
      <sz val="16"/>
      <color rgb="FFFF0000"/>
      <name val="ＭＳ Ｐゴシック"/>
      <family val="3"/>
      <charset val="128"/>
    </font>
    <font>
      <sz val="14"/>
      <color theme="0" tint="-0.34998626667073579"/>
      <name val="BIZ UD明朝 Medium"/>
      <family val="1"/>
      <charset val="128"/>
    </font>
    <font>
      <sz val="12"/>
      <color theme="0" tint="-0.34998626667073579"/>
      <name val="BIZ UD明朝 Medium"/>
      <family val="1"/>
      <charset val="128"/>
    </font>
    <font>
      <sz val="11"/>
      <color theme="0" tint="-0.34998626667073579"/>
      <name val="BIZ UD明朝 Medium"/>
      <family val="1"/>
      <charset val="128"/>
    </font>
    <font>
      <b/>
      <sz val="8"/>
      <color rgb="FF7030A0"/>
      <name val="BIZ UDPゴシック"/>
      <family val="3"/>
      <charset val="128"/>
    </font>
    <font>
      <sz val="9"/>
      <color theme="1"/>
      <name val="BIZ UDPゴシック"/>
      <family val="3"/>
      <charset val="128"/>
    </font>
    <font>
      <sz val="9"/>
      <color theme="0" tint="-0.249977111117893"/>
      <name val="BIZ UDPゴシック"/>
      <family val="3"/>
      <charset val="128"/>
    </font>
    <font>
      <sz val="9"/>
      <color theme="1"/>
      <name val="ＭＳ Ｐゴシック"/>
      <family val="2"/>
      <charset val="128"/>
      <scheme val="minor"/>
    </font>
    <font>
      <sz val="18"/>
      <color rgb="FFFF0000"/>
      <name val="BIZ UDPゴシック"/>
      <family val="3"/>
      <charset val="128"/>
    </font>
    <font>
      <sz val="28"/>
      <color rgb="FFFF0000"/>
      <name val="BIZ UD明朝 Medium"/>
      <family val="1"/>
      <charset val="128"/>
    </font>
    <font>
      <sz val="9"/>
      <name val="BIZ UDゴシック"/>
      <family val="3"/>
      <charset val="128"/>
    </font>
    <font>
      <sz val="8"/>
      <color rgb="FF0000FF"/>
      <name val="BIZ UDPゴシック"/>
      <family val="3"/>
      <charset val="128"/>
    </font>
    <font>
      <b/>
      <sz val="9"/>
      <name val="BIZ UD明朝 Medium"/>
      <family val="1"/>
      <charset val="128"/>
    </font>
    <font>
      <b/>
      <sz val="9"/>
      <color rgb="FF0000FF"/>
      <name val="BIZ UD明朝 Medium"/>
      <family val="1"/>
      <charset val="128"/>
    </font>
    <font>
      <sz val="11"/>
      <name val="HGPｺﾞｼｯｸM"/>
      <family val="3"/>
      <charset val="128"/>
    </font>
    <font>
      <sz val="9"/>
      <name val="HGPｺﾞｼｯｸM"/>
      <family val="3"/>
      <charset val="128"/>
    </font>
    <font>
      <sz val="10"/>
      <name val="HGPｺﾞｼｯｸM"/>
      <family val="3"/>
      <charset val="128"/>
    </font>
    <font>
      <b/>
      <sz val="10"/>
      <name val="HGPｺﾞｼｯｸM"/>
      <family val="3"/>
      <charset val="128"/>
    </font>
    <font>
      <b/>
      <sz val="9"/>
      <color theme="0"/>
      <name val="BIZ UD明朝 Medium"/>
      <family val="1"/>
      <charset val="128"/>
    </font>
    <font>
      <sz val="14"/>
      <color theme="0"/>
      <name val="BIZ UDPゴシック"/>
      <family val="3"/>
      <charset val="128"/>
    </font>
    <font>
      <sz val="12"/>
      <color theme="0"/>
      <name val="BIZ UDPゴシック"/>
      <family val="3"/>
      <charset val="128"/>
    </font>
    <font>
      <sz val="12"/>
      <color rgb="FF0000FF"/>
      <name val="BIZ UDPゴシック"/>
      <family val="3"/>
      <charset val="128"/>
    </font>
    <font>
      <sz val="10"/>
      <color theme="0"/>
      <name val="BIZ UDPゴシック"/>
      <family val="3"/>
      <charset val="128"/>
    </font>
    <font>
      <sz val="14"/>
      <color theme="0" tint="-0.249977111117893"/>
      <name val="BIZ UD明朝 Medium"/>
      <family val="1"/>
      <charset val="128"/>
    </font>
    <font>
      <b/>
      <sz val="18"/>
      <color theme="0"/>
      <name val="BIZ UDPゴシック"/>
      <family val="3"/>
      <charset val="128"/>
    </font>
    <font>
      <b/>
      <sz val="8"/>
      <color rgb="FF0000FF"/>
      <name val="BIZ UD明朝 Medium"/>
      <family val="1"/>
      <charset val="128"/>
    </font>
    <font>
      <b/>
      <sz val="8"/>
      <name val="BIZ UD明朝 Medium"/>
      <family val="1"/>
      <charset val="128"/>
    </font>
    <font>
      <b/>
      <sz val="18"/>
      <color rgb="FFFF0000"/>
      <name val="BIZ UDPゴシック"/>
      <family val="3"/>
      <charset val="128"/>
    </font>
    <font>
      <b/>
      <sz val="13"/>
      <color rgb="FFFF0000"/>
      <name val="BIZ UDPゴシック"/>
      <family val="3"/>
      <charset val="128"/>
    </font>
    <font>
      <b/>
      <sz val="12"/>
      <name val="HGPｺﾞｼｯｸM"/>
      <family val="3"/>
      <charset val="128"/>
    </font>
    <font>
      <sz val="11"/>
      <name val="BIZ UDゴシック"/>
      <family val="3"/>
      <charset val="128"/>
    </font>
    <font>
      <u/>
      <sz val="22"/>
      <name val="BIZ UDゴシック"/>
      <family val="3"/>
      <charset val="128"/>
    </font>
    <font>
      <b/>
      <u/>
      <sz val="14"/>
      <name val="BIZ UDゴシック"/>
      <family val="3"/>
      <charset val="128"/>
    </font>
    <font>
      <b/>
      <sz val="14"/>
      <name val="BIZ UDゴシック"/>
      <family val="3"/>
      <charset val="128"/>
    </font>
    <font>
      <b/>
      <sz val="13"/>
      <name val="BIZ UDゴシック"/>
      <family val="3"/>
      <charset val="128"/>
    </font>
    <font>
      <b/>
      <sz val="11"/>
      <name val="BIZ UDゴシック"/>
      <family val="3"/>
      <charset val="128"/>
    </font>
    <font>
      <sz val="13"/>
      <name val="BIZ UDゴシック"/>
      <family val="3"/>
      <charset val="128"/>
    </font>
    <font>
      <b/>
      <sz val="28"/>
      <color rgb="FF9900CC"/>
      <name val="BIZ UDPゴシック"/>
      <family val="3"/>
      <charset val="128"/>
    </font>
    <font>
      <b/>
      <sz val="11"/>
      <color rgb="FF9900CC"/>
      <name val="BIZ UDPゴシック"/>
      <family val="3"/>
      <charset val="128"/>
    </font>
    <font>
      <sz val="11"/>
      <color rgb="FF9900CC"/>
      <name val="BIZ UDPゴシック"/>
      <family val="3"/>
      <charset val="128"/>
    </font>
    <font>
      <sz val="10"/>
      <color rgb="FF9900CC"/>
      <name val="游明朝"/>
      <family val="1"/>
      <charset val="128"/>
    </font>
    <font>
      <sz val="8"/>
      <color rgb="FF9900CC"/>
      <name val="BIZ UDゴシック"/>
      <family val="3"/>
      <charset val="128"/>
    </font>
    <font>
      <sz val="11"/>
      <color rgb="FF9900CC"/>
      <name val="游明朝"/>
      <family val="1"/>
      <charset val="128"/>
    </font>
    <font>
      <sz val="10"/>
      <color rgb="FF9900CC"/>
      <name val="BIZ UDPゴシック"/>
      <family val="3"/>
      <charset val="128"/>
    </font>
    <font>
      <sz val="8"/>
      <color rgb="FF9900CC"/>
      <name val="BIZ UDPゴシック"/>
      <family val="3"/>
      <charset val="128"/>
    </font>
    <font>
      <sz val="12"/>
      <color rgb="FF9900CC"/>
      <name val="BIZ UDPゴシック"/>
      <family val="3"/>
      <charset val="128"/>
    </font>
    <font>
      <sz val="9"/>
      <color rgb="FF9900CC"/>
      <name val="BIZ UDPゴシック"/>
      <family val="3"/>
      <charset val="128"/>
    </font>
    <font>
      <sz val="20"/>
      <color rgb="FF9900CC"/>
      <name val="BIZ UDPゴシック"/>
      <family val="3"/>
      <charset val="128"/>
    </font>
    <font>
      <sz val="18"/>
      <color rgb="FF9900CC"/>
      <name val="BIZ UDPゴシック"/>
      <family val="3"/>
      <charset val="128"/>
    </font>
    <font>
      <sz val="14"/>
      <color rgb="FF9900CC"/>
      <name val="BIZ UDPゴシック"/>
      <family val="3"/>
      <charset val="128"/>
    </font>
    <font>
      <sz val="13"/>
      <color rgb="FF9900CC"/>
      <name val="BIZ UDPゴシック"/>
      <family val="3"/>
      <charset val="128"/>
    </font>
    <font>
      <sz val="16"/>
      <color rgb="FF9900CC"/>
      <name val="BIZ UDPゴシック"/>
      <family val="3"/>
      <charset val="128"/>
    </font>
    <font>
      <sz val="11"/>
      <color rgb="FF9900CC"/>
      <name val="ＭＳ Ｐゴシック"/>
      <family val="3"/>
      <charset val="128"/>
    </font>
    <font>
      <b/>
      <sz val="16"/>
      <color rgb="FF9900CC"/>
      <name val="BIZ UDPゴシック"/>
      <family val="3"/>
      <charset val="128"/>
    </font>
    <font>
      <sz val="6"/>
      <name val="ＭＳ Ｐゴシック"/>
      <family val="2"/>
      <charset val="128"/>
      <scheme val="minor"/>
    </font>
    <font>
      <b/>
      <sz val="9"/>
      <name val="BIZ UD明朝 Medium"/>
      <family val="3"/>
      <charset val="128"/>
    </font>
    <font>
      <sz val="11"/>
      <name val="HGP創英角ﾎﾟｯﾌﾟ体"/>
      <family val="3"/>
      <charset val="128"/>
    </font>
    <font>
      <sz val="10"/>
      <color theme="9" tint="-0.249977111117893"/>
      <name val="BIZ UDPゴシック"/>
      <family val="3"/>
      <charset val="128"/>
    </font>
    <font>
      <sz val="9"/>
      <name val="HGP創英角ﾎﾟｯﾌﾟ体"/>
      <family val="3"/>
      <charset val="128"/>
    </font>
    <font>
      <sz val="11"/>
      <name val="HGS創英角ｺﾞｼｯｸUB"/>
      <family val="3"/>
      <charset val="128"/>
    </font>
    <font>
      <sz val="8"/>
      <name val="HGS創英角ｺﾞｼｯｸUB"/>
      <family val="3"/>
      <charset val="128"/>
    </font>
    <font>
      <sz val="6"/>
      <color rgb="FF0000FF"/>
      <name val="BIZ UDPゴシック"/>
      <family val="3"/>
      <charset val="128"/>
    </font>
    <font>
      <sz val="6"/>
      <color rgb="FFFF0000"/>
      <name val="BIZ UDPゴシック"/>
      <family val="3"/>
      <charset val="128"/>
    </font>
    <font>
      <b/>
      <sz val="14"/>
      <color rgb="FFFF0000"/>
      <name val="ＭＳ Ｐゴシック"/>
      <family val="3"/>
      <charset val="128"/>
      <scheme val="minor"/>
    </font>
    <font>
      <b/>
      <sz val="14"/>
      <color rgb="FF006600"/>
      <name val="BIZ UDPゴシック"/>
      <family val="3"/>
      <charset val="128"/>
    </font>
    <font>
      <sz val="12"/>
      <color rgb="FFFF0000"/>
      <name val="BIZ UDPゴシック"/>
      <family val="3"/>
      <charset val="128"/>
    </font>
    <font>
      <sz val="10"/>
      <color rgb="FF0000FF"/>
      <name val="BIZ UDPゴシック"/>
      <family val="3"/>
      <charset val="128"/>
    </font>
    <font>
      <b/>
      <sz val="18"/>
      <color rgb="FFFFFF00"/>
      <name val="BIZ UDPゴシック"/>
      <family val="3"/>
      <charset val="128"/>
    </font>
    <font>
      <sz val="12"/>
      <color theme="1" tint="0.249977111117893"/>
      <name val="BIZ UDPゴシック"/>
      <family val="3"/>
      <charset val="128"/>
    </font>
    <font>
      <sz val="11"/>
      <color theme="1" tint="0.249977111117893"/>
      <name val="BIZ UDPゴシック"/>
      <family val="3"/>
      <charset val="128"/>
    </font>
    <font>
      <sz val="13"/>
      <color theme="1" tint="0.249977111117893"/>
      <name val="BIZ UDPゴシック"/>
      <family val="3"/>
      <charset val="128"/>
    </font>
    <font>
      <sz val="14"/>
      <color theme="1" tint="0.249977111117893"/>
      <name val="BIZ UDPゴシック"/>
      <family val="3"/>
      <charset val="128"/>
    </font>
    <font>
      <sz val="16"/>
      <color theme="1" tint="0.249977111117893"/>
      <name val="BIZ UDPゴシック"/>
      <family val="3"/>
      <charset val="128"/>
    </font>
    <font>
      <sz val="10"/>
      <color theme="1" tint="0.249977111117893"/>
      <name val="BIZ UDPゴシック"/>
      <family val="3"/>
      <charset val="128"/>
    </font>
    <font>
      <sz val="16"/>
      <color rgb="FFFF0000"/>
      <name val="BIZ UDPゴシック"/>
      <family val="3"/>
      <charset val="128"/>
    </font>
    <font>
      <b/>
      <sz val="16"/>
      <color rgb="FFFF0000"/>
      <name val="BIZ UDPゴシック"/>
      <family val="3"/>
      <charset val="128"/>
    </font>
    <font>
      <b/>
      <sz val="11"/>
      <color theme="0"/>
      <name val="BIZ UDゴシック"/>
      <family val="3"/>
      <charset val="128"/>
    </font>
    <font>
      <sz val="11"/>
      <color theme="1"/>
      <name val="BIZ UDゴシック"/>
      <family val="3"/>
      <charset val="128"/>
    </font>
    <font>
      <b/>
      <sz val="8"/>
      <color theme="0"/>
      <name val="BIZ UDゴシック"/>
      <family val="3"/>
      <charset val="128"/>
    </font>
    <font>
      <sz val="8"/>
      <color theme="1"/>
      <name val="BIZ UDゴシック"/>
      <family val="3"/>
      <charset val="128"/>
    </font>
    <font>
      <sz val="8"/>
      <name val="BIZ UDゴシック"/>
      <family val="3"/>
      <charset val="128"/>
    </font>
    <font>
      <u/>
      <sz val="11"/>
      <color theme="10"/>
      <name val="ＭＳ Ｐゴシック"/>
      <family val="3"/>
      <charset val="128"/>
    </font>
    <font>
      <u/>
      <sz val="16"/>
      <color theme="10"/>
      <name val="ＭＳ Ｐゴシック"/>
      <family val="3"/>
      <charset val="128"/>
    </font>
  </fonts>
  <fills count="36">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FF99FF"/>
        <bgColor indexed="64"/>
      </patternFill>
    </fill>
    <fill>
      <patternFill patternType="solid">
        <fgColor rgb="FF0000CC"/>
        <bgColor indexed="64"/>
      </patternFill>
    </fill>
    <fill>
      <patternFill patternType="solid">
        <fgColor rgb="FFCCCCFF"/>
        <bgColor indexed="64"/>
      </patternFill>
    </fill>
    <fill>
      <patternFill patternType="solid">
        <fgColor theme="0" tint="-0.1498764000366222"/>
        <bgColor indexed="65"/>
      </patternFill>
    </fill>
    <fill>
      <patternFill patternType="solid">
        <fgColor rgb="FFEAEAEA"/>
        <bgColor indexed="64"/>
      </patternFill>
    </fill>
    <fill>
      <patternFill patternType="solid">
        <fgColor theme="1" tint="0.499984740745262"/>
        <bgColor indexed="64"/>
      </patternFill>
    </fill>
    <fill>
      <patternFill patternType="solid">
        <fgColor rgb="FFFF0000"/>
        <bgColor indexed="64"/>
      </patternFill>
    </fill>
    <fill>
      <patternFill patternType="solid">
        <fgColor theme="5" tint="-0.249977111117893"/>
        <bgColor indexed="64"/>
      </patternFill>
    </fill>
    <fill>
      <patternFill patternType="solid">
        <fgColor rgb="FF99FF99"/>
        <bgColor indexed="64"/>
      </patternFill>
    </fill>
    <fill>
      <patternFill patternType="solid">
        <fgColor rgb="FFCCCC00"/>
        <bgColor indexed="64"/>
      </patternFill>
    </fill>
    <fill>
      <patternFill patternType="solid">
        <fgColor rgb="FF66FFCC"/>
        <bgColor indexed="64"/>
      </patternFill>
    </fill>
    <fill>
      <patternFill patternType="solid">
        <fgColor theme="6" tint="0.39997558519241921"/>
        <bgColor indexed="64"/>
      </patternFill>
    </fill>
    <fill>
      <patternFill patternType="solid">
        <fgColor rgb="FF00FF00"/>
        <bgColor indexed="64"/>
      </patternFill>
    </fill>
    <fill>
      <patternFill patternType="solid">
        <fgColor theme="8" tint="0.39997558519241921"/>
        <bgColor indexed="64"/>
      </patternFill>
    </fill>
    <fill>
      <patternFill patternType="solid">
        <fgColor rgb="FFCC66FF"/>
        <bgColor indexed="64"/>
      </patternFill>
    </fill>
    <fill>
      <patternFill patternType="solid">
        <fgColor rgb="FFCCE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CC99FF"/>
        <bgColor indexed="64"/>
      </patternFill>
    </fill>
  </fills>
  <borders count="292">
    <border>
      <left/>
      <right/>
      <top/>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diagonal/>
    </border>
    <border>
      <left style="thick">
        <color indexed="64"/>
      </left>
      <right/>
      <top/>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right/>
      <top/>
      <bottom style="thin">
        <color indexed="64"/>
      </bottom>
      <diagonal/>
    </border>
    <border>
      <left style="thick">
        <color indexed="64"/>
      </left>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top/>
      <bottom style="dotted">
        <color indexed="64"/>
      </bottom>
      <diagonal/>
    </border>
    <border>
      <left style="thin">
        <color indexed="64"/>
      </left>
      <right/>
      <top/>
      <bottom/>
      <diagonal/>
    </border>
    <border>
      <left/>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style="thick">
        <color indexed="64"/>
      </left>
      <right/>
      <top style="thin">
        <color indexed="64"/>
      </top>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dotted">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indexed="64"/>
      </top>
      <bottom style="thick">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dotted">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ck">
        <color indexed="64"/>
      </right>
      <top style="dotted">
        <color indexed="64"/>
      </top>
      <bottom style="thin">
        <color indexed="64"/>
      </bottom>
      <diagonal/>
    </border>
    <border>
      <left/>
      <right/>
      <top style="hair">
        <color indexed="64"/>
      </top>
      <bottom style="medium">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right/>
      <top style="double">
        <color auto="1"/>
      </top>
      <bottom/>
      <diagonal/>
    </border>
    <border>
      <left style="thick">
        <color indexed="64"/>
      </left>
      <right style="thin">
        <color indexed="64"/>
      </right>
      <top style="thick">
        <color indexed="64"/>
      </top>
      <bottom/>
      <diagonal/>
    </border>
    <border>
      <left style="thin">
        <color indexed="64"/>
      </left>
      <right style="thin">
        <color indexed="64"/>
      </right>
      <top style="dotted">
        <color indexed="64"/>
      </top>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right style="dotted">
        <color indexed="64"/>
      </right>
      <top style="medium">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style="thick">
        <color indexed="64"/>
      </top>
      <bottom style="thick">
        <color indexed="64"/>
      </bottom>
      <diagonal/>
    </border>
    <border>
      <left/>
      <right style="dotted">
        <color indexed="64"/>
      </right>
      <top style="medium">
        <color indexed="64"/>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left style="double">
        <color indexed="64"/>
      </left>
      <right style="double">
        <color indexed="64"/>
      </right>
      <top style="dotted">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thick">
        <color indexed="64"/>
      </bottom>
      <diagonal/>
    </border>
    <border>
      <left style="double">
        <color indexed="64"/>
      </left>
      <right style="double">
        <color indexed="64"/>
      </right>
      <top/>
      <bottom/>
      <diagonal/>
    </border>
    <border>
      <left/>
      <right style="dotted">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style="thin">
        <color indexed="64"/>
      </left>
      <right/>
      <top style="double">
        <color indexed="64"/>
      </top>
      <bottom style="thin">
        <color indexed="64"/>
      </bottom>
      <diagonal/>
    </border>
    <border>
      <left/>
      <right style="thin">
        <color indexed="64"/>
      </right>
      <top style="thick">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thick">
        <color indexed="64"/>
      </top>
      <bottom style="dotted">
        <color indexed="64"/>
      </bottom>
      <diagonal/>
    </border>
    <border>
      <left style="double">
        <color indexed="64"/>
      </left>
      <right style="double">
        <color indexed="64"/>
      </right>
      <top style="dotted">
        <color indexed="64"/>
      </top>
      <bottom style="thick">
        <color indexed="64"/>
      </bottom>
      <diagonal/>
    </border>
    <border>
      <left style="double">
        <color indexed="64"/>
      </left>
      <right style="double">
        <color indexed="64"/>
      </right>
      <top style="thick">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style="medium">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dotted">
        <color indexed="64"/>
      </bottom>
      <diagonal/>
    </border>
    <border>
      <left style="thick">
        <color indexed="64"/>
      </left>
      <right style="thin">
        <color indexed="64"/>
      </right>
      <top style="dotted">
        <color indexed="64"/>
      </top>
      <bottom/>
      <diagonal/>
    </border>
    <border>
      <left style="thick">
        <color indexed="64"/>
      </left>
      <right style="thin">
        <color indexed="64"/>
      </right>
      <top style="dotted">
        <color indexed="64"/>
      </top>
      <bottom style="medium">
        <color indexed="64"/>
      </bottom>
      <diagonal/>
    </border>
    <border>
      <left style="thick">
        <color indexed="64"/>
      </left>
      <right style="thin">
        <color indexed="64"/>
      </right>
      <top style="medium">
        <color indexed="64"/>
      </top>
      <bottom style="thick">
        <color indexed="64"/>
      </bottom>
      <diagonal/>
    </border>
    <border>
      <left/>
      <right style="thin">
        <color indexed="64"/>
      </right>
      <top style="thick">
        <color indexed="64"/>
      </top>
      <bottom style="thick">
        <color indexed="64"/>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ck">
        <color indexed="64"/>
      </bottom>
      <diagonal/>
    </border>
    <border>
      <left style="thin">
        <color indexed="64"/>
      </left>
      <right style="thick">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thick">
        <color indexed="64"/>
      </left>
      <right style="thin">
        <color indexed="64"/>
      </right>
      <top style="thick">
        <color indexed="64"/>
      </top>
      <bottom style="thick">
        <color indexed="64"/>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ck">
        <color indexed="64"/>
      </right>
      <top style="thick">
        <color indexed="64"/>
      </top>
      <bottom style="thick">
        <color indexed="64"/>
      </bottom>
      <diagonal/>
    </border>
    <border>
      <left/>
      <right/>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double">
        <color indexed="64"/>
      </left>
      <right/>
      <top style="thick">
        <color indexed="64"/>
      </top>
      <bottom/>
      <diagonal/>
    </border>
    <border>
      <left style="double">
        <color indexed="64"/>
      </left>
      <right/>
      <top style="thick">
        <color indexed="64"/>
      </top>
      <bottom style="thick">
        <color indexed="64"/>
      </bottom>
      <diagonal/>
    </border>
    <border>
      <left style="double">
        <color indexed="64"/>
      </left>
      <right/>
      <top/>
      <bottom/>
      <diagonal/>
    </border>
    <border>
      <left style="double">
        <color indexed="64"/>
      </left>
      <right/>
      <top/>
      <bottom style="thick">
        <color auto="1"/>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s>
  <cellStyleXfs count="10">
    <xf numFmtId="0" fontId="0" fillId="0" borderId="0"/>
    <xf numFmtId="38" fontId="6" fillId="0" borderId="0" applyFont="0" applyFill="0" applyBorder="0" applyAlignment="0" applyProtection="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6" fillId="0" borderId="0"/>
    <xf numFmtId="0" fontId="1" fillId="0" borderId="0">
      <alignment vertical="center"/>
    </xf>
    <xf numFmtId="38" fontId="6" fillId="0" borderId="0" applyFont="0" applyFill="0" applyBorder="0" applyAlignment="0" applyProtection="0"/>
    <xf numFmtId="0" fontId="153" fillId="0" borderId="0" applyNumberFormat="0" applyFill="0" applyBorder="0" applyAlignment="0" applyProtection="0"/>
  </cellStyleXfs>
  <cellXfs count="1427">
    <xf numFmtId="0" fontId="0" fillId="0" borderId="0" xfId="0"/>
    <xf numFmtId="0" fontId="15" fillId="0" borderId="0" xfId="0" applyFont="1"/>
    <xf numFmtId="0" fontId="15" fillId="0" borderId="77" xfId="0" applyFont="1" applyBorder="1" applyAlignment="1">
      <alignment horizontal="center" vertical="center" shrinkToFit="1"/>
    </xf>
    <xf numFmtId="0" fontId="15" fillId="0" borderId="0" xfId="0" applyFont="1" applyAlignment="1">
      <alignment vertical="center"/>
    </xf>
    <xf numFmtId="0" fontId="16" fillId="7" borderId="88" xfId="0" applyFont="1" applyFill="1" applyBorder="1" applyAlignment="1" applyProtection="1">
      <alignment horizontal="left" vertical="center" wrapText="1"/>
      <protection locked="0"/>
    </xf>
    <xf numFmtId="0" fontId="24" fillId="7" borderId="72" xfId="0" applyFont="1" applyFill="1" applyBorder="1" applyAlignment="1" applyProtection="1">
      <alignment horizontal="left" vertical="center" wrapText="1"/>
      <protection locked="0"/>
    </xf>
    <xf numFmtId="0" fontId="24" fillId="7" borderId="88" xfId="0" applyFont="1" applyFill="1" applyBorder="1" applyAlignment="1" applyProtection="1">
      <alignment horizontal="left" vertical="center" wrapText="1"/>
      <protection locked="0"/>
    </xf>
    <xf numFmtId="0" fontId="21" fillId="7" borderId="82" xfId="0" applyFont="1" applyFill="1" applyBorder="1" applyAlignment="1" applyProtection="1">
      <alignment horizontal="left" vertical="center"/>
      <protection locked="0"/>
    </xf>
    <xf numFmtId="0" fontId="21" fillId="7" borderId="85" xfId="0" applyFont="1" applyFill="1" applyBorder="1" applyAlignment="1" applyProtection="1">
      <alignment horizontal="left" vertical="center"/>
      <protection locked="0"/>
    </xf>
    <xf numFmtId="0" fontId="21" fillId="7" borderId="86" xfId="0" applyFont="1" applyFill="1" applyBorder="1" applyAlignment="1" applyProtection="1">
      <alignment horizontal="left" vertical="center"/>
      <protection locked="0"/>
    </xf>
    <xf numFmtId="0" fontId="20" fillId="7" borderId="82" xfId="0" applyFont="1" applyFill="1" applyBorder="1" applyAlignment="1" applyProtection="1">
      <alignment horizontal="left" vertical="center"/>
      <protection locked="0"/>
    </xf>
    <xf numFmtId="0" fontId="15" fillId="4" borderId="0" xfId="0" applyFont="1" applyFill="1"/>
    <xf numFmtId="0" fontId="0" fillId="4" borderId="0" xfId="0" applyFill="1"/>
    <xf numFmtId="0" fontId="15" fillId="0" borderId="96" xfId="0" applyFont="1" applyBorder="1" applyAlignment="1">
      <alignment horizontal="center" vertical="center" shrinkToFit="1"/>
    </xf>
    <xf numFmtId="0" fontId="16" fillId="8" borderId="105" xfId="0" applyFont="1" applyFill="1" applyBorder="1" applyAlignment="1" applyProtection="1">
      <alignment horizontal="left" vertical="center" wrapText="1"/>
      <protection locked="0"/>
    </xf>
    <xf numFmtId="0" fontId="15" fillId="0" borderId="108" xfId="0" applyFont="1" applyBorder="1" applyAlignment="1">
      <alignment vertical="center"/>
    </xf>
    <xf numFmtId="0" fontId="15" fillId="0" borderId="109" xfId="0" applyFont="1" applyBorder="1" applyAlignment="1">
      <alignment horizontal="center" vertical="center" shrinkToFit="1"/>
    </xf>
    <xf numFmtId="0" fontId="15" fillId="0" borderId="86" xfId="0" applyFont="1" applyBorder="1" applyAlignment="1">
      <alignment vertical="center"/>
    </xf>
    <xf numFmtId="0" fontId="16" fillId="7" borderId="105" xfId="0" applyFont="1" applyFill="1" applyBorder="1" applyAlignment="1" applyProtection="1">
      <alignment horizontal="left" vertical="center" wrapText="1"/>
      <protection locked="0"/>
    </xf>
    <xf numFmtId="0" fontId="19" fillId="4" borderId="113" xfId="0" applyFont="1" applyFill="1" applyBorder="1" applyAlignment="1" applyProtection="1">
      <alignment horizontal="left" vertical="center"/>
      <protection locked="0"/>
    </xf>
    <xf numFmtId="0" fontId="19" fillId="4" borderId="114" xfId="0" applyFont="1" applyFill="1" applyBorder="1" applyAlignment="1" applyProtection="1">
      <alignment horizontal="left" vertical="center"/>
      <protection locked="0"/>
    </xf>
    <xf numFmtId="0" fontId="16" fillId="4" borderId="62" xfId="0" applyFont="1" applyFill="1" applyBorder="1" applyAlignment="1" applyProtection="1">
      <alignment horizontal="left" vertical="center" wrapText="1"/>
      <protection locked="0"/>
    </xf>
    <xf numFmtId="0" fontId="16" fillId="4" borderId="63" xfId="0" applyFont="1" applyFill="1" applyBorder="1" applyAlignment="1" applyProtection="1">
      <alignment horizontal="left" vertical="center" wrapText="1"/>
      <protection locked="0"/>
    </xf>
    <xf numFmtId="0" fontId="16" fillId="7" borderId="62" xfId="0" applyFont="1" applyFill="1" applyBorder="1" applyAlignment="1" applyProtection="1">
      <alignment horizontal="left" vertical="center"/>
      <protection locked="0"/>
    </xf>
    <xf numFmtId="0" fontId="15" fillId="11" borderId="0" xfId="0" applyFont="1" applyFill="1"/>
    <xf numFmtId="0" fontId="4" fillId="0" borderId="0" xfId="3">
      <alignment vertical="center"/>
    </xf>
    <xf numFmtId="0" fontId="7" fillId="0" borderId="0" xfId="3" applyFont="1">
      <alignment vertical="center"/>
    </xf>
    <xf numFmtId="0" fontId="15" fillId="12" borderId="0" xfId="0" applyFont="1" applyFill="1"/>
    <xf numFmtId="0" fontId="21" fillId="13" borderId="85" xfId="0" applyFont="1" applyFill="1" applyBorder="1" applyAlignment="1" applyProtection="1">
      <alignment horizontal="left" vertical="center"/>
      <protection locked="0"/>
    </xf>
    <xf numFmtId="0" fontId="16" fillId="13" borderId="62" xfId="0" applyFont="1" applyFill="1" applyBorder="1" applyAlignment="1" applyProtection="1">
      <alignment horizontal="left" vertical="center" wrapText="1"/>
      <protection locked="0"/>
    </xf>
    <xf numFmtId="0" fontId="16" fillId="13" borderId="94" xfId="0" applyFont="1" applyFill="1" applyBorder="1" applyAlignment="1" applyProtection="1">
      <alignment horizontal="left" vertical="center"/>
      <protection locked="0"/>
    </xf>
    <xf numFmtId="0" fontId="16" fillId="13" borderId="85" xfId="0" applyFont="1" applyFill="1" applyBorder="1" applyAlignment="1" applyProtection="1">
      <alignment horizontal="left" vertical="center"/>
      <protection locked="0"/>
    </xf>
    <xf numFmtId="0" fontId="16" fillId="13" borderId="110" xfId="0" applyFont="1" applyFill="1" applyBorder="1" applyAlignment="1" applyProtection="1">
      <alignment horizontal="left" vertical="center"/>
      <protection locked="0"/>
    </xf>
    <xf numFmtId="0" fontId="16" fillId="13" borderId="111" xfId="0" applyFont="1" applyFill="1" applyBorder="1" applyAlignment="1" applyProtection="1">
      <alignment horizontal="left" vertical="center"/>
      <protection locked="0"/>
    </xf>
    <xf numFmtId="0" fontId="16" fillId="13" borderId="95" xfId="0" applyFont="1" applyFill="1" applyBorder="1" applyAlignment="1" applyProtection="1">
      <alignment horizontal="left" vertical="center" wrapText="1"/>
      <protection locked="0"/>
    </xf>
    <xf numFmtId="0" fontId="16" fillId="13" borderId="86" xfId="0" applyFont="1" applyFill="1" applyBorder="1" applyAlignment="1" applyProtection="1">
      <alignment horizontal="left" vertical="center" wrapText="1"/>
      <protection locked="0"/>
    </xf>
    <xf numFmtId="0" fontId="39" fillId="5" borderId="0" xfId="0" applyFont="1" applyFill="1"/>
    <xf numFmtId="0" fontId="39" fillId="6" borderId="0" xfId="0" applyFont="1" applyFill="1"/>
    <xf numFmtId="0" fontId="39" fillId="8" borderId="0" xfId="0" applyFont="1" applyFill="1"/>
    <xf numFmtId="0" fontId="39" fillId="7" borderId="0" xfId="0" applyFont="1" applyFill="1"/>
    <xf numFmtId="0" fontId="40" fillId="10" borderId="0" xfId="0" applyFont="1" applyFill="1"/>
    <xf numFmtId="14" fontId="40" fillId="5" borderId="0" xfId="0" applyNumberFormat="1" applyFont="1" applyFill="1" applyAlignment="1">
      <alignment shrinkToFit="1"/>
    </xf>
    <xf numFmtId="14" fontId="40" fillId="6" borderId="0" xfId="0" applyNumberFormat="1" applyFont="1" applyFill="1" applyAlignment="1">
      <alignment shrinkToFit="1"/>
    </xf>
    <xf numFmtId="14" fontId="40" fillId="8" borderId="0" xfId="0" applyNumberFormat="1" applyFont="1" applyFill="1" applyAlignment="1">
      <alignment shrinkToFit="1"/>
    </xf>
    <xf numFmtId="14" fontId="40" fillId="7" borderId="0" xfId="0" applyNumberFormat="1" applyFont="1" applyFill="1" applyAlignment="1">
      <alignment shrinkToFit="1"/>
    </xf>
    <xf numFmtId="0" fontId="40" fillId="5" borderId="0" xfId="0" applyFont="1" applyFill="1"/>
    <xf numFmtId="0" fontId="40" fillId="6" borderId="0" xfId="0" applyFont="1" applyFill="1"/>
    <xf numFmtId="0" fontId="40" fillId="8" borderId="0" xfId="0" applyFont="1" applyFill="1"/>
    <xf numFmtId="0" fontId="40" fillId="7" borderId="0" xfId="0" applyFont="1" applyFill="1"/>
    <xf numFmtId="0" fontId="40" fillId="0" borderId="0" xfId="0" applyFont="1"/>
    <xf numFmtId="0" fontId="15" fillId="0" borderId="73" xfId="0" applyFont="1" applyBorder="1"/>
    <xf numFmtId="0" fontId="15" fillId="0" borderId="74" xfId="0" applyFont="1" applyBorder="1"/>
    <xf numFmtId="0" fontId="41" fillId="14" borderId="0" xfId="0" applyFont="1" applyFill="1"/>
    <xf numFmtId="0" fontId="15" fillId="0" borderId="68" xfId="0" applyFont="1" applyBorder="1"/>
    <xf numFmtId="0" fontId="15" fillId="0" borderId="69" xfId="0" applyFont="1" applyBorder="1"/>
    <xf numFmtId="0" fontId="41" fillId="10" borderId="16" xfId="0" applyFont="1" applyFill="1" applyBorder="1"/>
    <xf numFmtId="0" fontId="42" fillId="0" borderId="66" xfId="0" applyFont="1" applyBorder="1"/>
    <xf numFmtId="0" fontId="42" fillId="0" borderId="65" xfId="0" applyFont="1" applyBorder="1"/>
    <xf numFmtId="0" fontId="42" fillId="0" borderId="67" xfId="0" applyFont="1" applyBorder="1"/>
    <xf numFmtId="0" fontId="15" fillId="0" borderId="66" xfId="0" applyFont="1" applyBorder="1"/>
    <xf numFmtId="0" fontId="15" fillId="0" borderId="65" xfId="0" applyFont="1" applyBorder="1"/>
    <xf numFmtId="0" fontId="15" fillId="0" borderId="67" xfId="0" applyFont="1" applyBorder="1"/>
    <xf numFmtId="0" fontId="15" fillId="14" borderId="0" xfId="0" applyFont="1" applyFill="1"/>
    <xf numFmtId="0" fontId="15" fillId="14" borderId="16" xfId="0" applyFont="1" applyFill="1" applyBorder="1"/>
    <xf numFmtId="0" fontId="15" fillId="0" borderId="67" xfId="0" applyFont="1" applyBorder="1" applyAlignment="1">
      <alignment horizontal="right" shrinkToFit="1"/>
    </xf>
    <xf numFmtId="0" fontId="15" fillId="0" borderId="16" xfId="0" applyFont="1" applyBorder="1"/>
    <xf numFmtId="0" fontId="19" fillId="4" borderId="93" xfId="0" applyFont="1" applyFill="1" applyBorder="1" applyAlignment="1" applyProtection="1">
      <alignment horizontal="left" vertical="center"/>
      <protection locked="0"/>
    </xf>
    <xf numFmtId="0" fontId="19" fillId="4" borderId="72" xfId="0" applyFont="1" applyFill="1" applyBorder="1" applyAlignment="1" applyProtection="1">
      <alignment horizontal="left" vertical="center"/>
      <protection locked="0"/>
    </xf>
    <xf numFmtId="0" fontId="19" fillId="4" borderId="75" xfId="0" applyFont="1" applyFill="1" applyBorder="1" applyAlignment="1" applyProtection="1">
      <alignment horizontal="left" vertical="center"/>
      <protection locked="0"/>
    </xf>
    <xf numFmtId="0" fontId="19" fillId="4" borderId="88" xfId="0" applyFont="1" applyFill="1" applyBorder="1" applyAlignment="1" applyProtection="1">
      <alignment horizontal="left" vertical="center"/>
      <protection locked="0"/>
    </xf>
    <xf numFmtId="0" fontId="47" fillId="14" borderId="0" xfId="0" applyFont="1" applyFill="1" applyAlignment="1">
      <alignment shrinkToFit="1"/>
    </xf>
    <xf numFmtId="38" fontId="48" fillId="0" borderId="125" xfId="1" applyFont="1" applyFill="1" applyBorder="1" applyAlignment="1" applyProtection="1">
      <alignment horizontal="right" vertical="center"/>
    </xf>
    <xf numFmtId="38" fontId="48" fillId="0" borderId="128" xfId="1" applyFont="1" applyFill="1" applyBorder="1" applyAlignment="1" applyProtection="1">
      <alignment horizontal="right" vertical="center"/>
    </xf>
    <xf numFmtId="38" fontId="48" fillId="0" borderId="118" xfId="1" applyFont="1" applyFill="1" applyBorder="1" applyAlignment="1" applyProtection="1">
      <alignment horizontal="right" vertical="center"/>
    </xf>
    <xf numFmtId="38" fontId="48" fillId="0" borderId="133" xfId="1" applyFont="1" applyFill="1" applyBorder="1" applyAlignment="1" applyProtection="1">
      <alignment horizontal="right" vertical="center"/>
    </xf>
    <xf numFmtId="38" fontId="48" fillId="0" borderId="130" xfId="1" applyFont="1" applyFill="1" applyBorder="1" applyAlignment="1" applyProtection="1">
      <alignment horizontal="right" vertical="center"/>
    </xf>
    <xf numFmtId="38" fontId="48" fillId="0" borderId="127" xfId="1" applyFont="1" applyFill="1" applyBorder="1" applyAlignment="1" applyProtection="1">
      <alignment horizontal="right" vertical="center"/>
    </xf>
    <xf numFmtId="0" fontId="17" fillId="10" borderId="90" xfId="0" applyFont="1" applyFill="1" applyBorder="1" applyAlignment="1">
      <alignment horizontal="center" vertical="center" wrapText="1"/>
    </xf>
    <xf numFmtId="0" fontId="17" fillId="10" borderId="97" xfId="0" applyFont="1" applyFill="1" applyBorder="1" applyAlignment="1">
      <alignment horizontal="center" vertical="center" wrapText="1"/>
    </xf>
    <xf numFmtId="0" fontId="15" fillId="10" borderId="0" xfId="0" applyFont="1" applyFill="1"/>
    <xf numFmtId="0" fontId="23" fillId="10" borderId="0" xfId="0" applyFont="1" applyFill="1" applyAlignment="1">
      <alignment vertical="center"/>
    </xf>
    <xf numFmtId="0" fontId="0" fillId="10" borderId="0" xfId="0" applyFill="1"/>
    <xf numFmtId="0" fontId="15" fillId="10" borderId="0" xfId="0" applyFont="1" applyFill="1" applyAlignment="1">
      <alignment vertical="center"/>
    </xf>
    <xf numFmtId="0" fontId="15" fillId="10" borderId="0" xfId="0" applyFont="1" applyFill="1" applyAlignment="1">
      <alignment wrapText="1"/>
    </xf>
    <xf numFmtId="0" fontId="24" fillId="10" borderId="0" xfId="0" applyFont="1" applyFill="1" applyAlignment="1">
      <alignment vertical="center"/>
    </xf>
    <xf numFmtId="0" fontId="25" fillId="10" borderId="58" xfId="0" applyFont="1" applyFill="1" applyBorder="1" applyAlignment="1">
      <alignment horizontal="center" vertical="center"/>
    </xf>
    <xf numFmtId="0" fontId="27" fillId="10" borderId="44" xfId="0" applyFont="1" applyFill="1" applyBorder="1" applyAlignment="1">
      <alignment horizontal="center" vertical="center"/>
    </xf>
    <xf numFmtId="0" fontId="26" fillId="10" borderId="44" xfId="0" applyFont="1" applyFill="1" applyBorder="1" applyAlignment="1">
      <alignment horizontal="center" vertical="center"/>
    </xf>
    <xf numFmtId="0" fontId="29" fillId="10" borderId="44" xfId="0" applyFont="1" applyFill="1" applyBorder="1" applyAlignment="1">
      <alignment horizontal="center" vertical="center"/>
    </xf>
    <xf numFmtId="0" fontId="15" fillId="10" borderId="44" xfId="0" applyFont="1" applyFill="1" applyBorder="1" applyAlignment="1">
      <alignment horizontal="center" vertical="center"/>
    </xf>
    <xf numFmtId="0" fontId="28" fillId="10" borderId="80" xfId="0" applyFont="1" applyFill="1" applyBorder="1" applyAlignment="1">
      <alignment horizontal="center" vertical="center"/>
    </xf>
    <xf numFmtId="0" fontId="20" fillId="10" borderId="0" xfId="0" applyFont="1" applyFill="1" applyAlignment="1">
      <alignment vertical="center"/>
    </xf>
    <xf numFmtId="0" fontId="21" fillId="10" borderId="0" xfId="0" applyFont="1" applyFill="1" applyAlignment="1">
      <alignment vertical="center"/>
    </xf>
    <xf numFmtId="0" fontId="20" fillId="10" borderId="73" xfId="0" applyFont="1" applyFill="1" applyBorder="1" applyAlignment="1">
      <alignment horizontal="center" vertical="center" wrapText="1"/>
    </xf>
    <xf numFmtId="0" fontId="20" fillId="10" borderId="0" xfId="0" applyFont="1" applyFill="1" applyAlignment="1">
      <alignment horizontal="center" vertical="center" wrapText="1"/>
    </xf>
    <xf numFmtId="0" fontId="15" fillId="10" borderId="76" xfId="0" applyFont="1" applyFill="1" applyBorder="1" applyAlignment="1">
      <alignment horizontal="center" vertical="center" shrinkToFit="1"/>
    </xf>
    <xf numFmtId="0" fontId="15" fillId="10" borderId="77" xfId="0" applyFont="1" applyFill="1" applyBorder="1" applyAlignment="1">
      <alignment horizontal="center" vertical="center" shrinkToFit="1"/>
    </xf>
    <xf numFmtId="0" fontId="15" fillId="10" borderId="78" xfId="0" applyFont="1" applyFill="1" applyBorder="1" applyAlignment="1">
      <alignment horizontal="center" vertical="center" shrinkToFit="1"/>
    </xf>
    <xf numFmtId="0" fontId="15" fillId="10" borderId="48" xfId="0" applyFont="1" applyFill="1" applyBorder="1"/>
    <xf numFmtId="0" fontId="15" fillId="10" borderId="49" xfId="0" applyFont="1" applyFill="1" applyBorder="1"/>
    <xf numFmtId="0" fontId="15" fillId="10" borderId="29" xfId="0" applyFont="1" applyFill="1" applyBorder="1"/>
    <xf numFmtId="0" fontId="4" fillId="10" borderId="0" xfId="3" applyFill="1">
      <alignment vertical="center"/>
    </xf>
    <xf numFmtId="0" fontId="7" fillId="10" borderId="0" xfId="3" applyFont="1" applyFill="1">
      <alignment vertical="center"/>
    </xf>
    <xf numFmtId="0" fontId="11" fillId="10" borderId="0" xfId="3" applyFont="1" applyFill="1">
      <alignment vertical="center"/>
    </xf>
    <xf numFmtId="0" fontId="35" fillId="10" borderId="0" xfId="3" applyFont="1" applyFill="1" applyAlignment="1">
      <alignment horizontal="center" vertical="center"/>
    </xf>
    <xf numFmtId="0" fontId="35" fillId="10" borderId="0" xfId="3" applyFont="1" applyFill="1">
      <alignment vertical="center"/>
    </xf>
    <xf numFmtId="0" fontId="9" fillId="10" borderId="0" xfId="3" applyFont="1" applyFill="1" applyAlignment="1">
      <alignment horizontal="center" vertical="center"/>
    </xf>
    <xf numFmtId="0" fontId="45" fillId="10" borderId="0" xfId="3" applyFont="1" applyFill="1" applyAlignment="1">
      <alignment horizontal="right"/>
    </xf>
    <xf numFmtId="0" fontId="8" fillId="10" borderId="0" xfId="3" applyFont="1" applyFill="1" applyAlignment="1">
      <alignment horizontal="right" vertical="center"/>
    </xf>
    <xf numFmtId="177" fontId="12" fillId="10" borderId="0" xfId="3" applyNumberFormat="1" applyFont="1" applyFill="1">
      <alignment vertical="center"/>
    </xf>
    <xf numFmtId="176" fontId="9" fillId="10" borderId="0" xfId="4" applyNumberFormat="1" applyFont="1" applyFill="1" applyBorder="1" applyAlignment="1" applyProtection="1">
      <alignment horizontal="right" vertical="center"/>
    </xf>
    <xf numFmtId="0" fontId="18" fillId="10" borderId="0" xfId="3" applyFont="1" applyFill="1" applyAlignment="1">
      <alignment horizontal="left" vertical="center" wrapText="1"/>
    </xf>
    <xf numFmtId="0" fontId="37" fillId="10" borderId="0" xfId="3" applyFont="1" applyFill="1">
      <alignment vertical="center"/>
    </xf>
    <xf numFmtId="0" fontId="51" fillId="0" borderId="0" xfId="0" applyFont="1"/>
    <xf numFmtId="38" fontId="48" fillId="10" borderId="125" xfId="1" applyFont="1" applyFill="1" applyBorder="1" applyAlignment="1" applyProtection="1">
      <alignment horizontal="right" vertical="center"/>
    </xf>
    <xf numFmtId="0" fontId="15" fillId="10" borderId="31" xfId="3" quotePrefix="1" applyFont="1" applyFill="1" applyBorder="1" applyAlignment="1">
      <alignment horizontal="center" vertical="center"/>
    </xf>
    <xf numFmtId="0" fontId="19" fillId="10" borderId="17" xfId="3" quotePrefix="1" applyFont="1" applyFill="1" applyBorder="1" applyAlignment="1">
      <alignment horizontal="center" vertical="center"/>
    </xf>
    <xf numFmtId="0" fontId="19" fillId="10" borderId="14" xfId="3" quotePrefix="1" applyFont="1" applyFill="1" applyBorder="1" applyAlignment="1">
      <alignment horizontal="center" vertical="center"/>
    </xf>
    <xf numFmtId="0" fontId="19" fillId="10" borderId="28" xfId="3" quotePrefix="1" applyFont="1" applyFill="1" applyBorder="1" applyAlignment="1">
      <alignment horizontal="center" vertical="center"/>
    </xf>
    <xf numFmtId="0" fontId="19" fillId="10" borderId="31" xfId="3" quotePrefix="1" applyFont="1" applyFill="1" applyBorder="1" applyAlignment="1">
      <alignment horizontal="center" vertical="center"/>
    </xf>
    <xf numFmtId="0" fontId="19" fillId="10" borderId="33" xfId="3" applyFont="1" applyFill="1" applyBorder="1" applyAlignment="1">
      <alignment horizontal="center" vertical="center" textRotation="255"/>
    </xf>
    <xf numFmtId="0" fontId="19" fillId="10" borderId="34" xfId="3" applyFont="1" applyFill="1" applyBorder="1" applyAlignment="1">
      <alignment horizontal="center" vertical="center" textRotation="255"/>
    </xf>
    <xf numFmtId="0" fontId="19" fillId="10" borderId="136" xfId="3" applyFont="1" applyFill="1" applyBorder="1" applyAlignment="1">
      <alignment horizontal="center" vertical="center" textRotation="255"/>
    </xf>
    <xf numFmtId="0" fontId="19" fillId="10" borderId="27" xfId="3" quotePrefix="1" applyFont="1" applyFill="1" applyBorder="1" applyAlignment="1">
      <alignment horizontal="center" vertical="center"/>
    </xf>
    <xf numFmtId="0" fontId="19" fillId="10" borderId="16" xfId="3" quotePrefix="1" applyFont="1" applyFill="1" applyBorder="1" applyAlignment="1">
      <alignment horizontal="center" vertical="center"/>
    </xf>
    <xf numFmtId="0" fontId="38" fillId="10" borderId="132" xfId="3" applyFont="1" applyFill="1" applyBorder="1">
      <alignment vertical="center"/>
    </xf>
    <xf numFmtId="0" fontId="38" fillId="10" borderId="131" xfId="3" applyFont="1" applyFill="1" applyBorder="1">
      <alignment vertical="center"/>
    </xf>
    <xf numFmtId="0" fontId="35" fillId="10" borderId="6" xfId="3" applyFont="1" applyFill="1" applyBorder="1">
      <alignment vertical="center"/>
    </xf>
    <xf numFmtId="0" fontId="35" fillId="10" borderId="8" xfId="3" applyFont="1" applyFill="1" applyBorder="1">
      <alignment vertical="center"/>
    </xf>
    <xf numFmtId="0" fontId="35" fillId="10" borderId="9" xfId="3" applyFont="1" applyFill="1" applyBorder="1">
      <alignment vertical="center"/>
    </xf>
    <xf numFmtId="0" fontId="40" fillId="5" borderId="0" xfId="0" applyFont="1" applyFill="1" applyAlignment="1">
      <alignment horizontal="right"/>
    </xf>
    <xf numFmtId="0" fontId="40" fillId="6" borderId="0" xfId="0" applyFont="1" applyFill="1" applyAlignment="1">
      <alignment horizontal="right"/>
    </xf>
    <xf numFmtId="0" fontId="40" fillId="8" borderId="0" xfId="0" applyFont="1" applyFill="1" applyAlignment="1">
      <alignment horizontal="right"/>
    </xf>
    <xf numFmtId="0" fontId="40" fillId="7" borderId="0" xfId="0" applyFont="1" applyFill="1" applyAlignment="1">
      <alignment horizontal="right"/>
    </xf>
    <xf numFmtId="0" fontId="15" fillId="5" borderId="0" xfId="0" applyFont="1" applyFill="1" applyAlignment="1">
      <alignment horizontal="right"/>
    </xf>
    <xf numFmtId="0" fontId="30" fillId="10" borderId="115" xfId="0" applyFont="1" applyFill="1" applyBorder="1" applyAlignment="1">
      <alignment horizontal="center" vertical="center"/>
    </xf>
    <xf numFmtId="0" fontId="30" fillId="10" borderId="116" xfId="0" applyFont="1" applyFill="1" applyBorder="1" applyAlignment="1">
      <alignment horizontal="center" vertical="center"/>
    </xf>
    <xf numFmtId="0" fontId="46" fillId="10" borderId="116" xfId="0" applyFont="1" applyFill="1" applyBorder="1" applyAlignment="1">
      <alignment horizontal="center" vertical="center" shrinkToFit="1"/>
    </xf>
    <xf numFmtId="0" fontId="20" fillId="10" borderId="71" xfId="0" applyFont="1" applyFill="1" applyBorder="1" applyAlignment="1">
      <alignment horizontal="center" vertical="center"/>
    </xf>
    <xf numFmtId="0" fontId="20" fillId="10" borderId="69" xfId="0" applyFont="1" applyFill="1" applyBorder="1" applyAlignment="1">
      <alignment horizontal="center" vertical="center"/>
    </xf>
    <xf numFmtId="0" fontId="55" fillId="10" borderId="0" xfId="0" applyFont="1" applyFill="1" applyAlignment="1">
      <alignment vertical="center"/>
    </xf>
    <xf numFmtId="178" fontId="15" fillId="10" borderId="0" xfId="0" applyNumberFormat="1" applyFont="1" applyFill="1"/>
    <xf numFmtId="14" fontId="15" fillId="10" borderId="0" xfId="0" applyNumberFormat="1" applyFont="1" applyFill="1"/>
    <xf numFmtId="0" fontId="56" fillId="4" borderId="0" xfId="0" applyFont="1" applyFill="1" applyAlignment="1">
      <alignment horizontal="center" vertical="center"/>
    </xf>
    <xf numFmtId="0" fontId="15" fillId="4" borderId="151" xfId="0" applyFont="1" applyFill="1" applyBorder="1"/>
    <xf numFmtId="0" fontId="15" fillId="11" borderId="24" xfId="0" applyFont="1" applyFill="1" applyBorder="1"/>
    <xf numFmtId="0" fontId="15" fillId="12" borderId="24" xfId="0" applyFont="1" applyFill="1" applyBorder="1"/>
    <xf numFmtId="0" fontId="15" fillId="0" borderId="24" xfId="0" applyFont="1" applyBorder="1"/>
    <xf numFmtId="0" fontId="0" fillId="0" borderId="24" xfId="0" applyBorder="1"/>
    <xf numFmtId="0" fontId="34" fillId="10" borderId="0" xfId="0" applyFont="1" applyFill="1" applyAlignment="1">
      <alignment vertical="top"/>
    </xf>
    <xf numFmtId="0" fontId="56" fillId="10" borderId="0" xfId="0" applyFont="1" applyFill="1" applyAlignment="1">
      <alignment horizontal="center" vertical="center"/>
    </xf>
    <xf numFmtId="0" fontId="18" fillId="10" borderId="0" xfId="3" applyFont="1" applyFill="1" applyAlignment="1">
      <alignment horizontal="center" vertical="center"/>
    </xf>
    <xf numFmtId="177" fontId="33" fillId="10" borderId="55" xfId="3" applyNumberFormat="1" applyFont="1" applyFill="1" applyBorder="1">
      <alignment vertical="center"/>
    </xf>
    <xf numFmtId="177" fontId="33" fillId="10" borderId="26" xfId="3" applyNumberFormat="1" applyFont="1" applyFill="1" applyBorder="1">
      <alignment vertical="center"/>
    </xf>
    <xf numFmtId="0" fontId="15" fillId="10" borderId="36" xfId="3" quotePrefix="1" applyFont="1" applyFill="1" applyBorder="1" applyAlignment="1">
      <alignment horizontal="center" vertical="center"/>
    </xf>
    <xf numFmtId="0" fontId="15" fillId="10" borderId="17" xfId="3" quotePrefix="1" applyFont="1" applyFill="1" applyBorder="1" applyAlignment="1">
      <alignment horizontal="center" vertical="center"/>
    </xf>
    <xf numFmtId="0" fontId="15" fillId="10" borderId="14" xfId="3" quotePrefix="1" applyFont="1" applyFill="1" applyBorder="1" applyAlignment="1">
      <alignment horizontal="center" vertical="center"/>
    </xf>
    <xf numFmtId="0" fontId="15" fillId="10" borderId="8" xfId="3" quotePrefix="1" applyFont="1" applyFill="1" applyBorder="1" applyAlignment="1">
      <alignment horizontal="center" vertical="center"/>
    </xf>
    <xf numFmtId="0" fontId="15" fillId="10" borderId="1" xfId="3" quotePrefix="1" applyFont="1" applyFill="1" applyBorder="1" applyAlignment="1">
      <alignment horizontal="center" vertical="center"/>
    </xf>
    <xf numFmtId="0" fontId="15" fillId="10" borderId="2" xfId="3" quotePrefix="1" applyFont="1" applyFill="1" applyBorder="1" applyAlignment="1">
      <alignment horizontal="center" vertical="center"/>
    </xf>
    <xf numFmtId="0" fontId="15" fillId="10" borderId="32" xfId="3" quotePrefix="1" applyFont="1" applyFill="1" applyBorder="1" applyAlignment="1">
      <alignment horizontal="center" vertical="center"/>
    </xf>
    <xf numFmtId="0" fontId="40" fillId="15" borderId="0" xfId="0" applyFont="1" applyFill="1"/>
    <xf numFmtId="38" fontId="48" fillId="0" borderId="140" xfId="1" applyFont="1" applyFill="1" applyBorder="1" applyAlignment="1" applyProtection="1">
      <alignment horizontal="right" vertical="center"/>
    </xf>
    <xf numFmtId="38" fontId="48" fillId="0" borderId="29" xfId="1" applyFont="1" applyFill="1" applyBorder="1" applyAlignment="1" applyProtection="1">
      <alignment horizontal="right" vertical="center"/>
    </xf>
    <xf numFmtId="38" fontId="49" fillId="7" borderId="137" xfId="1" applyFont="1" applyFill="1" applyBorder="1" applyAlignment="1" applyProtection="1">
      <alignment horizontal="right" vertical="center"/>
      <protection locked="0"/>
    </xf>
    <xf numFmtId="38" fontId="48" fillId="7" borderId="129" xfId="1" applyFont="1" applyFill="1" applyBorder="1" applyAlignment="1" applyProtection="1">
      <alignment horizontal="right" vertical="center"/>
      <protection locked="0"/>
    </xf>
    <xf numFmtId="38" fontId="48" fillId="0" borderId="12" xfId="1" applyFont="1" applyFill="1" applyBorder="1" applyAlignment="1" applyProtection="1">
      <alignment horizontal="right" vertical="center"/>
    </xf>
    <xf numFmtId="38" fontId="48" fillId="7" borderId="142" xfId="1" applyFont="1" applyFill="1" applyBorder="1" applyAlignment="1" applyProtection="1">
      <alignment horizontal="right" vertical="center"/>
      <protection locked="0"/>
    </xf>
    <xf numFmtId="38" fontId="48" fillId="7" borderId="153" xfId="1" applyFont="1" applyFill="1" applyBorder="1" applyAlignment="1" applyProtection="1">
      <alignment horizontal="right" vertical="center"/>
      <protection locked="0"/>
    </xf>
    <xf numFmtId="38" fontId="48" fillId="7" borderId="12" xfId="1" applyFont="1" applyFill="1" applyBorder="1" applyAlignment="1" applyProtection="1">
      <alignment horizontal="right" vertical="center"/>
      <protection locked="0"/>
    </xf>
    <xf numFmtId="38" fontId="48" fillId="7" borderId="140" xfId="1" applyFont="1" applyFill="1" applyBorder="1" applyAlignment="1" applyProtection="1">
      <alignment horizontal="right" vertical="center"/>
      <protection locked="0"/>
    </xf>
    <xf numFmtId="38" fontId="48" fillId="7" borderId="137" xfId="1" applyFont="1" applyFill="1" applyBorder="1" applyAlignment="1" applyProtection="1">
      <alignment horizontal="right" vertical="center"/>
      <protection locked="0"/>
    </xf>
    <xf numFmtId="38" fontId="48" fillId="7" borderId="141" xfId="1" applyFont="1" applyFill="1" applyBorder="1" applyAlignment="1" applyProtection="1">
      <alignment horizontal="right" vertical="center"/>
      <protection locked="0"/>
    </xf>
    <xf numFmtId="38" fontId="48" fillId="0" borderId="138" xfId="1" applyFont="1" applyFill="1" applyBorder="1" applyAlignment="1" applyProtection="1">
      <alignment horizontal="right" vertical="center"/>
    </xf>
    <xf numFmtId="0" fontId="15" fillId="10" borderId="0" xfId="3" quotePrefix="1" applyFont="1" applyFill="1" applyAlignment="1">
      <alignment horizontal="center" vertical="center"/>
    </xf>
    <xf numFmtId="177" fontId="33" fillId="10" borderId="155" xfId="3" applyNumberFormat="1" applyFont="1" applyFill="1" applyBorder="1">
      <alignment vertical="center"/>
    </xf>
    <xf numFmtId="177" fontId="33" fillId="10" borderId="65" xfId="3" applyNumberFormat="1" applyFont="1" applyFill="1" applyBorder="1">
      <alignment vertical="center"/>
    </xf>
    <xf numFmtId="0" fontId="15" fillId="10" borderId="28" xfId="3" quotePrefix="1" applyFont="1" applyFill="1" applyBorder="1" applyAlignment="1">
      <alignment horizontal="center" vertical="center"/>
    </xf>
    <xf numFmtId="38" fontId="48" fillId="0" borderId="117" xfId="1" applyFont="1" applyFill="1" applyBorder="1" applyAlignment="1" applyProtection="1">
      <alignment horizontal="right" vertical="center"/>
    </xf>
    <xf numFmtId="0" fontId="15" fillId="10" borderId="18" xfId="3" quotePrefix="1" applyFont="1" applyFill="1" applyBorder="1" applyAlignment="1">
      <alignment horizontal="center" vertical="center"/>
    </xf>
    <xf numFmtId="0" fontId="15" fillId="10" borderId="35" xfId="3" quotePrefix="1" applyFont="1" applyFill="1" applyBorder="1" applyAlignment="1">
      <alignment horizontal="center" vertical="center"/>
    </xf>
    <xf numFmtId="0" fontId="15" fillId="10" borderId="35" xfId="3" applyFont="1" applyFill="1" applyBorder="1">
      <alignment vertical="center"/>
    </xf>
    <xf numFmtId="0" fontId="15" fillId="10" borderId="1" xfId="3" applyFont="1" applyFill="1" applyBorder="1">
      <alignment vertical="center"/>
    </xf>
    <xf numFmtId="0" fontId="15" fillId="10" borderId="31" xfId="3" applyFont="1" applyFill="1" applyBorder="1">
      <alignment vertical="center"/>
    </xf>
    <xf numFmtId="0" fontId="15" fillId="10" borderId="32" xfId="3" applyFont="1" applyFill="1" applyBorder="1" applyAlignment="1">
      <alignment vertical="center" wrapText="1"/>
    </xf>
    <xf numFmtId="0" fontId="19" fillId="10" borderId="31" xfId="3" applyFont="1" applyFill="1" applyBorder="1" applyAlignment="1">
      <alignment vertical="center" wrapText="1"/>
    </xf>
    <xf numFmtId="0" fontId="19" fillId="10" borderId="1" xfId="3" applyFont="1" applyFill="1" applyBorder="1" applyAlignment="1">
      <alignment vertical="center" wrapText="1"/>
    </xf>
    <xf numFmtId="0" fontId="19" fillId="10" borderId="16" xfId="3" applyFont="1" applyFill="1" applyBorder="1" applyAlignment="1">
      <alignment vertical="center" wrapText="1"/>
    </xf>
    <xf numFmtId="0" fontId="15" fillId="10" borderId="0" xfId="3" applyFont="1" applyFill="1">
      <alignment vertical="center"/>
    </xf>
    <xf numFmtId="177" fontId="15" fillId="10" borderId="0" xfId="3" applyNumberFormat="1" applyFont="1" applyFill="1" applyAlignment="1">
      <alignment horizontal="left" vertical="center"/>
    </xf>
    <xf numFmtId="0" fontId="15" fillId="10" borderId="44" xfId="3" applyFont="1" applyFill="1" applyBorder="1">
      <alignment vertical="center"/>
    </xf>
    <xf numFmtId="0" fontId="15" fillId="10" borderId="14" xfId="3" applyFont="1" applyFill="1" applyBorder="1">
      <alignment vertical="center"/>
    </xf>
    <xf numFmtId="0" fontId="19" fillId="10" borderId="14" xfId="3" applyFont="1" applyFill="1" applyBorder="1">
      <alignment vertical="center"/>
    </xf>
    <xf numFmtId="0" fontId="19" fillId="10" borderId="33" xfId="3" applyFont="1" applyFill="1" applyBorder="1" applyAlignment="1">
      <alignment horizontal="left" vertical="center" wrapText="1"/>
    </xf>
    <xf numFmtId="0" fontId="38" fillId="10" borderId="39" xfId="3" applyFont="1" applyFill="1" applyBorder="1">
      <alignment vertical="center"/>
    </xf>
    <xf numFmtId="0" fontId="15" fillId="10" borderId="0" xfId="0" applyFont="1" applyFill="1" applyAlignment="1">
      <alignment horizontal="center" vertical="center"/>
    </xf>
    <xf numFmtId="0" fontId="15" fillId="10" borderId="37" xfId="3" applyFont="1" applyFill="1" applyBorder="1">
      <alignment vertical="center"/>
    </xf>
    <xf numFmtId="0" fontId="15" fillId="10" borderId="24" xfId="3" applyFont="1" applyFill="1" applyBorder="1">
      <alignment vertical="center"/>
    </xf>
    <xf numFmtId="0" fontId="15" fillId="10" borderId="44" xfId="3" applyFont="1" applyFill="1" applyBorder="1" applyAlignment="1">
      <alignment vertical="center" wrapText="1"/>
    </xf>
    <xf numFmtId="0" fontId="8" fillId="10" borderId="0" xfId="3" applyFont="1" applyFill="1">
      <alignment vertical="center"/>
    </xf>
    <xf numFmtId="0" fontId="4" fillId="10" borderId="0" xfId="3" applyFill="1" applyAlignment="1">
      <alignment horizontal="center" vertical="center"/>
    </xf>
    <xf numFmtId="0" fontId="57" fillId="16" borderId="0" xfId="3" applyFont="1" applyFill="1">
      <alignment vertical="center"/>
    </xf>
    <xf numFmtId="0" fontId="58" fillId="0" borderId="0" xfId="3" applyFont="1">
      <alignment vertical="center"/>
    </xf>
    <xf numFmtId="0" fontId="58" fillId="10" borderId="0" xfId="3" applyFont="1" applyFill="1">
      <alignment vertical="center"/>
    </xf>
    <xf numFmtId="0" fontId="60" fillId="16" borderId="0" xfId="3" applyFont="1" applyFill="1">
      <alignment vertical="center"/>
    </xf>
    <xf numFmtId="0" fontId="58" fillId="0" borderId="0" xfId="0" applyFont="1"/>
    <xf numFmtId="0" fontId="58" fillId="0" borderId="0" xfId="0" applyFont="1" applyAlignment="1">
      <alignment vertical="center"/>
    </xf>
    <xf numFmtId="0" fontId="0" fillId="0" borderId="0" xfId="0" applyAlignment="1">
      <alignment vertical="center"/>
    </xf>
    <xf numFmtId="0" fontId="14" fillId="10" borderId="0" xfId="0" applyFont="1" applyFill="1" applyAlignment="1">
      <alignment horizontal="center" vertical="center"/>
    </xf>
    <xf numFmtId="0" fontId="0" fillId="10" borderId="0" xfId="0" applyFill="1" applyAlignment="1">
      <alignment vertical="center"/>
    </xf>
    <xf numFmtId="0" fontId="59" fillId="0" borderId="0" xfId="0" applyFont="1" applyAlignment="1">
      <alignment horizontal="center" vertical="center"/>
    </xf>
    <xf numFmtId="0" fontId="13" fillId="10" borderId="0" xfId="0" applyFont="1" applyFill="1" applyAlignment="1">
      <alignment vertical="center"/>
    </xf>
    <xf numFmtId="0" fontId="13" fillId="10" borderId="0" xfId="0" applyFont="1" applyFill="1"/>
    <xf numFmtId="0" fontId="18" fillId="0" borderId="23"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0" xfId="0" applyFont="1" applyAlignment="1">
      <alignment horizontal="center" vertical="center" shrinkToFit="1"/>
    </xf>
    <xf numFmtId="0" fontId="16" fillId="10" borderId="0" xfId="3" applyFont="1" applyFill="1">
      <alignment vertical="center"/>
    </xf>
    <xf numFmtId="177" fontId="33" fillId="10" borderId="0" xfId="3" applyNumberFormat="1" applyFont="1" applyFill="1">
      <alignment vertical="center"/>
    </xf>
    <xf numFmtId="0" fontId="15" fillId="0" borderId="0" xfId="0" applyFont="1" applyAlignment="1">
      <alignment horizontal="left" vertical="center"/>
    </xf>
    <xf numFmtId="177" fontId="18" fillId="0" borderId="154" xfId="0" applyNumberFormat="1" applyFont="1" applyBorder="1" applyAlignment="1">
      <alignment vertical="center"/>
    </xf>
    <xf numFmtId="177" fontId="18" fillId="0" borderId="139" xfId="0" applyNumberFormat="1" applyFont="1" applyBorder="1" applyAlignment="1">
      <alignment vertical="center"/>
    </xf>
    <xf numFmtId="0" fontId="35" fillId="0" borderId="0" xfId="3" applyFont="1">
      <alignment vertical="center"/>
    </xf>
    <xf numFmtId="0" fontId="35" fillId="0" borderId="0" xfId="3" applyFont="1" applyAlignment="1">
      <alignment horizontal="center" vertical="center"/>
    </xf>
    <xf numFmtId="0" fontId="15" fillId="10" borderId="195" xfId="3" applyFont="1" applyFill="1" applyBorder="1">
      <alignment vertical="center"/>
    </xf>
    <xf numFmtId="0" fontId="15" fillId="10" borderId="32" xfId="3" applyFont="1" applyFill="1" applyBorder="1">
      <alignment vertical="center"/>
    </xf>
    <xf numFmtId="177" fontId="16" fillId="10" borderId="179" xfId="0" applyNumberFormat="1" applyFont="1" applyFill="1" applyBorder="1" applyAlignment="1">
      <alignment horizontal="left" vertical="center"/>
    </xf>
    <xf numFmtId="177" fontId="16" fillId="0" borderId="43" xfId="0" applyNumberFormat="1" applyFont="1" applyBorder="1" applyAlignment="1">
      <alignment horizontal="left" vertical="center"/>
    </xf>
    <xf numFmtId="177" fontId="20" fillId="9" borderId="6" xfId="0" applyNumberFormat="1" applyFont="1" applyFill="1" applyBorder="1" applyAlignment="1">
      <alignment horizontal="left" vertical="center"/>
    </xf>
    <xf numFmtId="177" fontId="16" fillId="0" borderId="196" xfId="0" applyNumberFormat="1" applyFont="1" applyBorder="1" applyAlignment="1">
      <alignment horizontal="left" vertical="center"/>
    </xf>
    <xf numFmtId="177" fontId="16" fillId="0" borderId="43" xfId="0" applyNumberFormat="1" applyFont="1" applyBorder="1" applyAlignment="1">
      <alignment vertical="center"/>
    </xf>
    <xf numFmtId="177" fontId="20" fillId="9" borderId="192" xfId="0" applyNumberFormat="1" applyFont="1" applyFill="1" applyBorder="1" applyAlignment="1">
      <alignment vertical="center"/>
    </xf>
    <xf numFmtId="177" fontId="16" fillId="0" borderId="179" xfId="0" applyNumberFormat="1" applyFont="1" applyBorder="1" applyAlignment="1">
      <alignment vertical="center"/>
    </xf>
    <xf numFmtId="177" fontId="20" fillId="9" borderId="6" xfId="0" applyNumberFormat="1" applyFont="1" applyFill="1" applyBorder="1" applyAlignment="1">
      <alignment vertical="center"/>
    </xf>
    <xf numFmtId="177" fontId="16" fillId="0" borderId="196" xfId="0" applyNumberFormat="1" applyFont="1" applyBorder="1" applyAlignment="1">
      <alignment vertical="center"/>
    </xf>
    <xf numFmtId="177" fontId="18" fillId="0" borderId="98" xfId="0" applyNumberFormat="1" applyFont="1" applyBorder="1" applyAlignment="1">
      <alignment vertical="center"/>
    </xf>
    <xf numFmtId="0" fontId="18" fillId="0" borderId="200" xfId="0" applyFont="1" applyBorder="1" applyAlignment="1">
      <alignment horizontal="center" vertical="center"/>
    </xf>
    <xf numFmtId="0" fontId="20" fillId="0" borderId="0" xfId="0" applyFont="1" applyAlignment="1">
      <alignment vertical="center" textRotation="255"/>
    </xf>
    <xf numFmtId="0" fontId="20" fillId="0" borderId="0" xfId="0" applyFont="1" applyAlignment="1">
      <alignment vertical="center"/>
    </xf>
    <xf numFmtId="0" fontId="16" fillId="0" borderId="0" xfId="0" applyFont="1" applyAlignment="1">
      <alignment vertical="center"/>
    </xf>
    <xf numFmtId="0" fontId="15" fillId="0" borderId="0" xfId="0" applyFont="1" applyAlignment="1">
      <alignment vertical="center" textRotation="255"/>
    </xf>
    <xf numFmtId="0" fontId="18" fillId="13" borderId="166" xfId="3" applyFont="1" applyFill="1" applyBorder="1" applyAlignment="1">
      <alignment horizontal="center" vertical="center"/>
    </xf>
    <xf numFmtId="0" fontId="61" fillId="0" borderId="58" xfId="0" applyFont="1" applyBorder="1" applyAlignment="1">
      <alignment horizontal="center" vertical="center"/>
    </xf>
    <xf numFmtId="0" fontId="62" fillId="0" borderId="14" xfId="0" applyFont="1" applyBorder="1" applyAlignment="1">
      <alignment horizontal="left" vertical="center"/>
    </xf>
    <xf numFmtId="0" fontId="62" fillId="0" borderId="1" xfId="0" applyFont="1" applyBorder="1" applyAlignment="1">
      <alignment horizontal="left" vertical="center"/>
    </xf>
    <xf numFmtId="0" fontId="62" fillId="0" borderId="32" xfId="0" applyFont="1" applyBorder="1" applyAlignment="1">
      <alignment horizontal="left" vertical="center" wrapText="1"/>
    </xf>
    <xf numFmtId="0" fontId="10" fillId="10" borderId="0" xfId="0" applyFont="1" applyFill="1" applyAlignment="1">
      <alignment horizontal="right" vertical="center"/>
    </xf>
    <xf numFmtId="0" fontId="7" fillId="10" borderId="0" xfId="0" applyFont="1" applyFill="1" applyAlignment="1">
      <alignment horizontal="center" vertical="center"/>
    </xf>
    <xf numFmtId="177" fontId="61" fillId="0" borderId="20" xfId="0" applyNumberFormat="1" applyFont="1" applyBorder="1" applyAlignment="1">
      <alignment horizontal="center" vertical="center"/>
    </xf>
    <xf numFmtId="176" fontId="62" fillId="3" borderId="58" xfId="1" applyNumberFormat="1" applyFont="1" applyFill="1" applyBorder="1" applyAlignment="1" applyProtection="1">
      <alignment horizontal="right" vertical="center" shrinkToFit="1"/>
      <protection hidden="1"/>
    </xf>
    <xf numFmtId="176" fontId="49" fillId="19" borderId="0" xfId="1" applyNumberFormat="1" applyFont="1" applyFill="1" applyBorder="1" applyAlignment="1" applyProtection="1">
      <alignment horizontal="right" vertical="center" shrinkToFit="1"/>
      <protection hidden="1"/>
    </xf>
    <xf numFmtId="176" fontId="49" fillId="0" borderId="0" xfId="1" applyNumberFormat="1" applyFont="1" applyFill="1" applyBorder="1" applyAlignment="1" applyProtection="1">
      <alignment horizontal="right" vertical="center" shrinkToFit="1"/>
      <protection locked="0"/>
    </xf>
    <xf numFmtId="176" fontId="49" fillId="0" borderId="24" xfId="1" applyNumberFormat="1" applyFont="1" applyFill="1" applyBorder="1" applyAlignment="1" applyProtection="1">
      <alignment horizontal="right" vertical="center" shrinkToFit="1"/>
      <protection locked="0"/>
    </xf>
    <xf numFmtId="176" fontId="49" fillId="0" borderId="0" xfId="1" applyNumberFormat="1" applyFont="1" applyFill="1" applyBorder="1" applyAlignment="1" applyProtection="1">
      <alignment vertical="center" shrinkToFit="1"/>
      <protection locked="0"/>
    </xf>
    <xf numFmtId="176" fontId="49" fillId="3" borderId="0" xfId="1" applyNumberFormat="1" applyFont="1" applyFill="1" applyBorder="1" applyAlignment="1" applyProtection="1">
      <alignment horizontal="right" vertical="center" shrinkToFit="1"/>
      <protection hidden="1"/>
    </xf>
    <xf numFmtId="176" fontId="49" fillId="3" borderId="26" xfId="1" applyNumberFormat="1" applyFont="1" applyFill="1" applyBorder="1" applyAlignment="1" applyProtection="1">
      <alignment vertical="center" shrinkToFit="1"/>
      <protection hidden="1"/>
    </xf>
    <xf numFmtId="38" fontId="48" fillId="0" borderId="30" xfId="1" applyFont="1" applyFill="1" applyBorder="1" applyAlignment="1" applyProtection="1">
      <alignment horizontal="right" vertical="center"/>
    </xf>
    <xf numFmtId="38" fontId="49" fillId="7" borderId="4" xfId="1" applyFont="1" applyFill="1" applyBorder="1" applyAlignment="1" applyProtection="1">
      <alignment horizontal="right" vertical="center"/>
      <protection locked="0"/>
    </xf>
    <xf numFmtId="38" fontId="48" fillId="7" borderId="47" xfId="1" applyFont="1" applyFill="1" applyBorder="1" applyAlignment="1" applyProtection="1">
      <alignment horizontal="right" vertical="center"/>
      <protection locked="0"/>
    </xf>
    <xf numFmtId="38" fontId="48" fillId="7" borderId="13" xfId="1" applyFont="1" applyFill="1" applyBorder="1" applyAlignment="1" applyProtection="1">
      <alignment horizontal="right" vertical="center"/>
      <protection locked="0"/>
    </xf>
    <xf numFmtId="38" fontId="48" fillId="7" borderId="4" xfId="1" applyFont="1" applyFill="1" applyBorder="1" applyAlignment="1" applyProtection="1">
      <alignment horizontal="right" vertical="center"/>
      <protection locked="0"/>
    </xf>
    <xf numFmtId="38" fontId="48" fillId="7" borderId="5" xfId="1" applyFont="1" applyFill="1" applyBorder="1" applyAlignment="1" applyProtection="1">
      <alignment horizontal="right" vertical="center"/>
      <protection locked="0"/>
    </xf>
    <xf numFmtId="0" fontId="3" fillId="10" borderId="0" xfId="3" applyFont="1" applyFill="1">
      <alignment vertical="center"/>
    </xf>
    <xf numFmtId="0" fontId="16" fillId="10" borderId="0" xfId="0" applyFont="1" applyFill="1" applyAlignment="1">
      <alignment vertical="center" wrapText="1"/>
    </xf>
    <xf numFmtId="0" fontId="62" fillId="0" borderId="80" xfId="0" applyFont="1" applyBorder="1" applyAlignment="1">
      <alignment horizontal="center" vertical="center"/>
    </xf>
    <xf numFmtId="0" fontId="16" fillId="10" borderId="0" xfId="0" applyFont="1" applyFill="1" applyAlignment="1">
      <alignment vertical="center"/>
    </xf>
    <xf numFmtId="0" fontId="53" fillId="10" borderId="0" xfId="0" applyFont="1" applyFill="1" applyAlignment="1">
      <alignment vertical="center" shrinkToFit="1"/>
    </xf>
    <xf numFmtId="0" fontId="7" fillId="10" borderId="0" xfId="0" applyFont="1" applyFill="1" applyAlignment="1">
      <alignment vertical="center"/>
    </xf>
    <xf numFmtId="0" fontId="20" fillId="0" borderId="39" xfId="0" applyFont="1" applyBorder="1"/>
    <xf numFmtId="0" fontId="20" fillId="0" borderId="132" xfId="0" applyFont="1" applyBorder="1"/>
    <xf numFmtId="0" fontId="38" fillId="10" borderId="152" xfId="3" applyFont="1" applyFill="1" applyBorder="1">
      <alignment vertical="center"/>
    </xf>
    <xf numFmtId="38" fontId="48" fillId="10" borderId="30" xfId="1" applyFont="1" applyFill="1" applyBorder="1" applyAlignment="1" applyProtection="1">
      <alignment horizontal="right" vertical="center"/>
    </xf>
    <xf numFmtId="38" fontId="48" fillId="7" borderId="15" xfId="1" applyFont="1" applyFill="1" applyBorder="1" applyAlignment="1" applyProtection="1">
      <alignment horizontal="right" vertical="center"/>
      <protection locked="0"/>
    </xf>
    <xf numFmtId="38" fontId="48" fillId="0" borderId="13" xfId="1" applyFont="1" applyFill="1" applyBorder="1" applyAlignment="1" applyProtection="1">
      <alignment horizontal="right" vertical="center"/>
    </xf>
    <xf numFmtId="38" fontId="50" fillId="7" borderId="4" xfId="1" applyFont="1" applyFill="1" applyBorder="1" applyAlignment="1" applyProtection="1">
      <alignment horizontal="right" vertical="center"/>
      <protection locked="0"/>
    </xf>
    <xf numFmtId="38" fontId="48" fillId="0" borderId="5" xfId="1" applyFont="1" applyFill="1" applyBorder="1" applyAlignment="1" applyProtection="1">
      <alignment horizontal="right" vertical="center"/>
    </xf>
    <xf numFmtId="38" fontId="48" fillId="7" borderId="56" xfId="1" applyFont="1" applyFill="1" applyBorder="1" applyAlignment="1" applyProtection="1">
      <alignment horizontal="right" vertical="center"/>
      <protection locked="0"/>
    </xf>
    <xf numFmtId="38" fontId="48" fillId="0" borderId="224" xfId="1" applyFont="1" applyFill="1" applyBorder="1" applyAlignment="1" applyProtection="1">
      <alignment horizontal="right" vertical="center"/>
    </xf>
    <xf numFmtId="38" fontId="66" fillId="0" borderId="172" xfId="1" applyFont="1" applyFill="1" applyBorder="1" applyAlignment="1" applyProtection="1">
      <alignment horizontal="right" vertical="center"/>
    </xf>
    <xf numFmtId="38" fontId="66" fillId="0" borderId="157" xfId="1" applyFont="1" applyFill="1" applyBorder="1" applyAlignment="1" applyProtection="1">
      <alignment horizontal="right" vertical="center"/>
    </xf>
    <xf numFmtId="38" fontId="66" fillId="0" borderId="166" xfId="1" applyFont="1" applyFill="1" applyBorder="1" applyAlignment="1" applyProtection="1">
      <alignment horizontal="right" vertical="center"/>
      <protection locked="0"/>
    </xf>
    <xf numFmtId="38" fontId="66" fillId="0" borderId="168" xfId="1" applyFont="1" applyFill="1" applyBorder="1" applyAlignment="1" applyProtection="1">
      <alignment horizontal="right" vertical="center"/>
      <protection locked="0"/>
    </xf>
    <xf numFmtId="38" fontId="66" fillId="0" borderId="169" xfId="1" applyFont="1" applyFill="1" applyBorder="1" applyAlignment="1" applyProtection="1">
      <alignment horizontal="right" vertical="center"/>
      <protection locked="0"/>
    </xf>
    <xf numFmtId="38" fontId="66" fillId="0" borderId="171" xfId="1" applyFont="1" applyFill="1" applyBorder="1" applyAlignment="1" applyProtection="1">
      <alignment horizontal="right" vertical="center"/>
      <protection locked="0"/>
    </xf>
    <xf numFmtId="38" fontId="66" fillId="0" borderId="173" xfId="1" applyFont="1" applyFill="1" applyBorder="1" applyAlignment="1" applyProtection="1">
      <alignment horizontal="right" vertical="center"/>
      <protection locked="0"/>
    </xf>
    <xf numFmtId="38" fontId="66" fillId="0" borderId="170" xfId="1" applyFont="1" applyFill="1" applyBorder="1" applyAlignment="1" applyProtection="1">
      <alignment horizontal="right" vertical="center"/>
      <protection locked="0"/>
    </xf>
    <xf numFmtId="38" fontId="66" fillId="0" borderId="174" xfId="1" applyFont="1" applyFill="1" applyBorder="1" applyAlignment="1" applyProtection="1">
      <alignment horizontal="right" vertical="center"/>
      <protection locked="0"/>
    </xf>
    <xf numFmtId="177" fontId="66" fillId="0" borderId="166" xfId="3" applyNumberFormat="1" applyFont="1" applyBorder="1" applyProtection="1">
      <alignment vertical="center"/>
      <protection locked="0"/>
    </xf>
    <xf numFmtId="177" fontId="66" fillId="0" borderId="173" xfId="3" applyNumberFormat="1" applyFont="1" applyBorder="1" applyAlignment="1" applyProtection="1">
      <alignment horizontal="right" vertical="center"/>
      <protection locked="0"/>
    </xf>
    <xf numFmtId="177" fontId="66" fillId="0" borderId="169" xfId="3" applyNumberFormat="1" applyFont="1" applyBorder="1" applyAlignment="1" applyProtection="1">
      <alignment horizontal="right" vertical="center"/>
      <protection locked="0"/>
    </xf>
    <xf numFmtId="177" fontId="66" fillId="0" borderId="170" xfId="3" applyNumberFormat="1" applyFont="1" applyBorder="1" applyAlignment="1" applyProtection="1">
      <alignment horizontal="right" vertical="center"/>
      <protection locked="0"/>
    </xf>
    <xf numFmtId="177" fontId="66" fillId="0" borderId="166" xfId="3" applyNumberFormat="1" applyFont="1" applyBorder="1" applyAlignment="1" applyProtection="1">
      <alignment horizontal="right" vertical="center"/>
      <protection locked="0"/>
    </xf>
    <xf numFmtId="0" fontId="16" fillId="10" borderId="81" xfId="0" applyFont="1" applyFill="1" applyBorder="1" applyAlignment="1">
      <alignment horizontal="left" vertical="center"/>
    </xf>
    <xf numFmtId="0" fontId="15" fillId="10" borderId="0" xfId="0" applyFont="1" applyFill="1" applyAlignment="1">
      <alignment horizontal="left"/>
    </xf>
    <xf numFmtId="0" fontId="52" fillId="10" borderId="0" xfId="0" applyFont="1" applyFill="1" applyAlignment="1">
      <alignment horizontal="center" vertical="center" wrapText="1"/>
    </xf>
    <xf numFmtId="0" fontId="65" fillId="0" borderId="166" xfId="3" applyFont="1" applyBorder="1" applyAlignment="1">
      <alignment horizontal="center" vertical="center"/>
    </xf>
    <xf numFmtId="0" fontId="18" fillId="10" borderId="166" xfId="3" applyFont="1" applyFill="1" applyBorder="1" applyAlignment="1">
      <alignment horizontal="center" vertical="center" wrapText="1"/>
    </xf>
    <xf numFmtId="0" fontId="18" fillId="0" borderId="166" xfId="3" applyFont="1" applyBorder="1" applyAlignment="1">
      <alignment horizontal="center" vertical="center"/>
    </xf>
    <xf numFmtId="0" fontId="62" fillId="0" borderId="17" xfId="0" quotePrefix="1" applyFont="1" applyBorder="1" applyAlignment="1">
      <alignment horizontal="left" vertical="center"/>
    </xf>
    <xf numFmtId="0" fontId="62" fillId="0" borderId="8" xfId="0" quotePrefix="1" applyFont="1" applyBorder="1" applyAlignment="1">
      <alignment horizontal="left" vertical="center"/>
    </xf>
    <xf numFmtId="0" fontId="62" fillId="0" borderId="91" xfId="0" quotePrefix="1" applyFont="1" applyBorder="1" applyAlignment="1">
      <alignment horizontal="left" vertical="center" wrapText="1"/>
    </xf>
    <xf numFmtId="38" fontId="48" fillId="7" borderId="139" xfId="1" applyFont="1" applyFill="1" applyBorder="1" applyAlignment="1" applyProtection="1">
      <alignment vertical="center"/>
      <protection locked="0"/>
    </xf>
    <xf numFmtId="38" fontId="48" fillId="7" borderId="12" xfId="1" applyFont="1" applyFill="1" applyBorder="1" applyAlignment="1" applyProtection="1">
      <alignment vertical="center" shrinkToFit="1"/>
      <protection locked="0"/>
    </xf>
    <xf numFmtId="38" fontId="48" fillId="9" borderId="211" xfId="1" applyFont="1" applyFill="1" applyBorder="1" applyAlignment="1">
      <alignment vertical="center" shrinkToFit="1"/>
    </xf>
    <xf numFmtId="38" fontId="48" fillId="9" borderId="180" xfId="1" applyFont="1" applyFill="1" applyBorder="1" applyAlignment="1">
      <alignment vertical="center" shrinkToFit="1"/>
    </xf>
    <xf numFmtId="38" fontId="48" fillId="7" borderId="181" xfId="1" applyFont="1" applyFill="1" applyBorder="1" applyAlignment="1" applyProtection="1">
      <alignment vertical="center" shrinkToFit="1"/>
      <protection locked="0"/>
    </xf>
    <xf numFmtId="38" fontId="48" fillId="7" borderId="12" xfId="1" applyFont="1" applyFill="1" applyBorder="1" applyAlignment="1" applyProtection="1">
      <alignment horizontal="right" vertical="center" shrinkToFit="1"/>
      <protection locked="0"/>
    </xf>
    <xf numFmtId="38" fontId="48" fillId="9" borderId="211" xfId="1" applyFont="1" applyFill="1" applyBorder="1" applyAlignment="1" applyProtection="1">
      <alignment vertical="center" shrinkToFit="1"/>
      <protection hidden="1"/>
    </xf>
    <xf numFmtId="38" fontId="48" fillId="9" borderId="180" xfId="1" applyFont="1" applyFill="1" applyBorder="1" applyAlignment="1" applyProtection="1">
      <alignment vertical="center" shrinkToFit="1"/>
      <protection hidden="1"/>
    </xf>
    <xf numFmtId="38" fontId="48" fillId="2" borderId="209" xfId="1" applyFont="1" applyFill="1" applyBorder="1" applyAlignment="1" applyProtection="1">
      <alignment vertical="center" shrinkToFit="1"/>
      <protection hidden="1"/>
    </xf>
    <xf numFmtId="38" fontId="48" fillId="2" borderId="182" xfId="1" applyFont="1" applyFill="1" applyBorder="1" applyAlignment="1" applyProtection="1">
      <alignment vertical="center" shrinkToFit="1"/>
      <protection hidden="1"/>
    </xf>
    <xf numFmtId="38" fontId="48" fillId="0" borderId="0" xfId="1" applyFont="1" applyBorder="1" applyAlignment="1">
      <alignment vertical="center"/>
    </xf>
    <xf numFmtId="38" fontId="48" fillId="7" borderId="178" xfId="1" applyFont="1" applyFill="1" applyBorder="1" applyAlignment="1" applyProtection="1">
      <alignment vertical="center"/>
      <protection locked="0"/>
    </xf>
    <xf numFmtId="38" fontId="48" fillId="7" borderId="12" xfId="1" applyFont="1" applyFill="1" applyBorder="1" applyAlignment="1" applyProtection="1">
      <alignment vertical="center"/>
      <protection locked="0"/>
    </xf>
    <xf numFmtId="38" fontId="48" fillId="9" borderId="211" xfId="1" applyFont="1" applyFill="1" applyBorder="1" applyAlignment="1" applyProtection="1">
      <alignment horizontal="right" vertical="center" shrinkToFit="1"/>
      <protection hidden="1"/>
    </xf>
    <xf numFmtId="38" fontId="48" fillId="9" borderId="180" xfId="1" applyFont="1" applyFill="1" applyBorder="1" applyAlignment="1" applyProtection="1">
      <alignment horizontal="right" vertical="center" shrinkToFit="1"/>
      <protection hidden="1"/>
    </xf>
    <xf numFmtId="38" fontId="48" fillId="7" borderId="181" xfId="1" applyFont="1" applyFill="1" applyBorder="1" applyAlignment="1" applyProtection="1">
      <alignment vertical="center"/>
      <protection locked="0"/>
    </xf>
    <xf numFmtId="38" fontId="48" fillId="9" borderId="213" xfId="1" applyFont="1" applyFill="1" applyBorder="1" applyAlignment="1" applyProtection="1">
      <alignment vertical="center" shrinkToFit="1"/>
      <protection hidden="1"/>
    </xf>
    <xf numFmtId="38" fontId="48" fillId="9" borderId="183" xfId="1" applyFont="1" applyFill="1" applyBorder="1" applyAlignment="1" applyProtection="1">
      <alignment vertical="center" shrinkToFit="1"/>
      <protection hidden="1"/>
    </xf>
    <xf numFmtId="38" fontId="48" fillId="2" borderId="133" xfId="1" applyFont="1" applyFill="1" applyBorder="1" applyAlignment="1" applyProtection="1">
      <alignment vertical="center" shrinkToFit="1"/>
      <protection hidden="1"/>
    </xf>
    <xf numFmtId="38" fontId="48" fillId="2" borderId="138" xfId="1" applyFont="1" applyFill="1" applyBorder="1" applyAlignment="1" applyProtection="1">
      <alignment vertical="center" shrinkToFit="1"/>
      <protection hidden="1"/>
    </xf>
    <xf numFmtId="38" fontId="48" fillId="10" borderId="0" xfId="1" applyFont="1" applyFill="1"/>
    <xf numFmtId="38" fontId="66" fillId="3" borderId="166" xfId="1" applyFont="1" applyFill="1" applyBorder="1" applyAlignment="1" applyProtection="1">
      <alignment vertical="center"/>
    </xf>
    <xf numFmtId="0" fontId="36" fillId="10" borderId="39" xfId="3" applyFont="1" applyFill="1" applyBorder="1" applyAlignment="1">
      <alignment horizontal="left" vertical="center"/>
    </xf>
    <xf numFmtId="0" fontId="36" fillId="10" borderId="131" xfId="3" applyFont="1" applyFill="1" applyBorder="1" applyAlignment="1">
      <alignment horizontal="left" vertical="center"/>
    </xf>
    <xf numFmtId="0" fontId="54" fillId="10" borderId="15" xfId="3" applyFont="1" applyFill="1" applyBorder="1" applyAlignment="1">
      <alignment horizontal="left" vertical="center" wrapText="1"/>
    </xf>
    <xf numFmtId="0" fontId="54" fillId="10" borderId="119" xfId="3" applyFont="1" applyFill="1" applyBorder="1" applyAlignment="1">
      <alignment horizontal="left" vertical="center" wrapText="1"/>
    </xf>
    <xf numFmtId="0" fontId="54" fillId="10" borderId="120" xfId="3"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209" xfId="0" applyFont="1" applyBorder="1" applyAlignment="1">
      <alignment horizontal="left" vertical="center" wrapText="1"/>
    </xf>
    <xf numFmtId="0" fontId="19" fillId="0" borderId="40" xfId="0" applyFont="1" applyBorder="1" applyAlignment="1">
      <alignment horizontal="left" vertical="center" wrapText="1"/>
    </xf>
    <xf numFmtId="0" fontId="19" fillId="0" borderId="182" xfId="0" applyFont="1" applyBorder="1" applyAlignment="1">
      <alignment horizontal="left" vertical="center" wrapText="1"/>
    </xf>
    <xf numFmtId="0" fontId="54" fillId="10" borderId="121" xfId="3" applyFont="1" applyFill="1" applyBorder="1" applyAlignment="1">
      <alignment horizontal="left" vertical="center" wrapText="1"/>
    </xf>
    <xf numFmtId="0" fontId="33" fillId="0" borderId="199" xfId="0" quotePrefix="1" applyFont="1" applyBorder="1" applyAlignment="1">
      <alignment horizontal="center" vertical="center"/>
    </xf>
    <xf numFmtId="0" fontId="33" fillId="0" borderId="199" xfId="0" applyFont="1" applyBorder="1" applyAlignment="1">
      <alignment horizontal="center" vertical="center"/>
    </xf>
    <xf numFmtId="0" fontId="16" fillId="0" borderId="21" xfId="0" applyFont="1" applyBorder="1"/>
    <xf numFmtId="0" fontId="16" fillId="0" borderId="131" xfId="0" applyFont="1" applyBorder="1"/>
    <xf numFmtId="0" fontId="33" fillId="13" borderId="165" xfId="3" applyFont="1" applyFill="1" applyBorder="1" applyAlignment="1">
      <alignment horizontal="center" vertical="center"/>
    </xf>
    <xf numFmtId="0" fontId="33" fillId="10" borderId="165" xfId="3" applyFont="1" applyFill="1" applyBorder="1" applyAlignment="1">
      <alignment horizontal="center" vertical="center" wrapText="1"/>
    </xf>
    <xf numFmtId="0" fontId="54" fillId="10" borderId="165" xfId="3" applyFont="1" applyFill="1" applyBorder="1" applyAlignment="1">
      <alignment horizontal="center" vertical="center"/>
    </xf>
    <xf numFmtId="0" fontId="70" fillId="10" borderId="165" xfId="3" applyFont="1" applyFill="1" applyBorder="1" applyAlignment="1">
      <alignment horizontal="center" vertical="center"/>
    </xf>
    <xf numFmtId="0" fontId="54" fillId="13" borderId="165" xfId="3" applyFont="1" applyFill="1" applyBorder="1" applyAlignment="1">
      <alignment horizontal="center" vertical="center"/>
    </xf>
    <xf numFmtId="38" fontId="48" fillId="7" borderId="178" xfId="1" applyFont="1" applyFill="1" applyBorder="1" applyAlignment="1" applyProtection="1">
      <alignment horizontal="right" vertical="center" shrinkToFit="1"/>
      <protection locked="0"/>
    </xf>
    <xf numFmtId="0" fontId="62" fillId="0" borderId="2" xfId="0" quotePrefix="1" applyFont="1" applyBorder="1" applyAlignment="1">
      <alignment horizontal="left" vertical="center" wrapText="1"/>
    </xf>
    <xf numFmtId="0" fontId="62" fillId="0" borderId="91" xfId="0" quotePrefix="1" applyFont="1" applyBorder="1" applyAlignment="1">
      <alignment horizontal="left" vertical="center"/>
    </xf>
    <xf numFmtId="0" fontId="71" fillId="10" borderId="0" xfId="0" applyFont="1" applyFill="1"/>
    <xf numFmtId="0" fontId="72" fillId="10" borderId="0" xfId="0" applyFont="1" applyFill="1" applyAlignment="1">
      <alignment horizontal="right"/>
    </xf>
    <xf numFmtId="0" fontId="72" fillId="10" borderId="0" xfId="0" applyFont="1" applyFill="1"/>
    <xf numFmtId="0" fontId="77" fillId="10" borderId="0" xfId="3" applyFont="1" applyFill="1">
      <alignment vertical="center"/>
    </xf>
    <xf numFmtId="0" fontId="78" fillId="10" borderId="214" xfId="3" applyFont="1" applyFill="1" applyBorder="1" applyAlignment="1">
      <alignment horizontal="center" vertical="center" wrapText="1"/>
    </xf>
    <xf numFmtId="0" fontId="78" fillId="13" borderId="214" xfId="3" applyFont="1" applyFill="1" applyBorder="1" applyAlignment="1">
      <alignment horizontal="center" vertical="center" wrapText="1"/>
    </xf>
    <xf numFmtId="0" fontId="10" fillId="10" borderId="0" xfId="0" applyFont="1" applyFill="1"/>
    <xf numFmtId="0" fontId="79" fillId="10" borderId="0" xfId="3" applyFont="1" applyFill="1">
      <alignment vertical="center"/>
    </xf>
    <xf numFmtId="0" fontId="10" fillId="10" borderId="0" xfId="3" applyFont="1" applyFill="1">
      <alignment vertical="center"/>
    </xf>
    <xf numFmtId="0" fontId="79" fillId="0" borderId="0" xfId="3" applyFont="1">
      <alignment vertical="center"/>
    </xf>
    <xf numFmtId="0" fontId="62" fillId="0" borderId="227" xfId="0" applyFont="1" applyBorder="1" applyAlignment="1">
      <alignment horizontal="center" vertical="center" wrapText="1"/>
    </xf>
    <xf numFmtId="177" fontId="61" fillId="10" borderId="0" xfId="0" applyNumberFormat="1" applyFont="1" applyFill="1" applyAlignment="1">
      <alignment horizontal="center" vertical="center" wrapText="1"/>
    </xf>
    <xf numFmtId="176" fontId="49" fillId="10" borderId="0" xfId="1" applyNumberFormat="1" applyFont="1" applyFill="1" applyBorder="1" applyAlignment="1" applyProtection="1">
      <alignment vertical="center" shrinkToFit="1"/>
      <protection hidden="1"/>
    </xf>
    <xf numFmtId="177" fontId="61" fillId="10" borderId="0" xfId="0" applyNumberFormat="1" applyFont="1" applyFill="1" applyAlignment="1">
      <alignment horizontal="center" vertical="center"/>
    </xf>
    <xf numFmtId="176" fontId="81" fillId="10" borderId="0" xfId="1" applyNumberFormat="1" applyFont="1" applyFill="1" applyBorder="1" applyAlignment="1" applyProtection="1">
      <alignment horizontal="center" vertical="center" shrinkToFit="1"/>
      <protection hidden="1"/>
    </xf>
    <xf numFmtId="0" fontId="33" fillId="13" borderId="199" xfId="0" quotePrefix="1" applyFont="1" applyFill="1" applyBorder="1" applyAlignment="1">
      <alignment horizontal="center" vertical="center"/>
    </xf>
    <xf numFmtId="0" fontId="18" fillId="13" borderId="200" xfId="0" applyFont="1" applyFill="1" applyBorder="1" applyAlignment="1">
      <alignment horizontal="center" vertical="center"/>
    </xf>
    <xf numFmtId="38" fontId="48" fillId="7" borderId="134" xfId="1" applyFont="1" applyFill="1" applyBorder="1" applyAlignment="1" applyProtection="1">
      <alignment vertical="center"/>
      <protection locked="0"/>
    </xf>
    <xf numFmtId="38" fontId="48" fillId="7" borderId="210" xfId="1" applyFont="1" applyFill="1" applyBorder="1" applyAlignment="1" applyProtection="1">
      <alignment vertical="center"/>
      <protection locked="0"/>
    </xf>
    <xf numFmtId="38" fontId="48" fillId="7" borderId="127" xfId="1" applyFont="1" applyFill="1" applyBorder="1" applyAlignment="1" applyProtection="1">
      <alignment vertical="center"/>
      <protection locked="0"/>
    </xf>
    <xf numFmtId="38" fontId="48" fillId="7" borderId="212" xfId="1" applyFont="1" applyFill="1" applyBorder="1" applyAlignment="1" applyProtection="1">
      <alignment vertical="center"/>
      <protection locked="0"/>
    </xf>
    <xf numFmtId="0" fontId="20" fillId="0" borderId="131" xfId="0" applyFont="1" applyBorder="1"/>
    <xf numFmtId="38" fontId="48" fillId="7" borderId="210" xfId="1" applyFont="1" applyFill="1" applyBorder="1" applyAlignment="1" applyProtection="1">
      <alignment horizontal="right" vertical="center" shrinkToFit="1"/>
      <protection locked="0"/>
    </xf>
    <xf numFmtId="38" fontId="48" fillId="7" borderId="127" xfId="1" applyFont="1" applyFill="1" applyBorder="1" applyAlignment="1" applyProtection="1">
      <alignment vertical="center" shrinkToFit="1"/>
      <protection locked="0"/>
    </xf>
    <xf numFmtId="38" fontId="48" fillId="7" borderId="212" xfId="1" applyFont="1" applyFill="1" applyBorder="1" applyAlignment="1" applyProtection="1">
      <alignment vertical="center" shrinkToFit="1"/>
      <protection locked="0"/>
    </xf>
    <xf numFmtId="38" fontId="48" fillId="7" borderId="127" xfId="1" applyFont="1" applyFill="1" applyBorder="1" applyAlignment="1" applyProtection="1">
      <alignment horizontal="right" vertical="center" shrinkToFit="1"/>
      <protection locked="0"/>
    </xf>
    <xf numFmtId="38" fontId="48" fillId="7" borderId="122" xfId="1" applyFont="1" applyFill="1" applyBorder="1" applyAlignment="1" applyProtection="1">
      <alignment horizontal="right" vertical="center"/>
      <protection locked="0"/>
    </xf>
    <xf numFmtId="38" fontId="49" fillId="7" borderId="122" xfId="1" applyFont="1" applyFill="1" applyBorder="1" applyAlignment="1" applyProtection="1">
      <alignment horizontal="right" vertical="center"/>
      <protection locked="0"/>
    </xf>
    <xf numFmtId="38" fontId="48" fillId="7" borderId="143" xfId="1" applyFont="1" applyFill="1" applyBorder="1" applyAlignment="1" applyProtection="1">
      <alignment horizontal="right" vertical="center"/>
      <protection locked="0"/>
    </xf>
    <xf numFmtId="38" fontId="48" fillId="7" borderId="126" xfId="1" applyFont="1" applyFill="1" applyBorder="1" applyAlignment="1" applyProtection="1">
      <alignment horizontal="right" vertical="center"/>
      <protection locked="0"/>
    </xf>
    <xf numFmtId="38" fontId="48" fillId="7" borderId="128" xfId="1" applyFont="1" applyFill="1" applyBorder="1" applyAlignment="1" applyProtection="1">
      <alignment horizontal="right" vertical="center"/>
      <protection locked="0"/>
    </xf>
    <xf numFmtId="38" fontId="48" fillId="7" borderId="127" xfId="1" applyFont="1" applyFill="1" applyBorder="1" applyAlignment="1" applyProtection="1">
      <alignment horizontal="right" vertical="center"/>
      <protection locked="0"/>
    </xf>
    <xf numFmtId="38" fontId="48" fillId="7" borderId="125" xfId="1" applyFont="1" applyFill="1" applyBorder="1" applyAlignment="1" applyProtection="1">
      <alignment horizontal="right" vertical="center"/>
      <protection locked="0"/>
    </xf>
    <xf numFmtId="38" fontId="48" fillId="7" borderId="118" xfId="1" applyFont="1" applyFill="1" applyBorder="1" applyAlignment="1" applyProtection="1">
      <alignment horizontal="right" vertical="center"/>
      <protection locked="0"/>
    </xf>
    <xf numFmtId="38" fontId="48" fillId="7" borderId="119" xfId="1" applyFont="1" applyFill="1" applyBorder="1" applyAlignment="1" applyProtection="1">
      <alignment horizontal="right" vertical="center"/>
      <protection locked="0"/>
    </xf>
    <xf numFmtId="38" fontId="50" fillId="7" borderId="122" xfId="1" applyFont="1" applyFill="1" applyBorder="1" applyAlignment="1" applyProtection="1">
      <alignment horizontal="right" vertical="center"/>
      <protection locked="0"/>
    </xf>
    <xf numFmtId="38" fontId="48" fillId="7" borderId="134" xfId="1" applyFont="1" applyFill="1" applyBorder="1" applyAlignment="1" applyProtection="1">
      <alignment horizontal="right" vertical="center"/>
      <protection locked="0"/>
    </xf>
    <xf numFmtId="0" fontId="15" fillId="7" borderId="73" xfId="0" applyFont="1" applyFill="1" applyBorder="1" applyAlignment="1" applyProtection="1">
      <alignment horizontal="left" vertical="center" wrapText="1"/>
      <protection locked="0"/>
    </xf>
    <xf numFmtId="0" fontId="15" fillId="7" borderId="89" xfId="0" applyFont="1" applyFill="1" applyBorder="1" applyAlignment="1" applyProtection="1">
      <alignment horizontal="left" vertical="center" wrapText="1"/>
      <protection locked="0"/>
    </xf>
    <xf numFmtId="0" fontId="62" fillId="0" borderId="207" xfId="0" applyFont="1" applyBorder="1" applyAlignment="1">
      <alignment horizontal="center" vertical="center" wrapText="1"/>
    </xf>
    <xf numFmtId="0" fontId="15" fillId="0" borderId="0" xfId="0" applyFont="1" applyAlignment="1" applyProtection="1">
      <alignment vertical="center"/>
      <protection locked="0"/>
    </xf>
    <xf numFmtId="0" fontId="16" fillId="10" borderId="83" xfId="0" applyFont="1" applyFill="1" applyBorder="1" applyAlignment="1">
      <alignment horizontal="left" vertical="center"/>
    </xf>
    <xf numFmtId="0" fontId="20" fillId="4" borderId="63"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64" xfId="0" applyFont="1" applyFill="1" applyBorder="1" applyAlignment="1">
      <alignment horizontal="center" vertical="center"/>
    </xf>
    <xf numFmtId="0" fontId="25" fillId="0" borderId="63" xfId="0" applyFont="1" applyBorder="1" applyAlignment="1">
      <alignment horizontal="left" vertical="center" wrapText="1"/>
    </xf>
    <xf numFmtId="0" fontId="42" fillId="10" borderId="0" xfId="0" applyFont="1" applyFill="1" applyAlignment="1">
      <alignment horizontal="center"/>
    </xf>
    <xf numFmtId="0" fontId="84" fillId="0" borderId="0" xfId="0" applyFont="1"/>
    <xf numFmtId="49" fontId="84" fillId="0" borderId="0" xfId="1" applyNumberFormat="1" applyFont="1"/>
    <xf numFmtId="0" fontId="16" fillId="10" borderId="0" xfId="0" applyFont="1" applyFill="1" applyAlignment="1">
      <alignment horizontal="center" vertical="center" shrinkToFit="1"/>
    </xf>
    <xf numFmtId="0" fontId="19" fillId="5" borderId="237" xfId="0" applyFont="1" applyFill="1" applyBorder="1" applyAlignment="1" applyProtection="1">
      <alignment horizontal="center" vertical="center"/>
      <protection locked="0"/>
    </xf>
    <xf numFmtId="0" fontId="19" fillId="5" borderId="238" xfId="0" applyFont="1" applyFill="1" applyBorder="1" applyAlignment="1" applyProtection="1">
      <alignment horizontal="center" vertical="center"/>
      <protection locked="0"/>
    </xf>
    <xf numFmtId="0" fontId="19" fillId="5" borderId="234" xfId="0" applyFont="1" applyFill="1" applyBorder="1" applyAlignment="1" applyProtection="1">
      <alignment horizontal="center" vertical="center"/>
      <protection locked="0"/>
    </xf>
    <xf numFmtId="0" fontId="88" fillId="0" borderId="240" xfId="0" applyFont="1" applyBorder="1" applyAlignment="1">
      <alignment horizontal="center" vertical="center"/>
    </xf>
    <xf numFmtId="0" fontId="88" fillId="0" borderId="236" xfId="0" applyFont="1" applyBorder="1" applyAlignment="1">
      <alignment horizontal="center" vertical="center"/>
    </xf>
    <xf numFmtId="0" fontId="25" fillId="10" borderId="0" xfId="0" applyFont="1" applyFill="1" applyAlignment="1">
      <alignment horizontal="center" wrapText="1"/>
    </xf>
    <xf numFmtId="0" fontId="91" fillId="22" borderId="66" xfId="0" applyFont="1" applyFill="1" applyBorder="1" applyAlignment="1">
      <alignment horizontal="center" vertical="center"/>
    </xf>
    <xf numFmtId="0" fontId="91" fillId="22" borderId="65" xfId="0" applyFont="1" applyFill="1" applyBorder="1" applyAlignment="1">
      <alignment horizontal="center" vertical="center"/>
    </xf>
    <xf numFmtId="0" fontId="91" fillId="22" borderId="67" xfId="0" applyFont="1" applyFill="1" applyBorder="1" applyAlignment="1">
      <alignment horizontal="center" vertical="center"/>
    </xf>
    <xf numFmtId="0" fontId="41" fillId="22" borderId="66" xfId="0" applyFont="1" applyFill="1" applyBorder="1" applyAlignment="1">
      <alignment horizontal="left" vertical="center" wrapText="1"/>
    </xf>
    <xf numFmtId="0" fontId="15" fillId="10" borderId="109" xfId="0" applyFont="1" applyFill="1" applyBorder="1" applyAlignment="1">
      <alignment horizontal="center" vertical="center" shrinkToFit="1"/>
    </xf>
    <xf numFmtId="0" fontId="0" fillId="10" borderId="65" xfId="0" applyFill="1" applyBorder="1"/>
    <xf numFmtId="0" fontId="94" fillId="22" borderId="65" xfId="0" applyFont="1" applyFill="1" applyBorder="1" applyAlignment="1">
      <alignment horizontal="center" vertical="center" wrapText="1"/>
    </xf>
    <xf numFmtId="0" fontId="93" fillId="2" borderId="29" xfId="0" applyFont="1" applyFill="1" applyBorder="1" applyAlignment="1">
      <alignment horizontal="left" vertical="center"/>
    </xf>
    <xf numFmtId="0" fontId="16" fillId="2" borderId="140"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12" xfId="0" applyFont="1" applyFill="1" applyBorder="1" applyAlignment="1">
      <alignment horizontal="left" vertical="center"/>
    </xf>
    <xf numFmtId="0" fontId="91" fillId="22" borderId="63" xfId="0" applyFont="1" applyFill="1" applyBorder="1" applyAlignment="1">
      <alignment horizontal="center" vertical="center"/>
    </xf>
    <xf numFmtId="0" fontId="91" fillId="22" borderId="26" xfId="0" applyFont="1" applyFill="1" applyBorder="1" applyAlignment="1">
      <alignment horizontal="center" vertical="center"/>
    </xf>
    <xf numFmtId="0" fontId="91" fillId="22" borderId="64" xfId="0" applyFont="1" applyFill="1" applyBorder="1" applyAlignment="1">
      <alignment horizontal="center" vertical="center"/>
    </xf>
    <xf numFmtId="0" fontId="47" fillId="22" borderId="63" xfId="0" applyFont="1" applyFill="1" applyBorder="1" applyAlignment="1">
      <alignment horizontal="left" vertical="center" wrapText="1"/>
    </xf>
    <xf numFmtId="0" fontId="47" fillId="22" borderId="26" xfId="0" applyFont="1" applyFill="1" applyBorder="1" applyAlignment="1">
      <alignment horizontal="left" vertical="center" wrapText="1"/>
    </xf>
    <xf numFmtId="0" fontId="47" fillId="22" borderId="64" xfId="0" applyFont="1" applyFill="1" applyBorder="1" applyAlignment="1">
      <alignment horizontal="center" vertical="center" shrinkToFit="1"/>
    </xf>
    <xf numFmtId="0" fontId="92" fillId="22" borderId="62" xfId="0" applyFont="1" applyFill="1" applyBorder="1" applyAlignment="1">
      <alignment horizontal="left" vertical="center"/>
    </xf>
    <xf numFmtId="0" fontId="47" fillId="22" borderId="65" xfId="0" applyFont="1" applyFill="1" applyBorder="1" applyAlignment="1">
      <alignment horizontal="left" vertical="center" wrapText="1"/>
    </xf>
    <xf numFmtId="0" fontId="47" fillId="22" borderId="67" xfId="0" applyFont="1" applyFill="1" applyBorder="1" applyAlignment="1">
      <alignment horizontal="center" vertical="center" shrinkToFit="1"/>
    </xf>
    <xf numFmtId="0" fontId="92" fillId="22" borderId="66" xfId="0" applyFont="1" applyFill="1" applyBorder="1" applyAlignment="1">
      <alignment horizontal="left" vertical="center"/>
    </xf>
    <xf numFmtId="38" fontId="84" fillId="4" borderId="0" xfId="1" applyFont="1" applyFill="1" applyAlignment="1">
      <alignment shrinkToFit="1"/>
    </xf>
    <xf numFmtId="38" fontId="84" fillId="2" borderId="0" xfId="1" applyFont="1" applyFill="1" applyAlignment="1">
      <alignment shrinkToFit="1"/>
    </xf>
    <xf numFmtId="38" fontId="85" fillId="24" borderId="0" xfId="1" applyFont="1" applyFill="1" applyAlignment="1">
      <alignment shrinkToFit="1"/>
    </xf>
    <xf numFmtId="38" fontId="85" fillId="25" borderId="0" xfId="1" applyFont="1" applyFill="1" applyAlignment="1">
      <alignment shrinkToFit="1"/>
    </xf>
    <xf numFmtId="0" fontId="36" fillId="10" borderId="152" xfId="3" applyFont="1" applyFill="1" applyBorder="1" applyAlignment="1">
      <alignment horizontal="left" vertical="center"/>
    </xf>
    <xf numFmtId="0" fontId="36" fillId="10" borderId="132" xfId="3" applyFont="1" applyFill="1" applyBorder="1" applyAlignment="1">
      <alignment horizontal="left" vertical="center"/>
    </xf>
    <xf numFmtId="0" fontId="96" fillId="10" borderId="0" xfId="3" applyFont="1" applyFill="1" applyAlignment="1">
      <alignment vertical="center" wrapText="1"/>
    </xf>
    <xf numFmtId="49" fontId="84" fillId="10" borderId="0" xfId="1" applyNumberFormat="1" applyFont="1" applyFill="1" applyAlignment="1">
      <alignment shrinkToFit="1"/>
    </xf>
    <xf numFmtId="49" fontId="84" fillId="10" borderId="0" xfId="1" applyNumberFormat="1" applyFont="1" applyFill="1" applyBorder="1" applyAlignment="1">
      <alignment shrinkToFit="1"/>
    </xf>
    <xf numFmtId="38" fontId="85" fillId="23" borderId="0" xfId="1" applyFont="1" applyFill="1" applyBorder="1" applyAlignment="1">
      <alignment shrinkToFit="1"/>
    </xf>
    <xf numFmtId="38" fontId="85" fillId="23" borderId="0" xfId="1" applyFont="1" applyFill="1" applyBorder="1" applyAlignment="1">
      <alignment vertical="center" shrinkToFit="1"/>
    </xf>
    <xf numFmtId="0" fontId="85" fillId="23" borderId="0" xfId="0" applyFont="1" applyFill="1"/>
    <xf numFmtId="49" fontId="84" fillId="10" borderId="21" xfId="1" applyNumberFormat="1" applyFont="1" applyFill="1" applyBorder="1" applyAlignment="1">
      <alignment shrinkToFit="1"/>
    </xf>
    <xf numFmtId="38" fontId="85" fillId="15" borderId="21" xfId="1" applyFont="1" applyFill="1" applyBorder="1" applyAlignment="1">
      <alignment shrinkToFit="1"/>
    </xf>
    <xf numFmtId="38" fontId="85" fillId="2" borderId="21" xfId="1" applyFont="1" applyFill="1" applyBorder="1" applyAlignment="1">
      <alignment shrinkToFit="1"/>
    </xf>
    <xf numFmtId="38" fontId="85" fillId="15" borderId="0" xfId="1" applyFont="1" applyFill="1" applyBorder="1" applyAlignment="1">
      <alignment shrinkToFit="1"/>
    </xf>
    <xf numFmtId="38" fontId="84" fillId="2" borderId="0" xfId="1" applyFont="1" applyFill="1" applyBorder="1" applyAlignment="1">
      <alignment shrinkToFit="1"/>
    </xf>
    <xf numFmtId="38" fontId="97" fillId="15" borderId="0" xfId="1" applyFont="1" applyFill="1" applyBorder="1" applyAlignment="1">
      <alignment shrinkToFit="1"/>
    </xf>
    <xf numFmtId="38" fontId="85" fillId="15" borderId="264" xfId="1" applyFont="1" applyFill="1" applyBorder="1" applyAlignment="1">
      <alignment shrinkToFit="1"/>
    </xf>
    <xf numFmtId="49" fontId="84" fillId="10" borderId="22" xfId="1" applyNumberFormat="1" applyFont="1" applyFill="1" applyBorder="1" applyAlignment="1">
      <alignment shrinkToFit="1"/>
    </xf>
    <xf numFmtId="38" fontId="84" fillId="2" borderId="22" xfId="1" applyFont="1" applyFill="1" applyBorder="1" applyAlignment="1">
      <alignment shrinkToFit="1"/>
    </xf>
    <xf numFmtId="38" fontId="85" fillId="15" borderId="22" xfId="1" applyFont="1" applyFill="1" applyBorder="1" applyAlignment="1">
      <alignment shrinkToFit="1"/>
    </xf>
    <xf numFmtId="38" fontId="97" fillId="15" borderId="22" xfId="1" applyFont="1" applyFill="1" applyBorder="1" applyAlignment="1">
      <alignment shrinkToFit="1"/>
    </xf>
    <xf numFmtId="38" fontId="85" fillId="15" borderId="266" xfId="1" applyFont="1" applyFill="1" applyBorder="1" applyAlignment="1">
      <alignment shrinkToFit="1"/>
    </xf>
    <xf numFmtId="38" fontId="85" fillId="23" borderId="21" xfId="1" applyFont="1" applyFill="1" applyBorder="1" applyAlignment="1">
      <alignment shrinkToFit="1"/>
    </xf>
    <xf numFmtId="38" fontId="85" fillId="23" borderId="21" xfId="1" applyFont="1" applyFill="1" applyBorder="1" applyAlignment="1">
      <alignment vertical="center" shrinkToFit="1"/>
    </xf>
    <xf numFmtId="0" fontId="85" fillId="23" borderId="21" xfId="0" applyFont="1" applyFill="1" applyBorder="1"/>
    <xf numFmtId="38" fontId="85" fillId="23" borderId="263" xfId="1" applyFont="1" applyFill="1" applyBorder="1" applyAlignment="1">
      <alignment shrinkToFit="1"/>
    </xf>
    <xf numFmtId="38" fontId="85" fillId="23" borderId="264" xfId="1" applyFont="1" applyFill="1" applyBorder="1" applyAlignment="1">
      <alignment shrinkToFit="1"/>
    </xf>
    <xf numFmtId="38" fontId="85" fillId="23" borderId="22" xfId="1" applyFont="1" applyFill="1" applyBorder="1" applyAlignment="1">
      <alignment shrinkToFit="1"/>
    </xf>
    <xf numFmtId="38" fontId="85" fillId="23" borderId="22" xfId="1" applyFont="1" applyFill="1" applyBorder="1" applyAlignment="1">
      <alignment vertical="center" shrinkToFit="1"/>
    </xf>
    <xf numFmtId="0" fontId="85" fillId="23" borderId="22" xfId="0" applyFont="1" applyFill="1" applyBorder="1"/>
    <xf numFmtId="38" fontId="85" fillId="23" borderId="266" xfId="1" applyFont="1" applyFill="1" applyBorder="1" applyAlignment="1">
      <alignment shrinkToFit="1"/>
    </xf>
    <xf numFmtId="38" fontId="85" fillId="26" borderId="102" xfId="1" applyFont="1" applyFill="1" applyBorder="1" applyAlignment="1">
      <alignment shrinkToFit="1"/>
    </xf>
    <xf numFmtId="38" fontId="85" fillId="15" borderId="102" xfId="1" applyFont="1" applyFill="1" applyBorder="1" applyAlignment="1">
      <alignment shrinkToFit="1"/>
    </xf>
    <xf numFmtId="38" fontId="85" fillId="15" borderId="267" xfId="1" applyFont="1" applyFill="1" applyBorder="1" applyAlignment="1">
      <alignment shrinkToFit="1"/>
    </xf>
    <xf numFmtId="38" fontId="85" fillId="24" borderId="267" xfId="1" applyFont="1" applyFill="1" applyBorder="1" applyAlignment="1">
      <alignment shrinkToFit="1"/>
    </xf>
    <xf numFmtId="38" fontId="85" fillId="24" borderId="102" xfId="1" applyFont="1" applyFill="1" applyBorder="1" applyAlignment="1">
      <alignment shrinkToFit="1"/>
    </xf>
    <xf numFmtId="38" fontId="85" fillId="24" borderId="264" xfId="1" applyFont="1" applyFill="1" applyBorder="1" applyAlignment="1">
      <alignment shrinkToFit="1"/>
    </xf>
    <xf numFmtId="38" fontId="85" fillId="25" borderId="102" xfId="1" applyFont="1" applyFill="1" applyBorder="1" applyAlignment="1">
      <alignment shrinkToFit="1"/>
    </xf>
    <xf numFmtId="38" fontId="85" fillId="25" borderId="267" xfId="1" applyFont="1" applyFill="1" applyBorder="1" applyAlignment="1">
      <alignment shrinkToFit="1"/>
    </xf>
    <xf numFmtId="0" fontId="84" fillId="4" borderId="0" xfId="0" applyFont="1" applyFill="1"/>
    <xf numFmtId="0" fontId="84" fillId="12" borderId="0" xfId="0" applyFont="1" applyFill="1"/>
    <xf numFmtId="38" fontId="85" fillId="24" borderId="22" xfId="1" applyFont="1" applyFill="1" applyBorder="1" applyAlignment="1">
      <alignment shrinkToFit="1"/>
    </xf>
    <xf numFmtId="38" fontId="85" fillId="24" borderId="266" xfId="1" applyFont="1" applyFill="1" applyBorder="1" applyAlignment="1">
      <alignment shrinkToFit="1"/>
    </xf>
    <xf numFmtId="38" fontId="85" fillId="25" borderId="0" xfId="1" applyFont="1" applyFill="1" applyBorder="1" applyAlignment="1">
      <alignment shrinkToFit="1"/>
    </xf>
    <xf numFmtId="38" fontId="85" fillId="25" borderId="264" xfId="1" applyFont="1" applyFill="1" applyBorder="1" applyAlignment="1">
      <alignment shrinkToFit="1"/>
    </xf>
    <xf numFmtId="38" fontId="85" fillId="25" borderId="22" xfId="1" applyFont="1" applyFill="1" applyBorder="1" applyAlignment="1">
      <alignment shrinkToFit="1"/>
    </xf>
    <xf numFmtId="38" fontId="85" fillId="25" borderId="266" xfId="1" applyFont="1" applyFill="1" applyBorder="1" applyAlignment="1">
      <alignment shrinkToFit="1"/>
    </xf>
    <xf numFmtId="38" fontId="85" fillId="27" borderId="0" xfId="1" applyFont="1" applyFill="1" applyAlignment="1">
      <alignment shrinkToFit="1"/>
    </xf>
    <xf numFmtId="38" fontId="85" fillId="27" borderId="0" xfId="1" applyFont="1" applyFill="1" applyBorder="1" applyAlignment="1">
      <alignment shrinkToFit="1"/>
    </xf>
    <xf numFmtId="38" fontId="85" fillId="27" borderId="22" xfId="1" applyFont="1" applyFill="1" applyBorder="1" applyAlignment="1">
      <alignment shrinkToFit="1"/>
    </xf>
    <xf numFmtId="0" fontId="84" fillId="4" borderId="22" xfId="0" applyFont="1" applyFill="1" applyBorder="1"/>
    <xf numFmtId="38" fontId="84" fillId="4" borderId="22" xfId="1" applyFont="1" applyFill="1" applyBorder="1" applyAlignment="1">
      <alignment shrinkToFit="1"/>
    </xf>
    <xf numFmtId="38" fontId="98" fillId="4" borderId="0" xfId="1" applyFont="1" applyFill="1" applyAlignment="1">
      <alignment shrinkToFit="1"/>
    </xf>
    <xf numFmtId="0" fontId="59" fillId="10" borderId="0" xfId="0" applyFont="1" applyFill="1" applyAlignment="1">
      <alignment horizontal="center" vertical="center"/>
    </xf>
    <xf numFmtId="38" fontId="85" fillId="28" borderId="22" xfId="1" applyFont="1" applyFill="1" applyBorder="1" applyAlignment="1">
      <alignment shrinkToFit="1"/>
    </xf>
    <xf numFmtId="38" fontId="84" fillId="4" borderId="265" xfId="1" applyFont="1" applyFill="1" applyBorder="1" applyAlignment="1">
      <alignment shrinkToFit="1"/>
    </xf>
    <xf numFmtId="177" fontId="16" fillId="10" borderId="196" xfId="0" applyNumberFormat="1" applyFont="1" applyFill="1" applyBorder="1" applyAlignment="1">
      <alignment vertical="center"/>
    </xf>
    <xf numFmtId="177" fontId="16" fillId="10" borderId="43" xfId="0" applyNumberFormat="1" applyFont="1" applyFill="1" applyBorder="1" applyAlignment="1">
      <alignment vertical="center"/>
    </xf>
    <xf numFmtId="0" fontId="16" fillId="10" borderId="0" xfId="0" applyFont="1" applyFill="1" applyAlignment="1">
      <alignment horizontal="left" vertical="center" shrinkToFit="1"/>
    </xf>
    <xf numFmtId="0" fontId="99" fillId="10" borderId="0" xfId="0" applyFont="1" applyFill="1" applyAlignment="1">
      <alignment horizontal="left" vertical="top" wrapText="1"/>
    </xf>
    <xf numFmtId="0" fontId="88" fillId="0" borderId="235" xfId="0" applyFont="1" applyBorder="1" applyAlignment="1">
      <alignment horizontal="center" vertical="center"/>
    </xf>
    <xf numFmtId="0" fontId="89" fillId="10" borderId="0" xfId="0" applyFont="1" applyFill="1" applyAlignment="1">
      <alignment horizontal="center" vertical="center" shrinkToFit="1"/>
    </xf>
    <xf numFmtId="0" fontId="15" fillId="10" borderId="0" xfId="0" applyFont="1" applyFill="1" applyAlignment="1" applyProtection="1">
      <alignment horizontal="center" vertical="center" shrinkToFit="1"/>
      <protection locked="0"/>
    </xf>
    <xf numFmtId="0" fontId="15" fillId="10" borderId="0" xfId="0" applyFont="1" applyFill="1" applyAlignment="1" applyProtection="1">
      <alignment vertical="center" wrapText="1"/>
      <protection locked="0"/>
    </xf>
    <xf numFmtId="0" fontId="83" fillId="10" borderId="0" xfId="0" applyFont="1" applyFill="1" applyAlignment="1">
      <alignment horizontal="center" vertical="center" wrapText="1"/>
    </xf>
    <xf numFmtId="0" fontId="99" fillId="10" borderId="73" xfId="0" applyFont="1" applyFill="1" applyBorder="1" applyAlignment="1">
      <alignment horizontal="left" vertical="top" wrapText="1"/>
    </xf>
    <xf numFmtId="0" fontId="86" fillId="10" borderId="65" xfId="0" applyFont="1" applyFill="1" applyBorder="1" applyAlignment="1">
      <alignment horizontal="center"/>
    </xf>
    <xf numFmtId="0" fontId="102" fillId="10" borderId="0" xfId="0" applyFont="1" applyFill="1"/>
    <xf numFmtId="0" fontId="103" fillId="10" borderId="0" xfId="0" applyFont="1" applyFill="1" applyAlignment="1">
      <alignment vertical="center"/>
    </xf>
    <xf numFmtId="0" fontId="102" fillId="10" borderId="65" xfId="0" applyFont="1" applyFill="1" applyBorder="1" applyAlignment="1">
      <alignment horizontal="center"/>
    </xf>
    <xf numFmtId="0" fontId="102" fillId="10" borderId="252" xfId="0" applyFont="1" applyFill="1" applyBorder="1" applyAlignment="1">
      <alignment horizontal="center" vertical="center"/>
    </xf>
    <xf numFmtId="0" fontId="108" fillId="10" borderId="0" xfId="0" applyFont="1" applyFill="1" applyAlignment="1">
      <alignment horizontal="center" vertical="center" wrapText="1"/>
    </xf>
    <xf numFmtId="0" fontId="59" fillId="10" borderId="0" xfId="0" applyFont="1" applyFill="1" applyAlignment="1">
      <alignment horizontal="center" vertical="center" shrinkToFit="1"/>
    </xf>
    <xf numFmtId="0" fontId="102" fillId="0" borderId="0" xfId="0" applyFont="1"/>
    <xf numFmtId="0" fontId="87" fillId="10" borderId="252" xfId="0" applyFont="1" applyFill="1" applyBorder="1" applyAlignment="1">
      <alignment horizontal="center"/>
    </xf>
    <xf numFmtId="0" fontId="88" fillId="0" borderId="279" xfId="0" applyFont="1" applyBorder="1" applyAlignment="1">
      <alignment horizontal="center" vertical="center"/>
    </xf>
    <xf numFmtId="0" fontId="19" fillId="5" borderId="232" xfId="0" applyFont="1" applyFill="1" applyBorder="1" applyAlignment="1" applyProtection="1">
      <alignment horizontal="center" vertical="center"/>
      <protection locked="0"/>
    </xf>
    <xf numFmtId="0" fontId="85" fillId="26" borderId="102" xfId="1" applyNumberFormat="1" applyFont="1" applyFill="1" applyBorder="1" applyAlignment="1">
      <alignment shrinkToFit="1"/>
    </xf>
    <xf numFmtId="0" fontId="90" fillId="21" borderId="267" xfId="1" applyNumberFormat="1" applyFont="1" applyFill="1" applyBorder="1" applyAlignment="1">
      <alignment shrinkToFit="1"/>
    </xf>
    <xf numFmtId="38" fontId="85" fillId="26" borderId="102" xfId="1" applyFont="1" applyFill="1" applyBorder="1" applyAlignment="1"/>
    <xf numFmtId="38" fontId="85" fillId="23" borderId="21" xfId="1" applyFont="1" applyFill="1" applyBorder="1" applyAlignment="1"/>
    <xf numFmtId="38" fontId="85" fillId="23" borderId="0" xfId="1" applyFont="1" applyFill="1" applyBorder="1" applyAlignment="1"/>
    <xf numFmtId="38" fontId="85" fillId="29" borderId="281" xfId="1" applyFont="1" applyFill="1" applyBorder="1" applyAlignment="1">
      <alignment shrinkToFit="1"/>
    </xf>
    <xf numFmtId="38" fontId="85" fillId="12" borderId="280" xfId="1" applyFont="1" applyFill="1" applyBorder="1" applyAlignment="1">
      <alignment horizontal="center" shrinkToFit="1"/>
    </xf>
    <xf numFmtId="38" fontId="85" fillId="12" borderId="282" xfId="1" applyFont="1" applyFill="1" applyBorder="1" applyAlignment="1">
      <alignment horizontal="center" shrinkToFit="1"/>
    </xf>
    <xf numFmtId="38" fontId="85" fillId="12" borderId="283" xfId="1" applyFont="1" applyFill="1" applyBorder="1" applyAlignment="1">
      <alignment horizontal="center" shrinkToFit="1"/>
    </xf>
    <xf numFmtId="38" fontId="85" fillId="29" borderId="280" xfId="1" applyFont="1" applyFill="1" applyBorder="1" applyAlignment="1">
      <alignment shrinkToFit="1"/>
    </xf>
    <xf numFmtId="38" fontId="85" fillId="29" borderId="282" xfId="1" applyFont="1" applyFill="1" applyBorder="1" applyAlignment="1">
      <alignment shrinkToFit="1"/>
    </xf>
    <xf numFmtId="38" fontId="85" fillId="12" borderId="282" xfId="1" applyFont="1" applyFill="1" applyBorder="1" applyAlignment="1">
      <alignment horizontal="center" vertical="center" shrinkToFit="1"/>
    </xf>
    <xf numFmtId="38" fontId="85" fillId="12" borderId="283" xfId="1" applyFont="1" applyFill="1" applyBorder="1" applyAlignment="1">
      <alignment horizontal="center" vertical="center" shrinkToFit="1"/>
    </xf>
    <xf numFmtId="0" fontId="101" fillId="10" borderId="0" xfId="0" applyFont="1" applyFill="1" applyAlignment="1">
      <alignment horizontal="left" vertical="center" wrapText="1"/>
    </xf>
    <xf numFmtId="0" fontId="19" fillId="10" borderId="0" xfId="0" applyFont="1" applyFill="1" applyAlignment="1" applyProtection="1">
      <alignment horizontal="center" vertical="center"/>
      <protection locked="0"/>
    </xf>
    <xf numFmtId="0" fontId="93" fillId="11" borderId="11" xfId="0" applyFont="1" applyFill="1" applyBorder="1" applyAlignment="1">
      <alignment horizontal="center" shrinkToFit="1"/>
    </xf>
    <xf numFmtId="0" fontId="93" fillId="11" borderId="12" xfId="0" applyFont="1" applyFill="1" applyBorder="1" applyAlignment="1">
      <alignment horizontal="center" shrinkToFit="1"/>
    </xf>
    <xf numFmtId="0" fontId="93" fillId="11" borderId="11" xfId="0" applyFont="1" applyFill="1" applyBorder="1" applyAlignment="1">
      <alignment horizontal="center" vertical="center" shrinkToFit="1"/>
    </xf>
    <xf numFmtId="0" fontId="110" fillId="10" borderId="0" xfId="0" applyFont="1" applyFill="1" applyAlignment="1">
      <alignment horizontal="center" wrapText="1"/>
    </xf>
    <xf numFmtId="0" fontId="111" fillId="10" borderId="0" xfId="0" applyFont="1" applyFill="1"/>
    <xf numFmtId="0" fontId="114" fillId="10" borderId="0" xfId="0" applyFont="1" applyFill="1" applyAlignment="1">
      <alignment vertical="center"/>
    </xf>
    <xf numFmtId="0" fontId="111" fillId="0" borderId="0" xfId="0" applyFont="1"/>
    <xf numFmtId="0" fontId="111" fillId="10" borderId="16" xfId="0" applyFont="1" applyFill="1" applyBorder="1"/>
    <xf numFmtId="0" fontId="117" fillId="10" borderId="16" xfId="0" applyFont="1" applyFill="1" applyBorder="1" applyAlignment="1">
      <alignment horizontal="left" vertical="center" shrinkToFit="1"/>
    </xf>
    <xf numFmtId="0" fontId="117" fillId="10" borderId="0" xfId="0" applyFont="1" applyFill="1" applyAlignment="1">
      <alignment horizontal="left" vertical="center" shrinkToFit="1"/>
    </xf>
    <xf numFmtId="0" fontId="115" fillId="10" borderId="249" xfId="0" applyFont="1" applyFill="1" applyBorder="1" applyAlignment="1" applyProtection="1">
      <alignment horizontal="center" vertical="center"/>
      <protection locked="0"/>
    </xf>
    <xf numFmtId="49" fontId="115" fillId="10" borderId="253" xfId="0" applyNumberFormat="1" applyFont="1" applyFill="1" applyBorder="1" applyAlignment="1" applyProtection="1">
      <alignment horizontal="center" vertical="center" shrinkToFit="1"/>
      <protection locked="0"/>
    </xf>
    <xf numFmtId="0" fontId="115" fillId="10" borderId="253" xfId="0" applyFont="1" applyFill="1" applyBorder="1" applyAlignment="1" applyProtection="1">
      <alignment horizontal="center" vertical="center"/>
      <protection locked="0"/>
    </xf>
    <xf numFmtId="0" fontId="115" fillId="10" borderId="239" xfId="0" applyFont="1" applyFill="1" applyBorder="1" applyAlignment="1" applyProtection="1">
      <alignment horizontal="center" vertical="center"/>
      <protection locked="0"/>
    </xf>
    <xf numFmtId="0" fontId="115" fillId="10" borderId="0" xfId="0" applyFont="1" applyFill="1" applyAlignment="1" applyProtection="1">
      <alignment horizontal="center" vertical="center"/>
      <protection locked="0"/>
    </xf>
    <xf numFmtId="49" fontId="115" fillId="10" borderId="0" xfId="0" applyNumberFormat="1" applyFont="1" applyFill="1" applyAlignment="1" applyProtection="1">
      <alignment horizontal="center" vertical="center" shrinkToFit="1"/>
      <protection locked="0"/>
    </xf>
    <xf numFmtId="0" fontId="117" fillId="10" borderId="0" xfId="0" applyFont="1" applyFill="1" applyAlignment="1">
      <alignment horizontal="center" vertical="center" shrinkToFit="1"/>
    </xf>
    <xf numFmtId="0" fontId="111" fillId="10" borderId="0" xfId="0" applyFont="1" applyFill="1" applyAlignment="1">
      <alignment vertical="center"/>
    </xf>
    <xf numFmtId="0" fontId="119" fillId="10" borderId="0" xfId="0" applyFont="1" applyFill="1" applyAlignment="1">
      <alignment horizontal="center" wrapText="1"/>
    </xf>
    <xf numFmtId="0" fontId="120" fillId="10" borderId="0" xfId="0" applyFont="1" applyFill="1" applyAlignment="1">
      <alignment horizontal="center" wrapText="1"/>
    </xf>
    <xf numFmtId="0" fontId="115" fillId="10" borderId="72" xfId="0" applyFont="1" applyFill="1" applyBorder="1" applyAlignment="1">
      <alignment horizontal="left" vertical="center" wrapText="1"/>
    </xf>
    <xf numFmtId="0" fontId="115" fillId="10" borderId="70" xfId="0" applyFont="1" applyFill="1" applyBorder="1" applyAlignment="1">
      <alignment horizontal="left" vertical="center" wrapText="1"/>
    </xf>
    <xf numFmtId="0" fontId="118" fillId="10" borderId="70" xfId="0" applyFont="1" applyFill="1" applyBorder="1" applyAlignment="1">
      <alignment horizontal="left" vertical="center" wrapText="1"/>
    </xf>
    <xf numFmtId="0" fontId="118" fillId="4" borderId="89" xfId="0" applyFont="1" applyFill="1" applyBorder="1" applyAlignment="1">
      <alignment horizontal="left" vertical="center" wrapText="1"/>
    </xf>
    <xf numFmtId="0" fontId="115" fillId="10" borderId="82" xfId="0" applyFont="1" applyFill="1" applyBorder="1" applyAlignment="1">
      <alignment horizontal="left" vertical="center"/>
    </xf>
    <xf numFmtId="0" fontId="115" fillId="10" borderId="83" xfId="0" applyFont="1" applyFill="1" applyBorder="1" applyAlignment="1">
      <alignment horizontal="left" vertical="center"/>
    </xf>
    <xf numFmtId="0" fontId="115" fillId="10" borderId="84" xfId="0" applyFont="1" applyFill="1" applyBorder="1" applyAlignment="1">
      <alignment horizontal="left" vertical="center"/>
    </xf>
    <xf numFmtId="0" fontId="115" fillId="10" borderId="84" xfId="0" applyFont="1" applyFill="1" applyBorder="1" applyAlignment="1">
      <alignment horizontal="left" vertical="center" wrapText="1"/>
    </xf>
    <xf numFmtId="0" fontId="115" fillId="10" borderId="86" xfId="0" applyFont="1" applyFill="1" applyBorder="1" applyAlignment="1">
      <alignment horizontal="left" vertical="center"/>
    </xf>
    <xf numFmtId="0" fontId="115" fillId="10" borderId="85" xfId="0" applyFont="1" applyFill="1" applyBorder="1" applyAlignment="1">
      <alignment horizontal="left" vertical="center"/>
    </xf>
    <xf numFmtId="0" fontId="115" fillId="10" borderId="62" xfId="0" applyFont="1" applyFill="1" applyBorder="1" applyAlignment="1">
      <alignment horizontal="left" vertical="center"/>
    </xf>
    <xf numFmtId="0" fontId="115" fillId="10" borderId="0" xfId="0" applyFont="1" applyFill="1" applyAlignment="1">
      <alignment horizontal="left" vertical="center"/>
    </xf>
    <xf numFmtId="0" fontId="115" fillId="10" borderId="62" xfId="0" applyFont="1" applyFill="1" applyBorder="1" applyAlignment="1">
      <alignment horizontal="left" vertical="center" wrapText="1"/>
    </xf>
    <xf numFmtId="0" fontId="115" fillId="10" borderId="150" xfId="0" applyFont="1" applyFill="1" applyBorder="1" applyAlignment="1">
      <alignment horizontal="left" vertical="center" wrapText="1"/>
    </xf>
    <xf numFmtId="0" fontId="115" fillId="10" borderId="89" xfId="0" applyFont="1" applyFill="1" applyBorder="1" applyAlignment="1">
      <alignment horizontal="left" vertical="center" wrapText="1"/>
    </xf>
    <xf numFmtId="0" fontId="115" fillId="10" borderId="0" xfId="0" applyFont="1" applyFill="1" applyAlignment="1">
      <alignment horizontal="left" vertical="center" wrapText="1"/>
    </xf>
    <xf numFmtId="0" fontId="115" fillId="0" borderId="103" xfId="0" applyFont="1" applyBorder="1" applyAlignment="1">
      <alignment horizontal="left" vertical="center"/>
    </xf>
    <xf numFmtId="0" fontId="117" fillId="0" borderId="104" xfId="0" applyFont="1" applyBorder="1" applyAlignment="1">
      <alignment horizontal="left" vertical="center"/>
    </xf>
    <xf numFmtId="0" fontId="117" fillId="0" borderId="85" xfId="0" applyFont="1" applyBorder="1" applyAlignment="1">
      <alignment horizontal="left" vertical="center"/>
    </xf>
    <xf numFmtId="0" fontId="117" fillId="0" borderId="111" xfId="0" applyFont="1" applyBorder="1" applyAlignment="1">
      <alignment horizontal="left" vertical="center"/>
    </xf>
    <xf numFmtId="0" fontId="111" fillId="0" borderId="86" xfId="0" applyFont="1" applyBorder="1" applyAlignment="1">
      <alignment horizontal="left" vertical="center" wrapText="1"/>
    </xf>
    <xf numFmtId="0" fontId="111" fillId="10" borderId="0" xfId="0" applyFont="1" applyFill="1" applyAlignment="1">
      <alignment wrapText="1"/>
    </xf>
    <xf numFmtId="0" fontId="117" fillId="10" borderId="72" xfId="0" applyFont="1" applyFill="1" applyBorder="1" applyAlignment="1">
      <alignment horizontal="left" vertical="center" wrapText="1"/>
    </xf>
    <xf numFmtId="0" fontId="117" fillId="10" borderId="70" xfId="0" applyFont="1" applyFill="1" applyBorder="1" applyAlignment="1">
      <alignment horizontal="left" vertical="center" wrapText="1"/>
    </xf>
    <xf numFmtId="0" fontId="117" fillId="2" borderId="89" xfId="0" applyFont="1" applyFill="1" applyBorder="1" applyAlignment="1" applyProtection="1">
      <alignment horizontal="left" vertical="center" wrapText="1"/>
      <protection locked="0"/>
    </xf>
    <xf numFmtId="0" fontId="117" fillId="2" borderId="89" xfId="0" applyFont="1" applyFill="1" applyBorder="1" applyAlignment="1">
      <alignment horizontal="left" vertical="center" wrapText="1"/>
    </xf>
    <xf numFmtId="0" fontId="117" fillId="10" borderId="82" xfId="0" applyFont="1" applyFill="1" applyBorder="1" applyAlignment="1">
      <alignment horizontal="left" vertical="center"/>
    </xf>
    <xf numFmtId="0" fontId="117" fillId="10" borderId="83" xfId="0" applyFont="1" applyFill="1" applyBorder="1" applyAlignment="1">
      <alignment horizontal="left" vertical="center"/>
    </xf>
    <xf numFmtId="0" fontId="121" fillId="10" borderId="84" xfId="0" applyFont="1" applyFill="1" applyBorder="1" applyAlignment="1">
      <alignment horizontal="left" vertical="center"/>
    </xf>
    <xf numFmtId="0" fontId="121" fillId="10" borderId="84" xfId="0" applyFont="1" applyFill="1" applyBorder="1" applyAlignment="1">
      <alignment horizontal="left" vertical="center" wrapText="1"/>
    </xf>
    <xf numFmtId="0" fontId="122" fillId="10" borderId="86" xfId="0" applyFont="1" applyFill="1" applyBorder="1" applyAlignment="1">
      <alignment horizontal="left" vertical="center"/>
    </xf>
    <xf numFmtId="0" fontId="123" fillId="10" borderId="82" xfId="0" applyFont="1" applyFill="1" applyBorder="1" applyAlignment="1">
      <alignment horizontal="left" vertical="center"/>
    </xf>
    <xf numFmtId="0" fontId="123" fillId="10" borderId="85" xfId="0" applyFont="1" applyFill="1" applyBorder="1" applyAlignment="1">
      <alignment horizontal="left" vertical="center"/>
    </xf>
    <xf numFmtId="0" fontId="123" fillId="10" borderId="86" xfId="0" applyFont="1" applyFill="1" applyBorder="1" applyAlignment="1">
      <alignment horizontal="left" vertical="center"/>
    </xf>
    <xf numFmtId="0" fontId="121" fillId="10" borderId="82" xfId="0" applyFont="1" applyFill="1" applyBorder="1" applyAlignment="1">
      <alignment horizontal="left" vertical="center"/>
    </xf>
    <xf numFmtId="0" fontId="117" fillId="10" borderId="62" xfId="0" applyFont="1" applyFill="1" applyBorder="1" applyAlignment="1">
      <alignment horizontal="left" vertical="center"/>
    </xf>
    <xf numFmtId="0" fontId="117" fillId="10" borderId="0" xfId="0" applyFont="1" applyFill="1" applyAlignment="1">
      <alignment horizontal="left" vertical="center"/>
    </xf>
    <xf numFmtId="0" fontId="115" fillId="10" borderId="114" xfId="0" applyFont="1" applyFill="1" applyBorder="1" applyAlignment="1">
      <alignment horizontal="left" vertical="center" wrapText="1"/>
    </xf>
    <xf numFmtId="0" fontId="115" fillId="10" borderId="88" xfId="0" applyFont="1" applyFill="1" applyBorder="1" applyAlignment="1">
      <alignment horizontal="left" vertical="center" wrapText="1"/>
    </xf>
    <xf numFmtId="0" fontId="124" fillId="10" borderId="0" xfId="0" applyFont="1" applyFill="1"/>
    <xf numFmtId="0" fontId="117" fillId="0" borderId="103" xfId="0" applyFont="1" applyBorder="1" applyAlignment="1">
      <alignment horizontal="left" vertical="center"/>
    </xf>
    <xf numFmtId="0" fontId="124" fillId="0" borderId="0" xfId="0" applyFont="1"/>
    <xf numFmtId="0" fontId="124" fillId="4" borderId="0" xfId="0" applyFont="1" applyFill="1"/>
    <xf numFmtId="0" fontId="111" fillId="4" borderId="0" xfId="0" applyFont="1" applyFill="1"/>
    <xf numFmtId="0" fontId="111" fillId="4" borderId="151" xfId="0" applyFont="1" applyFill="1" applyBorder="1"/>
    <xf numFmtId="0" fontId="125" fillId="4" borderId="0" xfId="0" applyFont="1" applyFill="1" applyAlignment="1">
      <alignment horizontal="center" vertical="center"/>
    </xf>
    <xf numFmtId="0" fontId="85" fillId="23" borderId="21" xfId="1" applyNumberFormat="1" applyFont="1" applyFill="1" applyBorder="1" applyAlignment="1">
      <alignment shrinkToFit="1"/>
    </xf>
    <xf numFmtId="0" fontId="85" fillId="23" borderId="0" xfId="1" applyNumberFormat="1" applyFont="1" applyFill="1" applyBorder="1" applyAlignment="1">
      <alignment shrinkToFit="1"/>
    </xf>
    <xf numFmtId="0" fontId="85" fillId="23" borderId="22" xfId="1" applyNumberFormat="1" applyFont="1" applyFill="1" applyBorder="1" applyAlignment="1">
      <alignment shrinkToFit="1"/>
    </xf>
    <xf numFmtId="0" fontId="0" fillId="0" borderId="12" xfId="0" applyBorder="1" applyAlignment="1">
      <alignment vertical="center"/>
    </xf>
    <xf numFmtId="0" fontId="0" fillId="0" borderId="12" xfId="0" quotePrefix="1" applyBorder="1" applyAlignment="1">
      <alignment vertical="center"/>
    </xf>
    <xf numFmtId="0" fontId="127" fillId="10" borderId="102" xfId="1" applyNumberFormat="1" applyFont="1" applyFill="1" applyBorder="1" applyAlignment="1">
      <alignment shrinkToFit="1"/>
    </xf>
    <xf numFmtId="0" fontId="85" fillId="30" borderId="0" xfId="0" applyFont="1" applyFill="1"/>
    <xf numFmtId="0" fontId="84" fillId="0" borderId="0" xfId="0" applyFont="1" applyAlignment="1">
      <alignment shrinkToFit="1"/>
    </xf>
    <xf numFmtId="0" fontId="85" fillId="0" borderId="0" xfId="0" applyFont="1" applyAlignment="1">
      <alignment shrinkToFit="1"/>
    </xf>
    <xf numFmtId="0" fontId="85" fillId="30" borderId="0" xfId="0" applyFont="1" applyFill="1" applyAlignment="1">
      <alignment shrinkToFit="1"/>
    </xf>
    <xf numFmtId="0" fontId="120" fillId="10" borderId="97" xfId="0" applyFont="1" applyFill="1" applyBorder="1" applyAlignment="1">
      <alignment horizontal="center" wrapText="1"/>
    </xf>
    <xf numFmtId="0" fontId="115" fillId="10" borderId="103" xfId="0" applyFont="1" applyFill="1" applyBorder="1" applyAlignment="1">
      <alignment horizontal="left" vertical="center" wrapText="1"/>
    </xf>
    <xf numFmtId="0" fontId="83" fillId="11" borderId="12" xfId="0" applyFont="1" applyFill="1" applyBorder="1" applyAlignment="1">
      <alignment horizontal="center" vertical="center" wrapText="1"/>
    </xf>
    <xf numFmtId="0" fontId="129" fillId="0" borderId="0" xfId="0" applyFont="1"/>
    <xf numFmtId="0" fontId="15" fillId="0" borderId="0" xfId="0" applyFont="1" applyAlignment="1">
      <alignment wrapText="1"/>
    </xf>
    <xf numFmtId="0" fontId="131" fillId="11" borderId="12" xfId="0" applyFont="1" applyFill="1" applyBorder="1" applyAlignment="1">
      <alignment horizontal="center" vertical="center" shrinkToFit="1"/>
    </xf>
    <xf numFmtId="0" fontId="131" fillId="0" borderId="12" xfId="0" applyFont="1" applyBorder="1" applyAlignment="1">
      <alignment vertical="center" shrinkToFit="1"/>
    </xf>
    <xf numFmtId="0" fontId="132" fillId="0" borderId="12" xfId="0" applyFont="1" applyBorder="1" applyAlignment="1">
      <alignment vertical="center" wrapText="1"/>
    </xf>
    <xf numFmtId="0" fontId="131" fillId="0" borderId="12" xfId="0" applyFont="1" applyBorder="1" applyAlignment="1">
      <alignment vertical="center"/>
    </xf>
    <xf numFmtId="0" fontId="22" fillId="0" borderId="0" xfId="0" applyFont="1"/>
    <xf numFmtId="0" fontId="22" fillId="0" borderId="0" xfId="0" applyFont="1" applyAlignment="1">
      <alignment wrapText="1"/>
    </xf>
    <xf numFmtId="0" fontId="128" fillId="31" borderId="12" xfId="0" applyFont="1" applyFill="1" applyBorder="1" applyAlignment="1">
      <alignment vertical="center" wrapText="1"/>
    </xf>
    <xf numFmtId="0" fontId="130" fillId="31" borderId="12" xfId="0" applyFont="1" applyFill="1" applyBorder="1" applyAlignment="1">
      <alignment vertical="center" wrapText="1"/>
    </xf>
    <xf numFmtId="0" fontId="15" fillId="5" borderId="0" xfId="0" applyFont="1" applyFill="1" applyAlignment="1">
      <alignment horizontal="left"/>
    </xf>
    <xf numFmtId="0" fontId="128" fillId="31" borderId="12" xfId="0" applyFont="1" applyFill="1" applyBorder="1" applyAlignment="1">
      <alignment horizontal="center" vertical="center" wrapText="1"/>
    </xf>
    <xf numFmtId="0" fontId="40" fillId="0" borderId="62" xfId="0" applyFont="1" applyBorder="1" applyAlignment="1">
      <alignment horizontal="center"/>
    </xf>
    <xf numFmtId="0" fontId="85" fillId="0" borderId="0" xfId="0" applyFont="1"/>
    <xf numFmtId="0" fontId="0" fillId="12" borderId="0" xfId="0" applyFill="1"/>
    <xf numFmtId="0" fontId="33" fillId="0" borderId="165" xfId="3" quotePrefix="1" applyFont="1" applyBorder="1" applyAlignment="1">
      <alignment horizontal="center" vertical="center"/>
    </xf>
    <xf numFmtId="0" fontId="16" fillId="10" borderId="37" xfId="0" applyFont="1" applyFill="1" applyBorder="1" applyAlignment="1">
      <alignment horizontal="center" vertical="center"/>
    </xf>
    <xf numFmtId="0" fontId="16" fillId="10" borderId="109" xfId="0" applyFont="1" applyFill="1" applyBorder="1" applyAlignment="1">
      <alignment horizontal="center" vertical="center"/>
    </xf>
    <xf numFmtId="0" fontId="16" fillId="0" borderId="66" xfId="0" applyFont="1" applyBorder="1" applyAlignment="1">
      <alignment horizontal="center" vertical="center"/>
    </xf>
    <xf numFmtId="0" fontId="18" fillId="11" borderId="12" xfId="0" applyFont="1" applyFill="1" applyBorder="1" applyAlignment="1">
      <alignment horizontal="center" vertical="center"/>
    </xf>
    <xf numFmtId="0" fontId="85" fillId="32" borderId="0" xfId="0" applyFont="1" applyFill="1" applyAlignment="1">
      <alignment shrinkToFit="1"/>
    </xf>
    <xf numFmtId="0" fontId="85" fillId="32" borderId="0" xfId="0" applyFont="1" applyFill="1"/>
    <xf numFmtId="0" fontId="40" fillId="0" borderId="74" xfId="0" applyFont="1" applyBorder="1" applyAlignment="1">
      <alignment horizontal="right" shrinkToFit="1"/>
    </xf>
    <xf numFmtId="0" fontId="36" fillId="10" borderId="0" xfId="0" applyFont="1" applyFill="1" applyAlignment="1">
      <alignment wrapText="1"/>
    </xf>
    <xf numFmtId="0" fontId="134" fillId="10" borderId="0" xfId="0" applyFont="1" applyFill="1" applyAlignment="1">
      <alignment vertical="center" wrapText="1"/>
    </xf>
    <xf numFmtId="31" fontId="36" fillId="10" borderId="0" xfId="0" applyNumberFormat="1" applyFont="1" applyFill="1"/>
    <xf numFmtId="0" fontId="93" fillId="10" borderId="12" xfId="0" applyFont="1" applyFill="1" applyBorder="1" applyAlignment="1">
      <alignment horizontal="center" shrinkToFit="1"/>
    </xf>
    <xf numFmtId="0" fontId="36" fillId="10" borderId="0" xfId="0" applyFont="1" applyFill="1" applyAlignment="1">
      <alignment vertical="center" wrapText="1"/>
    </xf>
    <xf numFmtId="0" fontId="93" fillId="10" borderId="11" xfId="0" applyFont="1" applyFill="1" applyBorder="1" applyAlignment="1">
      <alignment horizontal="center" shrinkToFit="1"/>
    </xf>
    <xf numFmtId="38" fontId="133" fillId="11" borderId="12" xfId="1" applyFont="1" applyFill="1" applyBorder="1" applyAlignment="1">
      <alignment horizontal="center" shrinkToFit="1"/>
    </xf>
    <xf numFmtId="179" fontId="83" fillId="10" borderId="0" xfId="0" applyNumberFormat="1" applyFont="1" applyFill="1" applyAlignment="1">
      <alignment horizontal="center" vertical="center" wrapText="1"/>
    </xf>
    <xf numFmtId="0" fontId="117" fillId="10" borderId="89" xfId="0" applyFont="1" applyFill="1" applyBorder="1" applyAlignment="1">
      <alignment horizontal="left" vertical="center" wrapText="1"/>
    </xf>
    <xf numFmtId="0" fontId="20" fillId="10" borderId="63" xfId="0" applyFont="1" applyFill="1" applyBorder="1" applyAlignment="1">
      <alignment horizontal="center" vertical="center" textRotation="255" wrapText="1"/>
    </xf>
    <xf numFmtId="0" fontId="16" fillId="10" borderId="26" xfId="0" applyFont="1" applyFill="1" applyBorder="1" applyAlignment="1">
      <alignment horizontal="center" vertical="center"/>
    </xf>
    <xf numFmtId="0" fontId="16" fillId="10" borderId="64" xfId="0" applyFont="1" applyFill="1" applyBorder="1" applyAlignment="1">
      <alignment horizontal="center" vertical="center"/>
    </xf>
    <xf numFmtId="49" fontId="24" fillId="7" borderId="62" xfId="0" applyNumberFormat="1" applyFont="1" applyFill="1" applyBorder="1" applyAlignment="1" applyProtection="1">
      <alignment vertical="center" shrinkToFit="1"/>
      <protection locked="0"/>
    </xf>
    <xf numFmtId="0" fontId="24" fillId="7" borderId="82" xfId="0" applyFont="1" applyFill="1" applyBorder="1" applyAlignment="1" applyProtection="1">
      <alignment horizontal="left" vertical="center" wrapText="1"/>
      <protection locked="0"/>
    </xf>
    <xf numFmtId="0" fontId="19" fillId="10" borderId="44" xfId="0" applyFont="1" applyFill="1" applyBorder="1" applyAlignment="1">
      <alignment horizontal="center" vertical="center"/>
    </xf>
    <xf numFmtId="0" fontId="15" fillId="10" borderId="77" xfId="0" applyFont="1" applyFill="1" applyBorder="1" applyAlignment="1">
      <alignment horizontal="right" vertical="center"/>
    </xf>
    <xf numFmtId="49" fontId="24" fillId="7" borderId="85" xfId="0" applyNumberFormat="1" applyFont="1" applyFill="1" applyBorder="1" applyAlignment="1" applyProtection="1">
      <alignment horizontal="left" vertical="center"/>
      <protection locked="0"/>
    </xf>
    <xf numFmtId="0" fontId="16" fillId="10" borderId="44" xfId="0" applyFont="1" applyFill="1" applyBorder="1" applyAlignment="1">
      <alignment horizontal="center" vertical="center"/>
    </xf>
    <xf numFmtId="0" fontId="16" fillId="10" borderId="77" xfId="0" applyFont="1" applyFill="1" applyBorder="1" applyAlignment="1">
      <alignment horizontal="center" vertical="center"/>
    </xf>
    <xf numFmtId="0" fontId="20" fillId="7" borderId="85" xfId="0" applyFont="1" applyFill="1" applyBorder="1" applyAlignment="1" applyProtection="1">
      <alignment horizontal="left" vertical="center"/>
      <protection locked="0"/>
    </xf>
    <xf numFmtId="0" fontId="24" fillId="7" borderId="86" xfId="0" applyFont="1" applyFill="1" applyBorder="1" applyAlignment="1" applyProtection="1">
      <alignment horizontal="left" vertical="center" wrapText="1"/>
      <protection locked="0"/>
    </xf>
    <xf numFmtId="0" fontId="137" fillId="10" borderId="65" xfId="0" applyFont="1" applyFill="1" applyBorder="1" applyAlignment="1">
      <alignment vertical="top"/>
    </xf>
    <xf numFmtId="0" fontId="137" fillId="10" borderId="0" xfId="0" applyFont="1" applyFill="1" applyAlignment="1">
      <alignment vertical="top"/>
    </xf>
    <xf numFmtId="0" fontId="138" fillId="11" borderId="12" xfId="0" applyFont="1" applyFill="1" applyBorder="1" applyAlignment="1">
      <alignment horizontal="center" shrinkToFit="1"/>
    </xf>
    <xf numFmtId="0" fontId="112" fillId="10" borderId="0" xfId="0" applyFont="1" applyFill="1" applyAlignment="1">
      <alignment vertical="center" wrapText="1"/>
    </xf>
    <xf numFmtId="0" fontId="30" fillId="10" borderId="0" xfId="0" applyFont="1" applyFill="1" applyAlignment="1">
      <alignment horizontal="center" vertical="center"/>
    </xf>
    <xf numFmtId="0" fontId="30" fillId="10" borderId="74" xfId="0" applyFont="1" applyFill="1" applyBorder="1" applyAlignment="1">
      <alignment horizontal="center" vertical="center"/>
    </xf>
    <xf numFmtId="0" fontId="52" fillId="10" borderId="0" xfId="0" applyFont="1" applyFill="1" applyAlignment="1">
      <alignment horizontal="center" vertical="top" wrapText="1"/>
    </xf>
    <xf numFmtId="0" fontId="116" fillId="11" borderId="12" xfId="0" applyFont="1" applyFill="1" applyBorder="1" applyAlignment="1">
      <alignment wrapText="1"/>
    </xf>
    <xf numFmtId="0" fontId="111" fillId="11" borderId="12" xfId="0" applyFont="1" applyFill="1" applyBorder="1" applyAlignment="1">
      <alignment wrapText="1"/>
    </xf>
    <xf numFmtId="0" fontId="19" fillId="10" borderId="150" xfId="0" applyFont="1" applyFill="1" applyBorder="1"/>
    <xf numFmtId="0" fontId="19" fillId="10" borderId="89" xfId="0" applyFont="1" applyFill="1" applyBorder="1"/>
    <xf numFmtId="0" fontId="19" fillId="10" borderId="70" xfId="0" applyFont="1" applyFill="1" applyBorder="1"/>
    <xf numFmtId="0" fontId="15" fillId="10" borderId="6" xfId="0" applyFont="1" applyFill="1" applyBorder="1"/>
    <xf numFmtId="0" fontId="15" fillId="10" borderId="36" xfId="0" applyFont="1" applyFill="1" applyBorder="1"/>
    <xf numFmtId="0" fontId="15" fillId="10" borderId="9" xfId="0" applyFont="1" applyFill="1" applyBorder="1"/>
    <xf numFmtId="20" fontId="15" fillId="10" borderId="49" xfId="0" applyNumberFormat="1" applyFont="1" applyFill="1" applyBorder="1"/>
    <xf numFmtId="0" fontId="15" fillId="0" borderId="288" xfId="0" applyFont="1" applyBorder="1"/>
    <xf numFmtId="0" fontId="15" fillId="10" borderId="289" xfId="0" applyFont="1" applyFill="1" applyBorder="1"/>
    <xf numFmtId="0" fontId="15" fillId="0" borderId="289" xfId="0" applyFont="1" applyBorder="1"/>
    <xf numFmtId="0" fontId="15" fillId="10" borderId="290" xfId="0" applyFont="1" applyFill="1" applyBorder="1"/>
    <xf numFmtId="0" fontId="93" fillId="0" borderId="105" xfId="0" applyFont="1" applyBorder="1" applyAlignment="1">
      <alignment horizontal="left" vertical="center" wrapText="1"/>
    </xf>
    <xf numFmtId="0" fontId="93" fillId="0" borderId="103" xfId="0" applyFont="1" applyBorder="1" applyAlignment="1">
      <alignment horizontal="left" vertical="center" wrapText="1"/>
    </xf>
    <xf numFmtId="0" fontId="30" fillId="10" borderId="149" xfId="0" applyFont="1" applyFill="1" applyBorder="1" applyAlignment="1">
      <alignment horizontal="center" vertical="center"/>
    </xf>
    <xf numFmtId="0" fontId="15" fillId="10" borderId="286" xfId="0" applyFont="1" applyFill="1" applyBorder="1" applyAlignment="1">
      <alignment vertical="center"/>
    </xf>
    <xf numFmtId="0" fontId="15" fillId="10" borderId="287" xfId="0" applyFont="1" applyFill="1" applyBorder="1" applyAlignment="1">
      <alignment vertical="center"/>
    </xf>
    <xf numFmtId="0" fontId="140" fillId="6" borderId="75" xfId="0" applyFont="1" applyFill="1" applyBorder="1" applyAlignment="1" applyProtection="1">
      <alignment horizontal="left" vertical="center" wrapText="1"/>
      <protection locked="0"/>
    </xf>
    <xf numFmtId="0" fontId="140" fillId="8" borderId="75" xfId="0" applyFont="1" applyFill="1" applyBorder="1" applyAlignment="1" applyProtection="1">
      <alignment horizontal="left" vertical="center" wrapText="1"/>
      <protection locked="0"/>
    </xf>
    <xf numFmtId="14" fontId="140" fillId="7" borderId="88" xfId="0" applyNumberFormat="1" applyFont="1" applyFill="1" applyBorder="1" applyAlignment="1" applyProtection="1">
      <alignment horizontal="left" vertical="center" wrapText="1"/>
      <protection locked="0"/>
    </xf>
    <xf numFmtId="0" fontId="140" fillId="7" borderId="88" xfId="0" applyFont="1" applyFill="1" applyBorder="1" applyAlignment="1" applyProtection="1">
      <alignment horizontal="left" vertical="center" wrapText="1"/>
      <protection locked="0"/>
    </xf>
    <xf numFmtId="0" fontId="141" fillId="6" borderId="73" xfId="0" applyFont="1" applyFill="1" applyBorder="1" applyAlignment="1" applyProtection="1">
      <alignment horizontal="left" vertical="center" wrapText="1"/>
      <protection locked="0"/>
    </xf>
    <xf numFmtId="0" fontId="141" fillId="8" borderId="73" xfId="0" applyFont="1" applyFill="1" applyBorder="1" applyAlignment="1" applyProtection="1">
      <alignment horizontal="left" vertical="center" wrapText="1"/>
      <protection locked="0"/>
    </xf>
    <xf numFmtId="0" fontId="141" fillId="7" borderId="73" xfId="0" applyFont="1" applyFill="1" applyBorder="1" applyAlignment="1" applyProtection="1">
      <alignment horizontal="left" vertical="center" wrapText="1"/>
      <protection locked="0"/>
    </xf>
    <xf numFmtId="0" fontId="141" fillId="7" borderId="89" xfId="0" applyFont="1" applyFill="1" applyBorder="1" applyAlignment="1" applyProtection="1">
      <alignment horizontal="left" vertical="center" wrapText="1"/>
      <protection locked="0"/>
    </xf>
    <xf numFmtId="0" fontId="142" fillId="6" borderId="93" xfId="0" applyFont="1" applyFill="1" applyBorder="1" applyAlignment="1" applyProtection="1">
      <alignment horizontal="left" vertical="center" wrapText="1"/>
      <protection locked="0"/>
    </xf>
    <xf numFmtId="0" fontId="142" fillId="8" borderId="93" xfId="0" applyFont="1" applyFill="1" applyBorder="1" applyAlignment="1" applyProtection="1">
      <alignment horizontal="left" vertical="center" wrapText="1"/>
      <protection locked="0"/>
    </xf>
    <xf numFmtId="0" fontId="142" fillId="7" borderId="72" xfId="0" applyFont="1" applyFill="1" applyBorder="1" applyAlignment="1" applyProtection="1">
      <alignment horizontal="left" vertical="center" wrapText="1"/>
      <protection locked="0"/>
    </xf>
    <xf numFmtId="0" fontId="142" fillId="6" borderId="75" xfId="0" applyFont="1" applyFill="1" applyBorder="1" applyAlignment="1" applyProtection="1">
      <alignment horizontal="left" vertical="center" wrapText="1"/>
      <protection locked="0"/>
    </xf>
    <xf numFmtId="0" fontId="142" fillId="8" borderId="75" xfId="0" applyFont="1" applyFill="1" applyBorder="1" applyAlignment="1" applyProtection="1">
      <alignment horizontal="left" vertical="center" wrapText="1"/>
      <protection locked="0"/>
    </xf>
    <xf numFmtId="0" fontId="142" fillId="7" borderId="88" xfId="0" applyFont="1" applyFill="1" applyBorder="1" applyAlignment="1" applyProtection="1">
      <alignment horizontal="left" vertical="center" wrapText="1"/>
      <protection locked="0"/>
    </xf>
    <xf numFmtId="0" fontId="142" fillId="6" borderId="87" xfId="0" applyFont="1" applyFill="1" applyBorder="1" applyAlignment="1" applyProtection="1">
      <alignment horizontal="left" vertical="center" wrapText="1"/>
      <protection locked="0"/>
    </xf>
    <xf numFmtId="0" fontId="142" fillId="8" borderId="87" xfId="0" applyFont="1" applyFill="1" applyBorder="1" applyAlignment="1" applyProtection="1">
      <alignment horizontal="left" vertical="center" wrapText="1"/>
      <protection locked="0"/>
    </xf>
    <xf numFmtId="0" fontId="142" fillId="7" borderId="82" xfId="0" applyFont="1" applyFill="1" applyBorder="1" applyAlignment="1" applyProtection="1">
      <alignment horizontal="left" vertical="center" wrapText="1"/>
      <protection locked="0"/>
    </xf>
    <xf numFmtId="49" fontId="142" fillId="6" borderId="94" xfId="0" applyNumberFormat="1" applyFont="1" applyFill="1" applyBorder="1" applyAlignment="1" applyProtection="1">
      <alignment horizontal="left" vertical="center"/>
      <protection locked="0"/>
    </xf>
    <xf numFmtId="49" fontId="142" fillId="8" borderId="94" xfId="0" applyNumberFormat="1" applyFont="1" applyFill="1" applyBorder="1" applyAlignment="1" applyProtection="1">
      <alignment horizontal="left" vertical="center"/>
      <protection locked="0"/>
    </xf>
    <xf numFmtId="49" fontId="142" fillId="7" borderId="85" xfId="0" applyNumberFormat="1" applyFont="1" applyFill="1" applyBorder="1" applyAlignment="1" applyProtection="1">
      <alignment horizontal="left" vertical="center"/>
      <protection locked="0"/>
    </xf>
    <xf numFmtId="0" fontId="143" fillId="6" borderId="94" xfId="0" applyFont="1" applyFill="1" applyBorder="1" applyAlignment="1" applyProtection="1">
      <alignment horizontal="left" vertical="center"/>
      <protection locked="0"/>
    </xf>
    <xf numFmtId="0" fontId="143" fillId="8" borderId="94" xfId="0" applyFont="1" applyFill="1" applyBorder="1" applyAlignment="1" applyProtection="1">
      <alignment horizontal="left" vertical="center"/>
      <protection locked="0"/>
    </xf>
    <xf numFmtId="0" fontId="143" fillId="7" borderId="85" xfId="0" applyFont="1" applyFill="1" applyBorder="1" applyAlignment="1" applyProtection="1">
      <alignment horizontal="left" vertical="center"/>
      <protection locked="0"/>
    </xf>
    <xf numFmtId="0" fontId="142" fillId="6" borderId="95" xfId="0" applyFont="1" applyFill="1" applyBorder="1" applyAlignment="1" applyProtection="1">
      <alignment horizontal="left" vertical="center" wrapText="1"/>
      <protection locked="0"/>
    </xf>
    <xf numFmtId="0" fontId="142" fillId="8" borderId="95" xfId="0" applyFont="1" applyFill="1" applyBorder="1" applyAlignment="1" applyProtection="1">
      <alignment horizontal="left" vertical="center" wrapText="1"/>
      <protection locked="0"/>
    </xf>
    <xf numFmtId="0" fontId="142" fillId="7" borderId="86" xfId="0" applyFont="1" applyFill="1" applyBorder="1" applyAlignment="1" applyProtection="1">
      <alignment horizontal="left" vertical="center" wrapText="1"/>
      <protection locked="0"/>
    </xf>
    <xf numFmtId="49" fontId="142" fillId="6" borderId="62" xfId="0" applyNumberFormat="1" applyFont="1" applyFill="1" applyBorder="1" applyAlignment="1" applyProtection="1">
      <alignment vertical="center" shrinkToFit="1"/>
      <protection locked="0"/>
    </xf>
    <xf numFmtId="49" fontId="142" fillId="8" borderId="62" xfId="0" applyNumberFormat="1" applyFont="1" applyFill="1" applyBorder="1" applyAlignment="1" applyProtection="1">
      <alignment vertical="center" shrinkToFit="1"/>
      <protection locked="0"/>
    </xf>
    <xf numFmtId="49" fontId="142" fillId="7" borderId="62" xfId="0" applyNumberFormat="1" applyFont="1" applyFill="1" applyBorder="1" applyAlignment="1" applyProtection="1">
      <alignment vertical="center" shrinkToFit="1"/>
      <protection locked="0"/>
    </xf>
    <xf numFmtId="0" fontId="144" fillId="6" borderId="87" xfId="0" applyFont="1" applyFill="1" applyBorder="1" applyAlignment="1" applyProtection="1">
      <alignment horizontal="left" vertical="center"/>
      <protection locked="0"/>
    </xf>
    <xf numFmtId="0" fontId="144" fillId="8" borderId="87" xfId="0" applyFont="1" applyFill="1" applyBorder="1" applyAlignment="1" applyProtection="1">
      <alignment horizontal="left" vertical="center"/>
      <protection locked="0"/>
    </xf>
    <xf numFmtId="0" fontId="144" fillId="7" borderId="82" xfId="0" applyFont="1" applyFill="1" applyBorder="1" applyAlignment="1" applyProtection="1">
      <alignment horizontal="left" vertical="center"/>
      <protection locked="0"/>
    </xf>
    <xf numFmtId="0" fontId="144" fillId="6" borderId="94" xfId="0" applyFont="1" applyFill="1" applyBorder="1" applyAlignment="1" applyProtection="1">
      <alignment horizontal="left" vertical="center"/>
      <protection locked="0"/>
    </xf>
    <xf numFmtId="0" fontId="144" fillId="8" borderId="94" xfId="0" applyFont="1" applyFill="1" applyBorder="1" applyAlignment="1" applyProtection="1">
      <alignment horizontal="left" vertical="center"/>
      <protection locked="0"/>
    </xf>
    <xf numFmtId="0" fontId="144" fillId="7" borderId="85" xfId="0" applyFont="1" applyFill="1" applyBorder="1" applyAlignment="1" applyProtection="1">
      <alignment horizontal="left" vertical="center"/>
      <protection locked="0"/>
    </xf>
    <xf numFmtId="0" fontId="144" fillId="13" borderId="94" xfId="0" applyFont="1" applyFill="1" applyBorder="1" applyAlignment="1" applyProtection="1">
      <alignment horizontal="left" vertical="center"/>
      <protection locked="0"/>
    </xf>
    <xf numFmtId="0" fontId="144" fillId="13" borderId="85" xfId="0" applyFont="1" applyFill="1" applyBorder="1" applyAlignment="1" applyProtection="1">
      <alignment horizontal="left" vertical="center"/>
      <protection locked="0"/>
    </xf>
    <xf numFmtId="0" fontId="144" fillId="6" borderId="95" xfId="0" applyFont="1" applyFill="1" applyBorder="1" applyAlignment="1" applyProtection="1">
      <alignment horizontal="left" vertical="center"/>
      <protection locked="0"/>
    </xf>
    <xf numFmtId="0" fontId="144" fillId="8" borderId="95" xfId="0" applyFont="1" applyFill="1" applyBorder="1" applyAlignment="1" applyProtection="1">
      <alignment horizontal="left" vertical="center"/>
      <protection locked="0"/>
    </xf>
    <xf numFmtId="0" fontId="144" fillId="7" borderId="86" xfId="0" applyFont="1" applyFill="1" applyBorder="1" applyAlignment="1" applyProtection="1">
      <alignment horizontal="left" vertical="center"/>
      <protection locked="0"/>
    </xf>
    <xf numFmtId="0" fontId="143" fillId="6" borderId="87" xfId="0" applyFont="1" applyFill="1" applyBorder="1" applyAlignment="1" applyProtection="1">
      <alignment horizontal="left" vertical="center"/>
      <protection locked="0"/>
    </xf>
    <xf numFmtId="0" fontId="143" fillId="8" borderId="87" xfId="0" applyFont="1" applyFill="1" applyBorder="1" applyAlignment="1" applyProtection="1">
      <alignment horizontal="left" vertical="center"/>
      <protection locked="0"/>
    </xf>
    <xf numFmtId="0" fontId="143" fillId="7" borderId="82" xfId="0" applyFont="1" applyFill="1" applyBorder="1" applyAlignment="1" applyProtection="1">
      <alignment horizontal="left" vertical="center"/>
      <protection locked="0"/>
    </xf>
    <xf numFmtId="0" fontId="140" fillId="6" borderId="62" xfId="0" applyFont="1" applyFill="1" applyBorder="1" applyAlignment="1" applyProtection="1">
      <alignment horizontal="left" vertical="center"/>
      <protection locked="0"/>
    </xf>
    <xf numFmtId="0" fontId="140" fillId="8" borderId="62" xfId="0" applyFont="1" applyFill="1" applyBorder="1" applyAlignment="1" applyProtection="1">
      <alignment horizontal="left" vertical="center"/>
      <protection locked="0"/>
    </xf>
    <xf numFmtId="0" fontId="140" fillId="7" borderId="62" xfId="0" applyFont="1" applyFill="1" applyBorder="1" applyAlignment="1" applyProtection="1">
      <alignment horizontal="left" vertical="center"/>
      <protection locked="0"/>
    </xf>
    <xf numFmtId="0" fontId="140" fillId="4" borderId="63" xfId="0" applyFont="1" applyFill="1" applyBorder="1" applyAlignment="1" applyProtection="1">
      <alignment horizontal="left" vertical="center" wrapText="1"/>
      <protection locked="0"/>
    </xf>
    <xf numFmtId="0" fontId="145" fillId="4" borderId="93" xfId="0" applyFont="1" applyFill="1" applyBorder="1" applyAlignment="1" applyProtection="1">
      <alignment horizontal="left" vertical="center"/>
      <protection locked="0"/>
    </xf>
    <xf numFmtId="0" fontId="145" fillId="4" borderId="113" xfId="0" applyFont="1" applyFill="1" applyBorder="1" applyAlignment="1" applyProtection="1">
      <alignment horizontal="left" vertical="center"/>
      <protection locked="0"/>
    </xf>
    <xf numFmtId="0" fontId="145" fillId="4" borderId="75" xfId="0" applyFont="1" applyFill="1" applyBorder="1" applyAlignment="1" applyProtection="1">
      <alignment horizontal="left" vertical="center"/>
      <protection locked="0"/>
    </xf>
    <xf numFmtId="0" fontId="140" fillId="5" borderId="112" xfId="0" applyFont="1" applyFill="1" applyBorder="1" applyAlignment="1" applyProtection="1">
      <alignment horizontal="left" vertical="center" wrapText="1"/>
      <protection locked="0"/>
    </xf>
    <xf numFmtId="0" fontId="140" fillId="6" borderId="105" xfId="0" applyFont="1" applyFill="1" applyBorder="1" applyAlignment="1" applyProtection="1">
      <alignment horizontal="left" vertical="center" wrapText="1"/>
      <protection locked="0"/>
    </xf>
    <xf numFmtId="0" fontId="140" fillId="13" borderId="62" xfId="0" applyFont="1" applyFill="1" applyBorder="1" applyAlignment="1" applyProtection="1">
      <alignment horizontal="left" vertical="center" wrapText="1"/>
      <protection locked="0"/>
    </xf>
    <xf numFmtId="0" fontId="140" fillId="13" borderId="94" xfId="0" applyFont="1" applyFill="1" applyBorder="1" applyAlignment="1" applyProtection="1">
      <alignment horizontal="left" vertical="center"/>
      <protection locked="0"/>
    </xf>
    <xf numFmtId="0" fontId="140" fillId="13" borderId="110" xfId="0" applyFont="1" applyFill="1" applyBorder="1" applyAlignment="1" applyProtection="1">
      <alignment horizontal="left" vertical="center"/>
      <protection locked="0"/>
    </xf>
    <xf numFmtId="0" fontId="140" fillId="13" borderId="95" xfId="0" applyFont="1" applyFill="1" applyBorder="1" applyAlignment="1" applyProtection="1">
      <alignment horizontal="left" vertical="center" wrapText="1"/>
      <protection locked="0"/>
    </xf>
    <xf numFmtId="0" fontId="140" fillId="5" borderId="75" xfId="0" applyFont="1" applyFill="1" applyBorder="1" applyAlignment="1" applyProtection="1">
      <alignment horizontal="left" vertical="center" wrapText="1"/>
      <protection locked="0"/>
    </xf>
    <xf numFmtId="0" fontId="141" fillId="5" borderId="73" xfId="0" applyFont="1" applyFill="1" applyBorder="1" applyAlignment="1" applyProtection="1">
      <alignment horizontal="left" vertical="center" wrapText="1"/>
      <protection locked="0"/>
    </xf>
    <xf numFmtId="0" fontId="142" fillId="5" borderId="93" xfId="0" applyFont="1" applyFill="1" applyBorder="1" applyAlignment="1" applyProtection="1">
      <alignment horizontal="left" vertical="center" wrapText="1"/>
      <protection locked="0"/>
    </xf>
    <xf numFmtId="0" fontId="142" fillId="5" borderId="75" xfId="0" applyFont="1" applyFill="1" applyBorder="1" applyAlignment="1" applyProtection="1">
      <alignment horizontal="left" vertical="center" wrapText="1"/>
      <protection locked="0"/>
    </xf>
    <xf numFmtId="0" fontId="142" fillId="5" borderId="87" xfId="0" applyFont="1" applyFill="1" applyBorder="1" applyAlignment="1" applyProtection="1">
      <alignment horizontal="left" vertical="center" wrapText="1"/>
      <protection locked="0"/>
    </xf>
    <xf numFmtId="49" fontId="142" fillId="5" borderId="94" xfId="0" applyNumberFormat="1" applyFont="1" applyFill="1" applyBorder="1" applyAlignment="1" applyProtection="1">
      <alignment horizontal="left" vertical="center"/>
      <protection locked="0"/>
    </xf>
    <xf numFmtId="0" fontId="143" fillId="5" borderId="94" xfId="0" applyFont="1" applyFill="1" applyBorder="1" applyAlignment="1" applyProtection="1">
      <alignment horizontal="left" vertical="center"/>
      <protection locked="0"/>
    </xf>
    <xf numFmtId="0" fontId="142" fillId="5" borderId="95" xfId="0" applyFont="1" applyFill="1" applyBorder="1" applyAlignment="1" applyProtection="1">
      <alignment horizontal="left" vertical="center" wrapText="1"/>
      <protection locked="0"/>
    </xf>
    <xf numFmtId="49" fontId="142" fillId="5" borderId="62" xfId="0" applyNumberFormat="1" applyFont="1" applyFill="1" applyBorder="1" applyAlignment="1" applyProtection="1">
      <alignment vertical="center" shrinkToFit="1"/>
      <protection locked="0"/>
    </xf>
    <xf numFmtId="0" fontId="144" fillId="5" borderId="87" xfId="0" applyFont="1" applyFill="1" applyBorder="1" applyAlignment="1" applyProtection="1">
      <alignment horizontal="left" vertical="center"/>
      <protection locked="0"/>
    </xf>
    <xf numFmtId="0" fontId="144" fillId="5" borderId="94" xfId="0" applyFont="1" applyFill="1" applyBorder="1" applyAlignment="1" applyProtection="1">
      <alignment horizontal="left" vertical="center"/>
      <protection locked="0"/>
    </xf>
    <xf numFmtId="0" fontId="144" fillId="5" borderId="95" xfId="0" applyFont="1" applyFill="1" applyBorder="1" applyAlignment="1" applyProtection="1">
      <alignment horizontal="left" vertical="center"/>
      <protection locked="0"/>
    </xf>
    <xf numFmtId="0" fontId="143" fillId="5" borderId="87" xfId="0" applyFont="1" applyFill="1" applyBorder="1" applyAlignment="1" applyProtection="1">
      <alignment horizontal="left" vertical="center"/>
      <protection locked="0"/>
    </xf>
    <xf numFmtId="0" fontId="144" fillId="5" borderId="110" xfId="0" applyFont="1" applyFill="1" applyBorder="1" applyAlignment="1" applyProtection="1">
      <alignment horizontal="left" vertical="center"/>
      <protection locked="0"/>
    </xf>
    <xf numFmtId="0" fontId="140" fillId="5" borderId="62" xfId="0" applyFont="1" applyFill="1" applyBorder="1" applyAlignment="1" applyProtection="1">
      <alignment horizontal="left" vertical="center"/>
      <protection locked="0"/>
    </xf>
    <xf numFmtId="0" fontId="147" fillId="10" borderId="65" xfId="0" applyFont="1" applyFill="1" applyBorder="1" applyAlignment="1">
      <alignment vertical="top"/>
    </xf>
    <xf numFmtId="0" fontId="147" fillId="10" borderId="0" xfId="0" applyFont="1" applyFill="1" applyAlignment="1">
      <alignment vertical="top"/>
    </xf>
    <xf numFmtId="38" fontId="85" fillId="34" borderId="21" xfId="1" applyFont="1" applyFill="1" applyBorder="1" applyAlignment="1"/>
    <xf numFmtId="38" fontId="85" fillId="34" borderId="0" xfId="1" applyFont="1" applyFill="1" applyBorder="1" applyAlignment="1">
      <alignment wrapText="1"/>
    </xf>
    <xf numFmtId="38" fontId="85" fillId="34" borderId="0" xfId="1" applyFont="1" applyFill="1" applyBorder="1" applyAlignment="1"/>
    <xf numFmtId="38" fontId="85" fillId="34" borderId="0" xfId="1" applyFont="1" applyFill="1" applyBorder="1" applyAlignment="1">
      <alignment shrinkToFit="1"/>
    </xf>
    <xf numFmtId="38" fontId="85" fillId="34" borderId="22" xfId="1" applyFont="1" applyFill="1" applyBorder="1" applyAlignment="1">
      <alignment shrinkToFit="1"/>
    </xf>
    <xf numFmtId="0" fontId="85" fillId="34" borderId="21" xfId="1" applyNumberFormat="1" applyFont="1" applyFill="1" applyBorder="1" applyAlignment="1">
      <alignment shrinkToFit="1"/>
    </xf>
    <xf numFmtId="0" fontId="85" fillId="34" borderId="0" xfId="1" applyNumberFormat="1" applyFont="1" applyFill="1" applyBorder="1" applyAlignment="1">
      <alignment shrinkToFit="1"/>
    </xf>
    <xf numFmtId="0" fontId="85" fillId="34" borderId="22" xfId="1" applyNumberFormat="1" applyFont="1" applyFill="1" applyBorder="1" applyAlignment="1">
      <alignment shrinkToFit="1"/>
    </xf>
    <xf numFmtId="38" fontId="85" fillId="34" borderId="21" xfId="1" applyFont="1" applyFill="1" applyBorder="1" applyAlignment="1">
      <alignment shrinkToFit="1"/>
    </xf>
    <xf numFmtId="38" fontId="85" fillId="34" borderId="23" xfId="1" applyFont="1" applyFill="1" applyBorder="1" applyAlignment="1">
      <alignment shrinkToFit="1"/>
    </xf>
    <xf numFmtId="38" fontId="85" fillId="34" borderId="20" xfId="1" applyFont="1" applyFill="1" applyBorder="1" applyAlignment="1">
      <alignment shrinkToFit="1"/>
    </xf>
    <xf numFmtId="38" fontId="85" fillId="34" borderId="265" xfId="1" applyFont="1" applyFill="1" applyBorder="1" applyAlignment="1">
      <alignment shrinkToFit="1"/>
    </xf>
    <xf numFmtId="0" fontId="15" fillId="10" borderId="12" xfId="0" applyFont="1" applyFill="1" applyBorder="1"/>
    <xf numFmtId="0" fontId="84" fillId="0" borderId="0" xfId="1" applyNumberFormat="1" applyFont="1"/>
    <xf numFmtId="0" fontId="84" fillId="33" borderId="21" xfId="1" applyNumberFormat="1" applyFont="1" applyFill="1" applyBorder="1" applyAlignment="1">
      <alignment shrinkToFit="1"/>
    </xf>
    <xf numFmtId="0" fontId="84" fillId="33" borderId="0" xfId="1" applyNumberFormat="1" applyFont="1" applyFill="1" applyBorder="1" applyAlignment="1">
      <alignment shrinkToFit="1"/>
    </xf>
    <xf numFmtId="0" fontId="84" fillId="33" borderId="22" xfId="1" applyNumberFormat="1" applyFont="1" applyFill="1" applyBorder="1" applyAlignment="1">
      <alignment shrinkToFit="1"/>
    </xf>
    <xf numFmtId="0" fontId="148" fillId="14" borderId="0" xfId="0" applyFont="1" applyFill="1"/>
    <xf numFmtId="0" fontId="149" fillId="35" borderId="0" xfId="0" applyFont="1" applyFill="1"/>
    <xf numFmtId="0" fontId="150" fillId="14" borderId="0" xfId="0" applyFont="1" applyFill="1"/>
    <xf numFmtId="0" fontId="152" fillId="0" borderId="0" xfId="0" applyFont="1" applyAlignment="1">
      <alignment wrapText="1"/>
    </xf>
    <xf numFmtId="0" fontId="150" fillId="14" borderId="0" xfId="0" applyFont="1" applyFill="1" applyAlignment="1">
      <alignment wrapText="1"/>
    </xf>
    <xf numFmtId="0" fontId="151" fillId="35" borderId="0" xfId="0" applyFont="1" applyFill="1" applyAlignment="1">
      <alignment wrapText="1"/>
    </xf>
    <xf numFmtId="0" fontId="148" fillId="14" borderId="29" xfId="0" applyFont="1" applyFill="1" applyBorder="1"/>
    <xf numFmtId="0" fontId="150" fillId="14" borderId="130" xfId="0" applyFont="1" applyFill="1" applyBorder="1"/>
    <xf numFmtId="180" fontId="48" fillId="0" borderId="167" xfId="1" applyNumberFormat="1" applyFont="1" applyFill="1" applyBorder="1" applyAlignment="1" applyProtection="1">
      <alignment horizontal="right" vertical="center"/>
    </xf>
    <xf numFmtId="180" fontId="48" fillId="11" borderId="168" xfId="1" applyNumberFormat="1" applyFont="1" applyFill="1" applyBorder="1" applyAlignment="1" applyProtection="1">
      <alignment horizontal="right" vertical="center"/>
      <protection locked="0"/>
    </xf>
    <xf numFmtId="180" fontId="48" fillId="11" borderId="169" xfId="1" applyNumberFormat="1" applyFont="1" applyFill="1" applyBorder="1" applyAlignment="1" applyProtection="1">
      <alignment horizontal="right" vertical="center"/>
      <protection locked="0"/>
    </xf>
    <xf numFmtId="180" fontId="48" fillId="11" borderId="170" xfId="1" applyNumberFormat="1" applyFont="1" applyFill="1" applyBorder="1" applyAlignment="1" applyProtection="1">
      <alignment horizontal="right" vertical="center"/>
      <protection locked="0"/>
    </xf>
    <xf numFmtId="180" fontId="49" fillId="11" borderId="169" xfId="1" applyNumberFormat="1" applyFont="1" applyFill="1" applyBorder="1" applyAlignment="1" applyProtection="1">
      <alignment horizontal="right" vertical="center"/>
      <protection locked="0"/>
    </xf>
    <xf numFmtId="180" fontId="48" fillId="11" borderId="171" xfId="1" applyNumberFormat="1" applyFont="1" applyFill="1" applyBorder="1" applyAlignment="1" applyProtection="1">
      <alignment horizontal="right" vertical="center"/>
      <protection locked="0"/>
    </xf>
    <xf numFmtId="180" fontId="48" fillId="17" borderId="168" xfId="1" applyNumberFormat="1" applyFont="1" applyFill="1" applyBorder="1" applyAlignment="1" applyProtection="1">
      <alignment horizontal="right" vertical="center"/>
      <protection locked="0"/>
    </xf>
    <xf numFmtId="180" fontId="48" fillId="0" borderId="225" xfId="1" applyNumberFormat="1" applyFont="1" applyFill="1" applyBorder="1" applyAlignment="1" applyProtection="1">
      <alignment horizontal="right" vertical="center"/>
    </xf>
    <xf numFmtId="180" fontId="66" fillId="0" borderId="225" xfId="1" applyNumberFormat="1" applyFont="1" applyFill="1" applyBorder="1" applyAlignment="1" applyProtection="1">
      <alignment horizontal="right" vertical="center"/>
    </xf>
    <xf numFmtId="180" fontId="48" fillId="13" borderId="225" xfId="1" applyNumberFormat="1" applyFont="1" applyFill="1" applyBorder="1" applyAlignment="1" applyProtection="1">
      <alignment horizontal="right" vertical="center"/>
    </xf>
    <xf numFmtId="180" fontId="48" fillId="0" borderId="42" xfId="1" applyNumberFormat="1" applyFont="1" applyFill="1" applyBorder="1" applyAlignment="1" applyProtection="1">
      <alignment horizontal="right" vertical="center"/>
    </xf>
    <xf numFmtId="180" fontId="48" fillId="0" borderId="130" xfId="1" applyNumberFormat="1" applyFont="1" applyFill="1" applyBorder="1" applyAlignment="1" applyProtection="1">
      <alignment horizontal="right" vertical="center"/>
    </xf>
    <xf numFmtId="180" fontId="48" fillId="0" borderId="216" xfId="1" applyNumberFormat="1" applyFont="1" applyFill="1" applyBorder="1" applyAlignment="1" applyProtection="1">
      <alignment horizontal="right" vertical="center"/>
    </xf>
    <xf numFmtId="180" fontId="48" fillId="0" borderId="29" xfId="1" applyNumberFormat="1" applyFont="1" applyFill="1" applyBorder="1" applyAlignment="1" applyProtection="1">
      <alignment horizontal="right" vertical="center"/>
    </xf>
    <xf numFmtId="180" fontId="48" fillId="0" borderId="177" xfId="1" applyNumberFormat="1" applyFont="1" applyFill="1" applyBorder="1" applyAlignment="1" applyProtection="1">
      <alignment horizontal="right" vertical="center"/>
    </xf>
    <xf numFmtId="180" fontId="66" fillId="0" borderId="177" xfId="1" applyNumberFormat="1" applyFont="1" applyFill="1" applyBorder="1" applyAlignment="1" applyProtection="1">
      <alignment horizontal="right" vertical="center"/>
    </xf>
    <xf numFmtId="180" fontId="48" fillId="13" borderId="177" xfId="1" applyNumberFormat="1" applyFont="1" applyFill="1" applyBorder="1" applyAlignment="1" applyProtection="1">
      <alignment horizontal="right" vertical="center"/>
    </xf>
    <xf numFmtId="180" fontId="66" fillId="0" borderId="169" xfId="1" applyNumberFormat="1" applyFont="1" applyFill="1" applyBorder="1" applyAlignment="1" applyProtection="1">
      <alignment horizontal="right" vertical="center"/>
      <protection locked="0"/>
    </xf>
    <xf numFmtId="180" fontId="48" fillId="13" borderId="169" xfId="1" applyNumberFormat="1" applyFont="1" applyFill="1" applyBorder="1" applyAlignment="1" applyProtection="1">
      <alignment horizontal="right" vertical="center"/>
    </xf>
    <xf numFmtId="180" fontId="48" fillId="17" borderId="169" xfId="1" applyNumberFormat="1" applyFont="1" applyFill="1" applyBorder="1" applyAlignment="1" applyProtection="1">
      <alignment horizontal="right" vertical="center"/>
      <protection locked="0"/>
    </xf>
    <xf numFmtId="180" fontId="48" fillId="5" borderId="45" xfId="1" applyNumberFormat="1" applyFont="1" applyFill="1" applyBorder="1" applyAlignment="1" applyProtection="1">
      <alignment horizontal="right" vertical="center"/>
      <protection locked="0"/>
    </xf>
    <xf numFmtId="180" fontId="48" fillId="6" borderId="122" xfId="1" applyNumberFormat="1" applyFont="1" applyFill="1" applyBorder="1" applyAlignment="1" applyProtection="1">
      <alignment horizontal="right" vertical="center"/>
      <protection locked="0"/>
    </xf>
    <xf numFmtId="180" fontId="48" fillId="8" borderId="217" xfId="1" applyNumberFormat="1" applyFont="1" applyFill="1" applyBorder="1" applyAlignment="1" applyProtection="1">
      <alignment horizontal="right" vertical="center"/>
      <protection locked="0"/>
    </xf>
    <xf numFmtId="180" fontId="48" fillId="7" borderId="137" xfId="1" applyNumberFormat="1" applyFont="1" applyFill="1" applyBorder="1" applyAlignment="1" applyProtection="1">
      <alignment horizontal="right" vertical="center"/>
      <protection locked="0"/>
    </xf>
    <xf numFmtId="180" fontId="67" fillId="0" borderId="169" xfId="1" applyNumberFormat="1" applyFont="1" applyFill="1" applyBorder="1" applyAlignment="1" applyProtection="1">
      <alignment horizontal="right" vertical="center"/>
      <protection locked="0"/>
    </xf>
    <xf numFmtId="180" fontId="49" fillId="13" borderId="169" xfId="1" applyNumberFormat="1" applyFont="1" applyFill="1" applyBorder="1" applyAlignment="1" applyProtection="1">
      <alignment horizontal="right" vertical="center"/>
    </xf>
    <xf numFmtId="180" fontId="49" fillId="17" borderId="169" xfId="1" applyNumberFormat="1" applyFont="1" applyFill="1" applyBorder="1" applyAlignment="1" applyProtection="1">
      <alignment horizontal="right" vertical="center"/>
      <protection locked="0"/>
    </xf>
    <xf numFmtId="180" fontId="49" fillId="5" borderId="45" xfId="1" applyNumberFormat="1" applyFont="1" applyFill="1" applyBorder="1" applyAlignment="1" applyProtection="1">
      <alignment horizontal="right" vertical="center"/>
      <protection locked="0"/>
    </xf>
    <xf numFmtId="180" fontId="49" fillId="6" borderId="122" xfId="1" applyNumberFormat="1" applyFont="1" applyFill="1" applyBorder="1" applyAlignment="1" applyProtection="1">
      <alignment horizontal="right" vertical="center"/>
      <protection locked="0"/>
    </xf>
    <xf numFmtId="180" fontId="49" fillId="8" borderId="217" xfId="1" applyNumberFormat="1" applyFont="1" applyFill="1" applyBorder="1" applyAlignment="1" applyProtection="1">
      <alignment horizontal="right" vertical="center"/>
      <protection locked="0"/>
    </xf>
    <xf numFmtId="180" fontId="49" fillId="7" borderId="137" xfId="1" applyNumberFormat="1" applyFont="1" applyFill="1" applyBorder="1" applyAlignment="1" applyProtection="1">
      <alignment horizontal="right" vertical="center"/>
      <protection locked="0"/>
    </xf>
    <xf numFmtId="180" fontId="66" fillId="0" borderId="171" xfId="1" applyNumberFormat="1" applyFont="1" applyFill="1" applyBorder="1" applyAlignment="1" applyProtection="1">
      <alignment horizontal="right" vertical="center"/>
      <protection locked="0"/>
    </xf>
    <xf numFmtId="180" fontId="48" fillId="13" borderId="171" xfId="1" applyNumberFormat="1" applyFont="1" applyFill="1" applyBorder="1" applyAlignment="1" applyProtection="1">
      <alignment horizontal="right" vertical="center"/>
    </xf>
    <xf numFmtId="180" fontId="48" fillId="17" borderId="171" xfId="1" applyNumberFormat="1" applyFont="1" applyFill="1" applyBorder="1" applyAlignment="1" applyProtection="1">
      <alignment horizontal="right" vertical="center"/>
      <protection locked="0"/>
    </xf>
    <xf numFmtId="180" fontId="48" fillId="5" borderId="50" xfId="1" applyNumberFormat="1" applyFont="1" applyFill="1" applyBorder="1" applyAlignment="1" applyProtection="1">
      <alignment horizontal="right" vertical="center"/>
      <protection locked="0"/>
    </xf>
    <xf numFmtId="180" fontId="48" fillId="6" borderId="143" xfId="1" applyNumberFormat="1" applyFont="1" applyFill="1" applyBorder="1" applyAlignment="1" applyProtection="1">
      <alignment horizontal="right" vertical="center"/>
      <protection locked="0"/>
    </xf>
    <xf numFmtId="180" fontId="48" fillId="8" borderId="218" xfId="1" applyNumberFormat="1" applyFont="1" applyFill="1" applyBorder="1" applyAlignment="1" applyProtection="1">
      <alignment horizontal="right" vertical="center"/>
      <protection locked="0"/>
    </xf>
    <xf numFmtId="180" fontId="48" fillId="7" borderId="129" xfId="1" applyNumberFormat="1" applyFont="1" applyFill="1" applyBorder="1" applyAlignment="1" applyProtection="1">
      <alignment horizontal="right" vertical="center"/>
      <protection locked="0"/>
    </xf>
    <xf numFmtId="180" fontId="48" fillId="0" borderId="176" xfId="1" applyNumberFormat="1" applyFont="1" applyFill="1" applyBorder="1" applyAlignment="1" applyProtection="1">
      <alignment horizontal="right" vertical="center"/>
    </xf>
    <xf numFmtId="180" fontId="48" fillId="0" borderId="127" xfId="1" applyNumberFormat="1" applyFont="1" applyFill="1" applyBorder="1" applyAlignment="1" applyProtection="1">
      <alignment horizontal="right" vertical="center"/>
    </xf>
    <xf numFmtId="180" fontId="48" fillId="0" borderId="219" xfId="1" applyNumberFormat="1" applyFont="1" applyFill="1" applyBorder="1" applyAlignment="1" applyProtection="1">
      <alignment horizontal="right" vertical="center"/>
    </xf>
    <xf numFmtId="180" fontId="48" fillId="0" borderId="12" xfId="1" applyNumberFormat="1" applyFont="1" applyFill="1" applyBorder="1" applyAlignment="1" applyProtection="1">
      <alignment horizontal="right" vertical="center"/>
    </xf>
    <xf numFmtId="180" fontId="66" fillId="0" borderId="168" xfId="1" applyNumberFormat="1" applyFont="1" applyFill="1" applyBorder="1" applyAlignment="1" applyProtection="1">
      <alignment horizontal="right" vertical="center"/>
      <protection locked="0"/>
    </xf>
    <xf numFmtId="180" fontId="48" fillId="13" borderId="168" xfId="1" applyNumberFormat="1" applyFont="1" applyFill="1" applyBorder="1" applyAlignment="1" applyProtection="1">
      <alignment horizontal="right" vertical="center"/>
    </xf>
    <xf numFmtId="180" fontId="48" fillId="5" borderId="159" xfId="1" applyNumberFormat="1" applyFont="1" applyFill="1" applyBorder="1" applyAlignment="1" applyProtection="1">
      <alignment horizontal="right" vertical="center"/>
      <protection locked="0"/>
    </xf>
    <xf numFmtId="180" fontId="48" fillId="6" borderId="126" xfId="1" applyNumberFormat="1" applyFont="1" applyFill="1" applyBorder="1" applyAlignment="1" applyProtection="1">
      <alignment horizontal="right" vertical="center"/>
      <protection locked="0"/>
    </xf>
    <xf numFmtId="180" fontId="48" fillId="8" borderId="220" xfId="1" applyNumberFormat="1" applyFont="1" applyFill="1" applyBorder="1" applyAlignment="1" applyProtection="1">
      <alignment horizontal="right" vertical="center"/>
      <protection locked="0"/>
    </xf>
    <xf numFmtId="180" fontId="48" fillId="7" borderId="142" xfId="1" applyNumberFormat="1" applyFont="1" applyFill="1" applyBorder="1" applyAlignment="1" applyProtection="1">
      <alignment horizontal="right" vertical="center"/>
      <protection locked="0"/>
    </xf>
    <xf numFmtId="180" fontId="48" fillId="6" borderId="128" xfId="1" applyNumberFormat="1" applyFont="1" applyFill="1" applyBorder="1" applyAlignment="1" applyProtection="1">
      <alignment horizontal="right" vertical="center"/>
      <protection locked="0"/>
    </xf>
    <xf numFmtId="180" fontId="48" fillId="8" borderId="221" xfId="1" applyNumberFormat="1" applyFont="1" applyFill="1" applyBorder="1" applyAlignment="1" applyProtection="1">
      <alignment horizontal="right" vertical="center"/>
      <protection locked="0"/>
    </xf>
    <xf numFmtId="180" fontId="48" fillId="7" borderId="153" xfId="1" applyNumberFormat="1" applyFont="1" applyFill="1" applyBorder="1" applyAlignment="1" applyProtection="1">
      <alignment horizontal="right" vertical="center"/>
      <protection locked="0"/>
    </xf>
    <xf numFmtId="180" fontId="48" fillId="11" borderId="177" xfId="1" applyNumberFormat="1" applyFont="1" applyFill="1" applyBorder="1" applyAlignment="1" applyProtection="1">
      <alignment horizontal="right" vertical="center"/>
      <protection locked="0"/>
    </xf>
    <xf numFmtId="180" fontId="66" fillId="0" borderId="177" xfId="1" applyNumberFormat="1" applyFont="1" applyFill="1" applyBorder="1" applyAlignment="1" applyProtection="1">
      <alignment horizontal="right" vertical="center"/>
      <protection locked="0"/>
    </xf>
    <xf numFmtId="180" fontId="48" fillId="17" borderId="177" xfId="1" applyNumberFormat="1" applyFont="1" applyFill="1" applyBorder="1" applyAlignment="1" applyProtection="1">
      <alignment horizontal="right" vertical="center"/>
      <protection locked="0"/>
    </xf>
    <xf numFmtId="180" fontId="48" fillId="5" borderId="176" xfId="1" applyNumberFormat="1" applyFont="1" applyFill="1" applyBorder="1" applyAlignment="1" applyProtection="1">
      <alignment horizontal="right" vertical="center"/>
      <protection locked="0"/>
    </xf>
    <xf numFmtId="180" fontId="48" fillId="6" borderId="127" xfId="1" applyNumberFormat="1" applyFont="1" applyFill="1" applyBorder="1" applyAlignment="1" applyProtection="1">
      <alignment horizontal="right" vertical="center"/>
      <protection locked="0"/>
    </xf>
    <xf numFmtId="180" fontId="48" fillId="8" borderId="219" xfId="1" applyNumberFormat="1" applyFont="1" applyFill="1" applyBorder="1" applyAlignment="1" applyProtection="1">
      <alignment horizontal="right" vertical="center"/>
      <protection locked="0"/>
    </xf>
    <xf numFmtId="180" fontId="48" fillId="7" borderId="12" xfId="1" applyNumberFormat="1" applyFont="1" applyFill="1" applyBorder="1" applyAlignment="1" applyProtection="1">
      <alignment horizontal="right" vertical="center"/>
      <protection locked="0"/>
    </xf>
    <xf numFmtId="180" fontId="48" fillId="11" borderId="167" xfId="1" applyNumberFormat="1" applyFont="1" applyFill="1" applyBorder="1" applyAlignment="1" applyProtection="1">
      <alignment horizontal="right" vertical="center"/>
      <protection locked="0"/>
    </xf>
    <xf numFmtId="180" fontId="66" fillId="0" borderId="167" xfId="1" applyNumberFormat="1" applyFont="1" applyFill="1" applyBorder="1" applyAlignment="1" applyProtection="1">
      <alignment horizontal="right" vertical="center"/>
      <protection locked="0"/>
    </xf>
    <xf numFmtId="180" fontId="48" fillId="13" borderId="167" xfId="1" applyNumberFormat="1" applyFont="1" applyFill="1" applyBorder="1" applyAlignment="1" applyProtection="1">
      <alignment horizontal="right" vertical="center"/>
    </xf>
    <xf numFmtId="180" fontId="48" fillId="17" borderId="167" xfId="1" applyNumberFormat="1" applyFont="1" applyFill="1" applyBorder="1" applyAlignment="1" applyProtection="1">
      <alignment horizontal="right" vertical="center"/>
      <protection locked="0"/>
    </xf>
    <xf numFmtId="180" fontId="48" fillId="5" borderId="158" xfId="1" applyNumberFormat="1" applyFont="1" applyFill="1" applyBorder="1" applyAlignment="1" applyProtection="1">
      <alignment horizontal="right" vertical="center"/>
      <protection locked="0"/>
    </xf>
    <xf numFmtId="180" fontId="48" fillId="6" borderId="125" xfId="1" applyNumberFormat="1" applyFont="1" applyFill="1" applyBorder="1" applyAlignment="1" applyProtection="1">
      <alignment horizontal="right" vertical="center"/>
      <protection locked="0"/>
    </xf>
    <xf numFmtId="180" fontId="48" fillId="8" borderId="215" xfId="1" applyNumberFormat="1" applyFont="1" applyFill="1" applyBorder="1" applyAlignment="1" applyProtection="1">
      <alignment horizontal="right" vertical="center"/>
      <protection locked="0"/>
    </xf>
    <xf numFmtId="180" fontId="48" fillId="7" borderId="140" xfId="1" applyNumberFormat="1" applyFont="1" applyFill="1" applyBorder="1" applyAlignment="1" applyProtection="1">
      <alignment horizontal="right" vertical="center"/>
      <protection locked="0"/>
    </xf>
    <xf numFmtId="180" fontId="66" fillId="0" borderId="167" xfId="1" applyNumberFormat="1" applyFont="1" applyFill="1" applyBorder="1" applyAlignment="1" applyProtection="1">
      <alignment horizontal="right" vertical="center"/>
    </xf>
    <xf numFmtId="180" fontId="48" fillId="0" borderId="158" xfId="1" applyNumberFormat="1" applyFont="1" applyFill="1" applyBorder="1" applyAlignment="1" applyProtection="1">
      <alignment horizontal="right" vertical="center"/>
    </xf>
    <xf numFmtId="180" fontId="48" fillId="0" borderId="125" xfId="1" applyNumberFormat="1" applyFont="1" applyFill="1" applyBorder="1" applyAlignment="1" applyProtection="1">
      <alignment horizontal="right" vertical="center"/>
    </xf>
    <xf numFmtId="180" fontId="48" fillId="0" borderId="215" xfId="1" applyNumberFormat="1" applyFont="1" applyFill="1" applyBorder="1" applyAlignment="1" applyProtection="1">
      <alignment horizontal="right" vertical="center"/>
    </xf>
    <xf numFmtId="180" fontId="48" fillId="0" borderId="140" xfId="1" applyNumberFormat="1" applyFont="1" applyFill="1" applyBorder="1" applyAlignment="1" applyProtection="1">
      <alignment horizontal="right" vertical="center"/>
    </xf>
    <xf numFmtId="180" fontId="66" fillId="0" borderId="170" xfId="1" applyNumberFormat="1" applyFont="1" applyFill="1" applyBorder="1" applyAlignment="1" applyProtection="1">
      <alignment horizontal="right" vertical="center"/>
      <protection locked="0"/>
    </xf>
    <xf numFmtId="180" fontId="48" fillId="13" borderId="170" xfId="1" applyNumberFormat="1" applyFont="1" applyFill="1" applyBorder="1" applyAlignment="1" applyProtection="1">
      <alignment horizontal="right" vertical="center"/>
    </xf>
    <xf numFmtId="180" fontId="48" fillId="17" borderId="170" xfId="1" applyNumberFormat="1" applyFont="1" applyFill="1" applyBorder="1" applyAlignment="1" applyProtection="1">
      <alignment horizontal="right" vertical="center"/>
      <protection locked="0"/>
    </xf>
    <xf numFmtId="180" fontId="48" fillId="5" borderId="160" xfId="1" applyNumberFormat="1" applyFont="1" applyFill="1" applyBorder="1" applyAlignment="1" applyProtection="1">
      <alignment horizontal="right" vertical="center"/>
      <protection locked="0"/>
    </xf>
    <xf numFmtId="180" fontId="48" fillId="6" borderId="118" xfId="1" applyNumberFormat="1" applyFont="1" applyFill="1" applyBorder="1" applyAlignment="1" applyProtection="1">
      <alignment horizontal="right" vertical="center"/>
      <protection locked="0"/>
    </xf>
    <xf numFmtId="180" fontId="48" fillId="8" borderId="222" xfId="1" applyNumberFormat="1" applyFont="1" applyFill="1" applyBorder="1" applyAlignment="1" applyProtection="1">
      <alignment horizontal="right" vertical="center"/>
      <protection locked="0"/>
    </xf>
    <xf numFmtId="180" fontId="48" fillId="7" borderId="141" xfId="1" applyNumberFormat="1" applyFont="1" applyFill="1" applyBorder="1" applyAlignment="1" applyProtection="1">
      <alignment horizontal="right" vertical="center"/>
      <protection locked="0"/>
    </xf>
    <xf numFmtId="180" fontId="48" fillId="0" borderId="174" xfId="1" applyNumberFormat="1" applyFont="1" applyFill="1" applyBorder="1" applyAlignment="1" applyProtection="1">
      <alignment horizontal="right" vertical="center"/>
    </xf>
    <xf numFmtId="180" fontId="66" fillId="0" borderId="174" xfId="1" applyNumberFormat="1" applyFont="1" applyFill="1" applyBorder="1" applyAlignment="1" applyProtection="1">
      <alignment horizontal="right" vertical="center"/>
    </xf>
    <xf numFmtId="180" fontId="48" fillId="13" borderId="174" xfId="1" applyNumberFormat="1" applyFont="1" applyFill="1" applyBorder="1" applyAlignment="1" applyProtection="1">
      <alignment horizontal="right" vertical="center"/>
    </xf>
    <xf numFmtId="180" fontId="48" fillId="0" borderId="164" xfId="1" applyNumberFormat="1" applyFont="1" applyFill="1" applyBorder="1" applyAlignment="1" applyProtection="1">
      <alignment horizontal="right" vertical="center"/>
    </xf>
    <xf numFmtId="180" fontId="48" fillId="0" borderId="133" xfId="1" applyNumberFormat="1" applyFont="1" applyFill="1" applyBorder="1" applyAlignment="1" applyProtection="1">
      <alignment horizontal="right" vertical="center"/>
    </xf>
    <xf numFmtId="180" fontId="48" fillId="0" borderId="223" xfId="1" applyNumberFormat="1" applyFont="1" applyFill="1" applyBorder="1" applyAlignment="1" applyProtection="1">
      <alignment horizontal="right" vertical="center"/>
    </xf>
    <xf numFmtId="180" fontId="48" fillId="0" borderId="138" xfId="1" applyNumberFormat="1" applyFont="1" applyFill="1" applyBorder="1" applyAlignment="1" applyProtection="1">
      <alignment horizontal="right" vertical="center"/>
    </xf>
    <xf numFmtId="180" fontId="48" fillId="11" borderId="201" xfId="1" applyNumberFormat="1" applyFont="1" applyFill="1" applyBorder="1" applyAlignment="1" applyProtection="1">
      <alignment horizontal="right" vertical="center" shrinkToFit="1"/>
      <protection locked="0" hidden="1"/>
    </xf>
    <xf numFmtId="180" fontId="66" fillId="0" borderId="201" xfId="1" applyNumberFormat="1" applyFont="1" applyFill="1" applyBorder="1" applyAlignment="1" applyProtection="1">
      <alignment horizontal="right" vertical="center" shrinkToFit="1"/>
      <protection locked="0" hidden="1"/>
    </xf>
    <xf numFmtId="180" fontId="48" fillId="13" borderId="201" xfId="1" applyNumberFormat="1" applyFont="1" applyFill="1" applyBorder="1" applyAlignment="1" applyProtection="1">
      <alignment horizontal="right" vertical="center" shrinkToFit="1"/>
      <protection hidden="1"/>
    </xf>
    <xf numFmtId="180" fontId="48" fillId="17" borderId="201" xfId="1" applyNumberFormat="1" applyFont="1" applyFill="1" applyBorder="1" applyAlignment="1" applyProtection="1">
      <alignment horizontal="right" vertical="center" shrinkToFit="1"/>
      <protection locked="0" hidden="1"/>
    </xf>
    <xf numFmtId="180" fontId="48" fillId="5" borderId="197" xfId="1" applyNumberFormat="1" applyFont="1" applyFill="1" applyBorder="1" applyAlignment="1" applyProtection="1">
      <alignment horizontal="right" vertical="center" shrinkToFit="1"/>
      <protection locked="0"/>
    </xf>
    <xf numFmtId="180" fontId="48" fillId="6" borderId="210" xfId="1" applyNumberFormat="1" applyFont="1" applyFill="1" applyBorder="1" applyAlignment="1" applyProtection="1">
      <alignment horizontal="right" vertical="center" shrinkToFit="1"/>
      <protection locked="0"/>
    </xf>
    <xf numFmtId="180" fontId="48" fillId="8" borderId="197" xfId="1" applyNumberFormat="1" applyFont="1" applyFill="1" applyBorder="1" applyAlignment="1" applyProtection="1">
      <alignment horizontal="right" vertical="center" shrinkToFit="1"/>
      <protection locked="0"/>
    </xf>
    <xf numFmtId="180" fontId="48" fillId="7" borderId="178" xfId="1" applyNumberFormat="1" applyFont="1" applyFill="1" applyBorder="1" applyAlignment="1" applyProtection="1">
      <alignment horizontal="right" vertical="center" shrinkToFit="1"/>
      <protection locked="0"/>
    </xf>
    <xf numFmtId="180" fontId="48" fillId="11" borderId="177" xfId="1" applyNumberFormat="1" applyFont="1" applyFill="1" applyBorder="1" applyAlignment="1" applyProtection="1">
      <alignment vertical="center" shrinkToFit="1"/>
      <protection locked="0"/>
    </xf>
    <xf numFmtId="180" fontId="66" fillId="0" borderId="177" xfId="1" applyNumberFormat="1" applyFont="1" applyFill="1" applyBorder="1" applyAlignment="1" applyProtection="1">
      <alignment vertical="center" shrinkToFit="1"/>
      <protection locked="0"/>
    </xf>
    <xf numFmtId="180" fontId="48" fillId="13" borderId="177" xfId="1" applyNumberFormat="1" applyFont="1" applyFill="1" applyBorder="1" applyAlignment="1" applyProtection="1">
      <alignment vertical="center" shrinkToFit="1"/>
    </xf>
    <xf numFmtId="180" fontId="48" fillId="17" borderId="177" xfId="1" applyNumberFormat="1" applyFont="1" applyFill="1" applyBorder="1" applyAlignment="1" applyProtection="1">
      <alignment vertical="center" shrinkToFit="1"/>
      <protection locked="0"/>
    </xf>
    <xf numFmtId="180" fontId="48" fillId="5" borderId="11" xfId="1" applyNumberFormat="1" applyFont="1" applyFill="1" applyBorder="1" applyAlignment="1" applyProtection="1">
      <alignment vertical="center" shrinkToFit="1"/>
      <protection locked="0"/>
    </xf>
    <xf numFmtId="180" fontId="48" fillId="6" borderId="127" xfId="1" applyNumberFormat="1" applyFont="1" applyFill="1" applyBorder="1" applyAlignment="1" applyProtection="1">
      <alignment vertical="center" shrinkToFit="1"/>
      <protection locked="0"/>
    </xf>
    <xf numFmtId="180" fontId="48" fillId="8" borderId="11" xfId="1" applyNumberFormat="1" applyFont="1" applyFill="1" applyBorder="1" applyAlignment="1" applyProtection="1">
      <alignment vertical="center" shrinkToFit="1"/>
      <protection locked="0"/>
    </xf>
    <xf numFmtId="180" fontId="48" fillId="7" borderId="12" xfId="1" applyNumberFormat="1" applyFont="1" applyFill="1" applyBorder="1" applyAlignment="1" applyProtection="1">
      <alignment vertical="center" shrinkToFit="1"/>
      <protection locked="0"/>
    </xf>
    <xf numFmtId="180" fontId="48" fillId="9" borderId="202" xfId="1" applyNumberFormat="1" applyFont="1" applyFill="1" applyBorder="1" applyAlignment="1">
      <alignment vertical="center" shrinkToFit="1"/>
    </xf>
    <xf numFmtId="180" fontId="66" fillId="0" borderId="202" xfId="1" applyNumberFormat="1" applyFont="1" applyFill="1" applyBorder="1" applyAlignment="1">
      <alignment vertical="center" shrinkToFit="1"/>
    </xf>
    <xf numFmtId="180" fontId="48" fillId="13" borderId="202" xfId="1" applyNumberFormat="1" applyFont="1" applyFill="1" applyBorder="1" applyAlignment="1" applyProtection="1">
      <alignment vertical="center" shrinkToFit="1"/>
    </xf>
    <xf numFmtId="180" fontId="48" fillId="9" borderId="194" xfId="1" applyNumberFormat="1" applyFont="1" applyFill="1" applyBorder="1" applyAlignment="1">
      <alignment vertical="center" shrinkToFit="1"/>
    </xf>
    <xf numFmtId="180" fontId="48" fillId="9" borderId="211" xfId="1" applyNumberFormat="1" applyFont="1" applyFill="1" applyBorder="1" applyAlignment="1">
      <alignment vertical="center" shrinkToFit="1"/>
    </xf>
    <xf numFmtId="180" fontId="48" fillId="9" borderId="180" xfId="1" applyNumberFormat="1" applyFont="1" applyFill="1" applyBorder="1" applyAlignment="1">
      <alignment vertical="center" shrinkToFit="1"/>
    </xf>
    <xf numFmtId="180" fontId="48" fillId="11" borderId="203" xfId="1" applyNumberFormat="1" applyFont="1" applyFill="1" applyBorder="1" applyAlignment="1" applyProtection="1">
      <alignment vertical="center" shrinkToFit="1"/>
      <protection locked="0"/>
    </xf>
    <xf numFmtId="180" fontId="66" fillId="0" borderId="203" xfId="1" applyNumberFormat="1" applyFont="1" applyFill="1" applyBorder="1" applyAlignment="1" applyProtection="1">
      <alignment vertical="center" shrinkToFit="1"/>
      <protection locked="0"/>
    </xf>
    <xf numFmtId="180" fontId="48" fillId="13" borderId="203" xfId="1" applyNumberFormat="1" applyFont="1" applyFill="1" applyBorder="1" applyAlignment="1" applyProtection="1">
      <alignment vertical="center" shrinkToFit="1"/>
    </xf>
    <xf numFmtId="180" fontId="48" fillId="17" borderId="203" xfId="1" applyNumberFormat="1" applyFont="1" applyFill="1" applyBorder="1" applyAlignment="1" applyProtection="1">
      <alignment vertical="center" shrinkToFit="1"/>
      <protection locked="0"/>
    </xf>
    <xf numFmtId="180" fontId="48" fillId="5" borderId="198" xfId="1" applyNumberFormat="1" applyFont="1" applyFill="1" applyBorder="1" applyAlignment="1" applyProtection="1">
      <alignment vertical="center" shrinkToFit="1"/>
      <protection locked="0"/>
    </xf>
    <xf numFmtId="180" fontId="48" fillId="6" borderId="212" xfId="1" applyNumberFormat="1" applyFont="1" applyFill="1" applyBorder="1" applyAlignment="1" applyProtection="1">
      <alignment vertical="center" shrinkToFit="1"/>
      <protection locked="0"/>
    </xf>
    <xf numFmtId="180" fontId="48" fillId="8" borderId="198" xfId="1" applyNumberFormat="1" applyFont="1" applyFill="1" applyBorder="1" applyAlignment="1" applyProtection="1">
      <alignment vertical="center" shrinkToFit="1"/>
      <protection locked="0"/>
    </xf>
    <xf numFmtId="180" fontId="48" fillId="7" borderId="181" xfId="1" applyNumberFormat="1" applyFont="1" applyFill="1" applyBorder="1" applyAlignment="1" applyProtection="1">
      <alignment vertical="center" shrinkToFit="1"/>
      <protection locked="0"/>
    </xf>
    <xf numFmtId="180" fontId="48" fillId="11" borderId="177" xfId="1" applyNumberFormat="1" applyFont="1" applyFill="1" applyBorder="1" applyAlignment="1" applyProtection="1">
      <alignment horizontal="right" vertical="center" shrinkToFit="1"/>
      <protection locked="0"/>
    </xf>
    <xf numFmtId="180" fontId="66" fillId="0" borderId="177" xfId="1" applyNumberFormat="1" applyFont="1" applyFill="1" applyBorder="1" applyAlignment="1" applyProtection="1">
      <alignment horizontal="right" vertical="center" shrinkToFit="1"/>
      <protection locked="0"/>
    </xf>
    <xf numFmtId="180" fontId="48" fillId="13" borderId="177" xfId="1" applyNumberFormat="1" applyFont="1" applyFill="1" applyBorder="1" applyAlignment="1" applyProtection="1">
      <alignment horizontal="right" vertical="center" shrinkToFit="1"/>
    </xf>
    <xf numFmtId="180" fontId="48" fillId="17" borderId="177" xfId="1" applyNumberFormat="1" applyFont="1" applyFill="1" applyBorder="1" applyAlignment="1" applyProtection="1">
      <alignment horizontal="right" vertical="center" shrinkToFit="1"/>
      <protection locked="0"/>
    </xf>
    <xf numFmtId="180" fontId="48" fillId="5" borderId="44" xfId="1" applyNumberFormat="1" applyFont="1" applyFill="1" applyBorder="1" applyAlignment="1" applyProtection="1">
      <alignment horizontal="right" vertical="center" shrinkToFit="1"/>
      <protection locked="0"/>
    </xf>
    <xf numFmtId="180" fontId="48" fillId="6" borderId="127" xfId="1" applyNumberFormat="1" applyFont="1" applyFill="1" applyBorder="1" applyAlignment="1" applyProtection="1">
      <alignment horizontal="right" vertical="center" shrinkToFit="1"/>
      <protection locked="0"/>
    </xf>
    <xf numFmtId="180" fontId="48" fillId="8" borderId="11" xfId="1" applyNumberFormat="1" applyFont="1" applyFill="1" applyBorder="1" applyAlignment="1" applyProtection="1">
      <alignment horizontal="right" vertical="center" shrinkToFit="1"/>
      <protection locked="0"/>
    </xf>
    <xf numFmtId="180" fontId="48" fillId="7" borderId="12" xfId="1" applyNumberFormat="1" applyFont="1" applyFill="1" applyBorder="1" applyAlignment="1" applyProtection="1">
      <alignment horizontal="right" vertical="center" shrinkToFit="1"/>
      <protection locked="0"/>
    </xf>
    <xf numFmtId="180" fontId="48" fillId="9" borderId="202" xfId="1" applyNumberFormat="1" applyFont="1" applyFill="1" applyBorder="1" applyAlignment="1" applyProtection="1">
      <alignment vertical="center" shrinkToFit="1"/>
      <protection hidden="1"/>
    </xf>
    <xf numFmtId="180" fontId="66" fillId="0" borderId="202" xfId="1" applyNumberFormat="1" applyFont="1" applyFill="1" applyBorder="1" applyAlignment="1" applyProtection="1">
      <alignment vertical="center" shrinkToFit="1"/>
      <protection hidden="1"/>
    </xf>
    <xf numFmtId="180" fontId="48" fillId="13" borderId="202" xfId="1" applyNumberFormat="1" applyFont="1" applyFill="1" applyBorder="1" applyAlignment="1" applyProtection="1">
      <alignment vertical="center" shrinkToFit="1"/>
      <protection hidden="1"/>
    </xf>
    <xf numFmtId="180" fontId="48" fillId="9" borderId="194" xfId="1" applyNumberFormat="1" applyFont="1" applyFill="1" applyBorder="1" applyAlignment="1" applyProtection="1">
      <alignment vertical="center" shrinkToFit="1"/>
      <protection hidden="1"/>
    </xf>
    <xf numFmtId="180" fontId="48" fillId="9" borderId="211" xfId="1" applyNumberFormat="1" applyFont="1" applyFill="1" applyBorder="1" applyAlignment="1" applyProtection="1">
      <alignment vertical="center" shrinkToFit="1"/>
      <protection hidden="1"/>
    </xf>
    <xf numFmtId="180" fontId="48" fillId="9" borderId="180" xfId="1" applyNumberFormat="1" applyFont="1" applyFill="1" applyBorder="1" applyAlignment="1" applyProtection="1">
      <alignment vertical="center" shrinkToFit="1"/>
      <protection hidden="1"/>
    </xf>
    <xf numFmtId="180" fontId="48" fillId="2" borderId="204" xfId="1" applyNumberFormat="1" applyFont="1" applyFill="1" applyBorder="1" applyAlignment="1" applyProtection="1">
      <alignment vertical="center" shrinkToFit="1"/>
      <protection hidden="1"/>
    </xf>
    <xf numFmtId="180" fontId="66" fillId="0" borderId="204" xfId="1" applyNumberFormat="1" applyFont="1" applyFill="1" applyBorder="1" applyAlignment="1" applyProtection="1">
      <alignment vertical="center" shrinkToFit="1"/>
      <protection hidden="1"/>
    </xf>
    <xf numFmtId="180" fontId="48" fillId="13" borderId="204" xfId="1" applyNumberFormat="1" applyFont="1" applyFill="1" applyBorder="1" applyAlignment="1" applyProtection="1">
      <alignment vertical="center" shrinkToFit="1"/>
      <protection hidden="1"/>
    </xf>
    <xf numFmtId="180" fontId="48" fillId="2" borderId="40" xfId="1" applyNumberFormat="1" applyFont="1" applyFill="1" applyBorder="1" applyAlignment="1" applyProtection="1">
      <alignment vertical="center" shrinkToFit="1"/>
      <protection hidden="1"/>
    </xf>
    <xf numFmtId="180" fontId="48" fillId="2" borderId="209" xfId="1" applyNumberFormat="1" applyFont="1" applyFill="1" applyBorder="1" applyAlignment="1" applyProtection="1">
      <alignment vertical="center" shrinkToFit="1"/>
      <protection hidden="1"/>
    </xf>
    <xf numFmtId="180" fontId="48" fillId="2" borderId="182" xfId="1" applyNumberFormat="1" applyFont="1" applyFill="1" applyBorder="1" applyAlignment="1" applyProtection="1">
      <alignment vertical="center" shrinkToFit="1"/>
      <protection hidden="1"/>
    </xf>
    <xf numFmtId="180" fontId="48" fillId="0" borderId="0" xfId="1" applyNumberFormat="1" applyFont="1" applyBorder="1" applyAlignment="1">
      <alignment vertical="center"/>
    </xf>
    <xf numFmtId="180" fontId="66" fillId="0" borderId="0" xfId="1" applyNumberFormat="1" applyFont="1" applyFill="1" applyBorder="1" applyAlignment="1">
      <alignment vertical="center"/>
    </xf>
    <xf numFmtId="180" fontId="48" fillId="0" borderId="0" xfId="1" applyNumberFormat="1" applyFont="1" applyFill="1" applyBorder="1" applyAlignment="1" applyProtection="1">
      <alignment vertical="center"/>
    </xf>
    <xf numFmtId="180" fontId="48" fillId="11" borderId="201" xfId="1" applyNumberFormat="1" applyFont="1" applyFill="1" applyBorder="1" applyAlignment="1" applyProtection="1">
      <alignment vertical="center"/>
      <protection locked="0"/>
    </xf>
    <xf numFmtId="180" fontId="66" fillId="0" borderId="201" xfId="1" applyNumberFormat="1" applyFont="1" applyFill="1" applyBorder="1" applyAlignment="1">
      <alignment vertical="center"/>
    </xf>
    <xf numFmtId="180" fontId="48" fillId="13" borderId="201" xfId="1" applyNumberFormat="1" applyFont="1" applyFill="1" applyBorder="1" applyAlignment="1" applyProtection="1">
      <alignment vertical="center"/>
    </xf>
    <xf numFmtId="180" fontId="48" fillId="17" borderId="201" xfId="1" applyNumberFormat="1" applyFont="1" applyFill="1" applyBorder="1" applyAlignment="1" applyProtection="1">
      <alignment vertical="center"/>
      <protection locked="0"/>
    </xf>
    <xf numFmtId="180" fontId="48" fillId="5" borderId="197" xfId="1" applyNumberFormat="1" applyFont="1" applyFill="1" applyBorder="1" applyAlignment="1" applyProtection="1">
      <alignment vertical="center"/>
      <protection locked="0"/>
    </xf>
    <xf numFmtId="180" fontId="48" fillId="6" borderId="210" xfId="1" applyNumberFormat="1" applyFont="1" applyFill="1" applyBorder="1" applyAlignment="1" applyProtection="1">
      <alignment vertical="center"/>
      <protection locked="0"/>
    </xf>
    <xf numFmtId="180" fontId="48" fillId="8" borderId="197" xfId="1" applyNumberFormat="1" applyFont="1" applyFill="1" applyBorder="1" applyAlignment="1" applyProtection="1">
      <alignment vertical="center"/>
      <protection locked="0"/>
    </xf>
    <xf numFmtId="180" fontId="48" fillId="7" borderId="178" xfId="1" applyNumberFormat="1" applyFont="1" applyFill="1" applyBorder="1" applyAlignment="1" applyProtection="1">
      <alignment vertical="center"/>
      <protection locked="0"/>
    </xf>
    <xf numFmtId="180" fontId="48" fillId="11" borderId="177" xfId="1" applyNumberFormat="1" applyFont="1" applyFill="1" applyBorder="1" applyAlignment="1" applyProtection="1">
      <alignment vertical="center"/>
      <protection locked="0"/>
    </xf>
    <xf numFmtId="180" fontId="66" fillId="0" borderId="177" xfId="1" applyNumberFormat="1" applyFont="1" applyFill="1" applyBorder="1" applyAlignment="1">
      <alignment vertical="center"/>
    </xf>
    <xf numFmtId="180" fontId="48" fillId="13" borderId="177" xfId="1" applyNumberFormat="1" applyFont="1" applyFill="1" applyBorder="1" applyAlignment="1" applyProtection="1">
      <alignment vertical="center"/>
    </xf>
    <xf numFmtId="180" fontId="48" fillId="17" borderId="177" xfId="1" applyNumberFormat="1" applyFont="1" applyFill="1" applyBorder="1" applyAlignment="1" applyProtection="1">
      <alignment vertical="center"/>
      <protection locked="0"/>
    </xf>
    <xf numFmtId="180" fontId="48" fillId="5" borderId="11" xfId="1" applyNumberFormat="1" applyFont="1" applyFill="1" applyBorder="1" applyAlignment="1" applyProtection="1">
      <alignment vertical="center"/>
      <protection locked="0"/>
    </xf>
    <xf numFmtId="180" fontId="48" fillId="6" borderId="127" xfId="1" applyNumberFormat="1" applyFont="1" applyFill="1" applyBorder="1" applyAlignment="1" applyProtection="1">
      <alignment vertical="center"/>
      <protection locked="0"/>
    </xf>
    <xf numFmtId="180" fontId="48" fillId="8" borderId="11" xfId="1" applyNumberFormat="1" applyFont="1" applyFill="1" applyBorder="1" applyAlignment="1" applyProtection="1">
      <alignment vertical="center"/>
      <protection locked="0"/>
    </xf>
    <xf numFmtId="180" fontId="48" fillId="7" borderId="12" xfId="1" applyNumberFormat="1" applyFont="1" applyFill="1" applyBorder="1" applyAlignment="1" applyProtection="1">
      <alignment vertical="center"/>
      <protection locked="0"/>
    </xf>
    <xf numFmtId="180" fontId="48" fillId="9" borderId="202" xfId="1" applyNumberFormat="1" applyFont="1" applyFill="1" applyBorder="1" applyAlignment="1" applyProtection="1">
      <alignment horizontal="right" vertical="center" shrinkToFit="1"/>
      <protection hidden="1"/>
    </xf>
    <xf numFmtId="180" fontId="66" fillId="0" borderId="202" xfId="1" applyNumberFormat="1" applyFont="1" applyFill="1" applyBorder="1" applyAlignment="1" applyProtection="1">
      <alignment horizontal="right" vertical="center" shrinkToFit="1"/>
      <protection hidden="1"/>
    </xf>
    <xf numFmtId="180" fontId="48" fillId="13" borderId="202" xfId="1" applyNumberFormat="1" applyFont="1" applyFill="1" applyBorder="1" applyAlignment="1" applyProtection="1">
      <alignment horizontal="right" vertical="center" shrinkToFit="1"/>
      <protection hidden="1"/>
    </xf>
    <xf numFmtId="180" fontId="48" fillId="9" borderId="193" xfId="1" applyNumberFormat="1" applyFont="1" applyFill="1" applyBorder="1" applyAlignment="1" applyProtection="1">
      <alignment horizontal="right" vertical="center" shrinkToFit="1"/>
      <protection hidden="1"/>
    </xf>
    <xf numFmtId="180" fontId="48" fillId="9" borderId="211" xfId="1" applyNumberFormat="1" applyFont="1" applyFill="1" applyBorder="1" applyAlignment="1" applyProtection="1">
      <alignment horizontal="right" vertical="center" shrinkToFit="1"/>
      <protection hidden="1"/>
    </xf>
    <xf numFmtId="180" fontId="48" fillId="9" borderId="194" xfId="1" applyNumberFormat="1" applyFont="1" applyFill="1" applyBorder="1" applyAlignment="1" applyProtection="1">
      <alignment horizontal="right" vertical="center" shrinkToFit="1"/>
      <protection hidden="1"/>
    </xf>
    <xf numFmtId="180" fontId="48" fillId="9" borderId="180" xfId="1" applyNumberFormat="1" applyFont="1" applyFill="1" applyBorder="1" applyAlignment="1" applyProtection="1">
      <alignment horizontal="right" vertical="center" shrinkToFit="1"/>
      <protection hidden="1"/>
    </xf>
    <xf numFmtId="180" fontId="48" fillId="11" borderId="203" xfId="1" applyNumberFormat="1" applyFont="1" applyFill="1" applyBorder="1" applyAlignment="1" applyProtection="1">
      <alignment vertical="center"/>
      <protection locked="0"/>
    </xf>
    <xf numFmtId="180" fontId="66" fillId="0" borderId="203" xfId="1" applyNumberFormat="1" applyFont="1" applyFill="1" applyBorder="1" applyAlignment="1">
      <alignment vertical="center"/>
    </xf>
    <xf numFmtId="180" fontId="48" fillId="13" borderId="203" xfId="1" applyNumberFormat="1" applyFont="1" applyFill="1" applyBorder="1" applyAlignment="1" applyProtection="1">
      <alignment vertical="center"/>
    </xf>
    <xf numFmtId="180" fontId="48" fillId="17" borderId="203" xfId="1" applyNumberFormat="1" applyFont="1" applyFill="1" applyBorder="1" applyAlignment="1" applyProtection="1">
      <alignment vertical="center"/>
      <protection locked="0"/>
    </xf>
    <xf numFmtId="180" fontId="48" fillId="5" borderId="198" xfId="1" applyNumberFormat="1" applyFont="1" applyFill="1" applyBorder="1" applyAlignment="1" applyProtection="1">
      <alignment vertical="center"/>
      <protection locked="0"/>
    </xf>
    <xf numFmtId="180" fontId="48" fillId="6" borderId="212" xfId="1" applyNumberFormat="1" applyFont="1" applyFill="1" applyBorder="1" applyAlignment="1" applyProtection="1">
      <alignment vertical="center"/>
      <protection locked="0"/>
    </xf>
    <xf numFmtId="180" fontId="48" fillId="8" borderId="198" xfId="1" applyNumberFormat="1" applyFont="1" applyFill="1" applyBorder="1" applyAlignment="1" applyProtection="1">
      <alignment vertical="center"/>
      <protection locked="0"/>
    </xf>
    <xf numFmtId="180" fontId="48" fillId="7" borderId="181" xfId="1" applyNumberFormat="1" applyFont="1" applyFill="1" applyBorder="1" applyAlignment="1" applyProtection="1">
      <alignment vertical="center"/>
      <protection locked="0"/>
    </xf>
    <xf numFmtId="180" fontId="66" fillId="0" borderId="201" xfId="1" applyNumberFormat="1" applyFont="1" applyFill="1" applyBorder="1" applyAlignment="1" applyProtection="1">
      <alignment vertical="center"/>
      <protection locked="0"/>
    </xf>
    <xf numFmtId="180" fontId="66" fillId="0" borderId="177" xfId="1" applyNumberFormat="1" applyFont="1" applyFill="1" applyBorder="1" applyAlignment="1" applyProtection="1">
      <alignment vertical="center"/>
      <protection locked="0"/>
    </xf>
    <xf numFmtId="180" fontId="66" fillId="0" borderId="203" xfId="1" applyNumberFormat="1" applyFont="1" applyFill="1" applyBorder="1" applyAlignment="1" applyProtection="1">
      <alignment vertical="center"/>
      <protection locked="0"/>
    </xf>
    <xf numFmtId="180" fontId="48" fillId="9" borderId="205" xfId="1" applyNumberFormat="1" applyFont="1" applyFill="1" applyBorder="1" applyAlignment="1" applyProtection="1">
      <alignment vertical="center" shrinkToFit="1"/>
      <protection hidden="1"/>
    </xf>
    <xf numFmtId="180" fontId="66" fillId="0" borderId="205" xfId="1" applyNumberFormat="1" applyFont="1" applyFill="1" applyBorder="1" applyAlignment="1" applyProtection="1">
      <alignment vertical="center" shrinkToFit="1"/>
      <protection hidden="1"/>
    </xf>
    <xf numFmtId="180" fontId="48" fillId="13" borderId="205" xfId="1" applyNumberFormat="1" applyFont="1" applyFill="1" applyBorder="1" applyAlignment="1" applyProtection="1">
      <alignment vertical="center" shrinkToFit="1"/>
      <protection hidden="1"/>
    </xf>
    <xf numFmtId="180" fontId="48" fillId="9" borderId="184" xfId="1" applyNumberFormat="1" applyFont="1" applyFill="1" applyBorder="1" applyAlignment="1" applyProtection="1">
      <alignment vertical="center" shrinkToFit="1"/>
      <protection hidden="1"/>
    </xf>
    <xf numFmtId="180" fontId="48" fillId="9" borderId="213" xfId="1" applyNumberFormat="1" applyFont="1" applyFill="1" applyBorder="1" applyAlignment="1" applyProtection="1">
      <alignment vertical="center" shrinkToFit="1"/>
      <protection hidden="1"/>
    </xf>
    <xf numFmtId="180" fontId="48" fillId="9" borderId="183" xfId="1" applyNumberFormat="1" applyFont="1" applyFill="1" applyBorder="1" applyAlignment="1" applyProtection="1">
      <alignment vertical="center" shrinkToFit="1"/>
      <protection hidden="1"/>
    </xf>
    <xf numFmtId="180" fontId="48" fillId="11" borderId="172" xfId="1" applyNumberFormat="1" applyFont="1" applyFill="1" applyBorder="1" applyAlignment="1" applyProtection="1">
      <alignment vertical="center"/>
      <protection locked="0"/>
    </xf>
    <xf numFmtId="180" fontId="66" fillId="0" borderId="172" xfId="1" applyNumberFormat="1" applyFont="1" applyFill="1" applyBorder="1" applyAlignment="1">
      <alignment vertical="center"/>
    </xf>
    <xf numFmtId="180" fontId="48" fillId="13" borderId="172" xfId="1" applyNumberFormat="1" applyFont="1" applyFill="1" applyBorder="1" applyAlignment="1" applyProtection="1">
      <alignment vertical="center"/>
    </xf>
    <xf numFmtId="180" fontId="48" fillId="17" borderId="172" xfId="1" applyNumberFormat="1" applyFont="1" applyFill="1" applyBorder="1" applyAlignment="1" applyProtection="1">
      <alignment vertical="center"/>
      <protection locked="0"/>
    </xf>
    <xf numFmtId="180" fontId="48" fillId="5" borderId="56" xfId="1" applyNumberFormat="1" applyFont="1" applyFill="1" applyBorder="1" applyAlignment="1" applyProtection="1">
      <alignment vertical="center"/>
      <protection locked="0"/>
    </xf>
    <xf numFmtId="180" fontId="48" fillId="6" borderId="134" xfId="1" applyNumberFormat="1" applyFont="1" applyFill="1" applyBorder="1" applyAlignment="1" applyProtection="1">
      <alignment vertical="center"/>
      <protection locked="0"/>
    </xf>
    <xf numFmtId="180" fontId="48" fillId="8" borderId="56" xfId="1" applyNumberFormat="1" applyFont="1" applyFill="1" applyBorder="1" applyAlignment="1" applyProtection="1">
      <alignment vertical="center"/>
      <protection locked="0"/>
    </xf>
    <xf numFmtId="180" fontId="48" fillId="7" borderId="139" xfId="1" applyNumberFormat="1" applyFont="1" applyFill="1" applyBorder="1" applyAlignment="1" applyProtection="1">
      <alignment vertical="center"/>
      <protection locked="0"/>
    </xf>
    <xf numFmtId="180" fontId="48" fillId="2" borderId="174" xfId="1" applyNumberFormat="1" applyFont="1" applyFill="1" applyBorder="1" applyAlignment="1" applyProtection="1">
      <alignment vertical="center" shrinkToFit="1"/>
      <protection hidden="1"/>
    </xf>
    <xf numFmtId="180" fontId="66" fillId="0" borderId="174" xfId="1" applyNumberFormat="1" applyFont="1" applyFill="1" applyBorder="1" applyAlignment="1" applyProtection="1">
      <alignment vertical="center" shrinkToFit="1"/>
      <protection hidden="1"/>
    </xf>
    <xf numFmtId="180" fontId="48" fillId="13" borderId="174" xfId="1" applyNumberFormat="1" applyFont="1" applyFill="1" applyBorder="1" applyAlignment="1" applyProtection="1">
      <alignment vertical="center" shrinkToFit="1"/>
      <protection hidden="1"/>
    </xf>
    <xf numFmtId="180" fontId="48" fillId="2" borderId="61" xfId="1" applyNumberFormat="1" applyFont="1" applyFill="1" applyBorder="1" applyAlignment="1" applyProtection="1">
      <alignment vertical="center" shrinkToFit="1"/>
      <protection hidden="1"/>
    </xf>
    <xf numFmtId="180" fontId="48" fillId="2" borderId="133" xfId="1" applyNumberFormat="1" applyFont="1" applyFill="1" applyBorder="1" applyAlignment="1" applyProtection="1">
      <alignment vertical="center" shrinkToFit="1"/>
      <protection hidden="1"/>
    </xf>
    <xf numFmtId="180" fontId="48" fillId="2" borderId="138" xfId="1" applyNumberFormat="1" applyFont="1" applyFill="1" applyBorder="1" applyAlignment="1" applyProtection="1">
      <alignment vertical="center" shrinkToFit="1"/>
      <protection hidden="1"/>
    </xf>
    <xf numFmtId="180" fontId="48" fillId="10" borderId="0" xfId="1" applyNumberFormat="1" applyFont="1" applyFill="1"/>
    <xf numFmtId="181" fontId="61" fillId="20" borderId="125" xfId="0" applyNumberFormat="1" applyFont="1" applyFill="1" applyBorder="1" applyAlignment="1">
      <alignment horizontal="center" vertical="center"/>
    </xf>
    <xf numFmtId="181" fontId="62" fillId="20" borderId="126" xfId="0" quotePrefix="1" applyNumberFormat="1" applyFont="1" applyFill="1" applyBorder="1" applyAlignment="1">
      <alignment horizontal="left" vertical="center"/>
    </xf>
    <xf numFmtId="181" fontId="62" fillId="20" borderId="122" xfId="0" quotePrefix="1" applyNumberFormat="1" applyFont="1" applyFill="1" applyBorder="1" applyAlignment="1">
      <alignment horizontal="left" vertical="center"/>
    </xf>
    <xf numFmtId="181" fontId="62" fillId="20" borderId="128" xfId="0" quotePrefix="1" applyNumberFormat="1" applyFont="1" applyFill="1" applyBorder="1" applyAlignment="1">
      <alignment horizontal="left" vertical="center"/>
    </xf>
    <xf numFmtId="181" fontId="61" fillId="20" borderId="127" xfId="0" applyNumberFormat="1" applyFont="1" applyFill="1" applyBorder="1" applyAlignment="1">
      <alignment horizontal="center" vertical="center"/>
    </xf>
    <xf numFmtId="181" fontId="62" fillId="20" borderId="135" xfId="0" quotePrefix="1" applyNumberFormat="1" applyFont="1" applyFill="1" applyBorder="1" applyAlignment="1">
      <alignment horizontal="left" vertical="center"/>
    </xf>
    <xf numFmtId="181" fontId="62" fillId="20" borderId="143" xfId="0" quotePrefix="1" applyNumberFormat="1" applyFont="1" applyFill="1" applyBorder="1" applyAlignment="1">
      <alignment horizontal="left" vertical="center"/>
    </xf>
    <xf numFmtId="181" fontId="61" fillId="20" borderId="229" xfId="0" applyNumberFormat="1" applyFont="1" applyFill="1" applyBorder="1" applyAlignment="1">
      <alignment horizontal="center" vertical="center"/>
    </xf>
    <xf numFmtId="181" fontId="62" fillId="20" borderId="118" xfId="0" quotePrefix="1" applyNumberFormat="1" applyFont="1" applyFill="1" applyBorder="1" applyAlignment="1">
      <alignment horizontal="left" vertical="center"/>
    </xf>
    <xf numFmtId="181" fontId="62" fillId="20" borderId="207" xfId="0" quotePrefix="1" applyNumberFormat="1" applyFont="1" applyFill="1" applyBorder="1" applyAlignment="1">
      <alignment horizontal="left" vertical="center"/>
    </xf>
    <xf numFmtId="181" fontId="61" fillId="20" borderId="133" xfId="0" applyNumberFormat="1" applyFont="1" applyFill="1" applyBorder="1" applyAlignment="1">
      <alignment horizontal="center" vertical="center"/>
    </xf>
    <xf numFmtId="38" fontId="61" fillId="20" borderId="140" xfId="1" applyFont="1" applyFill="1" applyBorder="1" applyAlignment="1">
      <alignment horizontal="center" vertical="center"/>
    </xf>
    <xf numFmtId="38" fontId="62" fillId="20" borderId="226" xfId="1" applyFont="1" applyFill="1" applyBorder="1" applyAlignment="1">
      <alignment horizontal="left" vertical="center"/>
    </xf>
    <xf numFmtId="38" fontId="62" fillId="20" borderId="137" xfId="1" applyFont="1" applyFill="1" applyBorder="1" applyAlignment="1">
      <alignment horizontal="left" vertical="center"/>
    </xf>
    <xf numFmtId="38" fontId="62" fillId="20" borderId="141" xfId="1" applyFont="1" applyFill="1" applyBorder="1" applyAlignment="1">
      <alignment horizontal="left" vertical="center" wrapText="1"/>
    </xf>
    <xf numFmtId="38" fontId="61" fillId="20" borderId="138" xfId="1" applyFont="1" applyFill="1" applyBorder="1" applyAlignment="1">
      <alignment horizontal="center" vertical="center" wrapText="1"/>
    </xf>
    <xf numFmtId="180" fontId="67" fillId="19" borderId="12" xfId="1" applyNumberFormat="1" applyFont="1" applyFill="1" applyBorder="1" applyAlignment="1" applyProtection="1">
      <alignment horizontal="right" vertical="center" shrinkToFit="1"/>
      <protection hidden="1"/>
    </xf>
    <xf numFmtId="180" fontId="49" fillId="11" borderId="226" xfId="1" applyNumberFormat="1" applyFont="1" applyFill="1" applyBorder="1" applyAlignment="1" applyProtection="1">
      <alignment horizontal="right" vertical="center" shrinkToFit="1"/>
      <protection locked="0"/>
    </xf>
    <xf numFmtId="180" fontId="49" fillId="11" borderId="137" xfId="1" applyNumberFormat="1" applyFont="1" applyFill="1" applyBorder="1" applyAlignment="1" applyProtection="1">
      <alignment horizontal="right" vertical="center" shrinkToFit="1"/>
      <protection locked="0"/>
    </xf>
    <xf numFmtId="180" fontId="49" fillId="11" borderId="141" xfId="1" applyNumberFormat="1" applyFont="1" applyFill="1" applyBorder="1" applyAlignment="1" applyProtection="1">
      <alignment horizontal="right" vertical="center" shrinkToFit="1"/>
      <protection locked="0"/>
    </xf>
    <xf numFmtId="180" fontId="67" fillId="3" borderId="138" xfId="1" applyNumberFormat="1" applyFont="1" applyFill="1" applyBorder="1" applyAlignment="1" applyProtection="1">
      <alignment vertical="center" shrinkToFit="1"/>
      <protection hidden="1"/>
    </xf>
    <xf numFmtId="180" fontId="61" fillId="20" borderId="140" xfId="1" applyNumberFormat="1" applyFont="1" applyFill="1" applyBorder="1" applyAlignment="1">
      <alignment horizontal="center" vertical="center"/>
    </xf>
    <xf numFmtId="180" fontId="61" fillId="20" borderId="12" xfId="1" applyNumberFormat="1" applyFont="1" applyFill="1" applyBorder="1" applyAlignment="1">
      <alignment horizontal="distributed" vertical="center" indent="1"/>
    </xf>
    <xf numFmtId="180" fontId="62" fillId="20" borderId="226" xfId="1" quotePrefix="1" applyNumberFormat="1" applyFont="1" applyFill="1" applyBorder="1" applyAlignment="1">
      <alignment horizontal="left" vertical="center"/>
    </xf>
    <xf numFmtId="180" fontId="62" fillId="20" borderId="137" xfId="1" quotePrefix="1" applyNumberFormat="1" applyFont="1" applyFill="1" applyBorder="1" applyAlignment="1">
      <alignment horizontal="left" vertical="center"/>
    </xf>
    <xf numFmtId="180" fontId="49" fillId="11" borderId="129" xfId="1" applyNumberFormat="1" applyFont="1" applyFill="1" applyBorder="1" applyAlignment="1" applyProtection="1">
      <alignment horizontal="right" vertical="center" shrinkToFit="1"/>
      <protection locked="0"/>
    </xf>
    <xf numFmtId="180" fontId="62" fillId="20" borderId="129" xfId="1" quotePrefix="1" applyNumberFormat="1" applyFont="1" applyFill="1" applyBorder="1" applyAlignment="1">
      <alignment horizontal="left" vertical="center" wrapText="1"/>
    </xf>
    <xf numFmtId="180" fontId="62" fillId="20" borderId="129" xfId="1" quotePrefix="1" applyNumberFormat="1" applyFont="1" applyFill="1" applyBorder="1" applyAlignment="1">
      <alignment horizontal="left" vertical="center"/>
    </xf>
    <xf numFmtId="180" fontId="49" fillId="11" borderId="137" xfId="1" applyNumberFormat="1" applyFont="1" applyFill="1" applyBorder="1" applyAlignment="1" applyProtection="1">
      <alignment vertical="center" shrinkToFit="1"/>
      <protection locked="0"/>
    </xf>
    <xf numFmtId="180" fontId="62" fillId="20" borderId="141" xfId="1" quotePrefix="1" applyNumberFormat="1" applyFont="1" applyFill="1" applyBorder="1" applyAlignment="1">
      <alignment horizontal="left" vertical="center" wrapText="1"/>
    </xf>
    <xf numFmtId="180" fontId="67" fillId="2" borderId="99" xfId="1" applyNumberFormat="1" applyFont="1" applyFill="1" applyBorder="1" applyAlignment="1" applyProtection="1">
      <alignment vertical="center" shrinkToFit="1"/>
      <protection hidden="1"/>
    </xf>
    <xf numFmtId="180" fontId="49" fillId="11" borderId="18" xfId="1" applyNumberFormat="1" applyFont="1" applyFill="1" applyBorder="1" applyAlignment="1" applyProtection="1">
      <alignment horizontal="right" vertical="center" shrinkToFit="1"/>
      <protection locked="0"/>
    </xf>
    <xf numFmtId="180" fontId="49" fillId="11" borderId="8" xfId="1" applyNumberFormat="1" applyFont="1" applyFill="1" applyBorder="1" applyAlignment="1" applyProtection="1">
      <alignment horizontal="right" vertical="center" shrinkToFit="1"/>
      <protection locked="0"/>
    </xf>
    <xf numFmtId="180" fontId="49" fillId="11" borderId="28" xfId="1" applyNumberFormat="1" applyFont="1" applyFill="1" applyBorder="1" applyAlignment="1" applyProtection="1">
      <alignment horizontal="right" vertical="center" shrinkToFit="1"/>
      <protection locked="0"/>
    </xf>
    <xf numFmtId="180" fontId="67" fillId="2" borderId="43" xfId="1" applyNumberFormat="1" applyFont="1" applyFill="1" applyBorder="1" applyAlignment="1" applyProtection="1">
      <alignment vertical="center" shrinkToFit="1"/>
      <protection hidden="1"/>
    </xf>
    <xf numFmtId="180" fontId="49" fillId="11" borderId="17" xfId="1" applyNumberFormat="1" applyFont="1" applyFill="1" applyBorder="1" applyAlignment="1" applyProtection="1">
      <alignment horizontal="right" vertical="center" shrinkToFit="1"/>
      <protection locked="0"/>
    </xf>
    <xf numFmtId="180" fontId="49" fillId="11" borderId="91" xfId="1" applyNumberFormat="1" applyFont="1" applyFill="1" applyBorder="1" applyAlignment="1" applyProtection="1">
      <alignment horizontal="right" vertical="center" shrinkToFit="1"/>
      <protection locked="0"/>
    </xf>
    <xf numFmtId="180" fontId="49" fillId="11" borderId="2" xfId="1" applyNumberFormat="1" applyFont="1" applyFill="1" applyBorder="1" applyAlignment="1" applyProtection="1">
      <alignment horizontal="right" vertical="center" shrinkToFit="1"/>
      <protection locked="0"/>
    </xf>
    <xf numFmtId="180" fontId="49" fillId="11" borderId="100" xfId="1" applyNumberFormat="1" applyFont="1" applyFill="1" applyBorder="1" applyAlignment="1" applyProtection="1">
      <alignment horizontal="right" vertical="center" shrinkToFit="1"/>
      <protection locked="0"/>
    </xf>
    <xf numFmtId="180" fontId="67" fillId="3" borderId="228" xfId="1" applyNumberFormat="1" applyFont="1" applyFill="1" applyBorder="1" applyAlignment="1" applyProtection="1">
      <alignment vertical="center" shrinkToFit="1"/>
      <protection hidden="1"/>
    </xf>
    <xf numFmtId="38" fontId="48" fillId="11" borderId="171" xfId="1" applyFont="1" applyFill="1" applyBorder="1" applyAlignment="1" applyProtection="1">
      <alignment horizontal="right" vertical="center"/>
      <protection locked="0"/>
    </xf>
    <xf numFmtId="38" fontId="48" fillId="0" borderId="157" xfId="1" applyFont="1" applyFill="1" applyBorder="1" applyAlignment="1" applyProtection="1">
      <alignment horizontal="right" vertical="center"/>
    </xf>
    <xf numFmtId="180" fontId="95" fillId="13" borderId="167" xfId="1" applyNumberFormat="1" applyFont="1" applyFill="1" applyBorder="1" applyAlignment="1" applyProtection="1">
      <alignment horizontal="right" vertical="center"/>
    </xf>
    <xf numFmtId="180" fontId="48" fillId="10" borderId="158" xfId="1" applyNumberFormat="1" applyFont="1" applyFill="1" applyBorder="1" applyAlignment="1" applyProtection="1">
      <alignment horizontal="right" vertical="center"/>
    </xf>
    <xf numFmtId="180" fontId="48" fillId="10" borderId="125" xfId="1" applyNumberFormat="1" applyFont="1" applyFill="1" applyBorder="1" applyAlignment="1" applyProtection="1">
      <alignment horizontal="right" vertical="center"/>
    </xf>
    <xf numFmtId="180" fontId="48" fillId="10" borderId="215" xfId="1" applyNumberFormat="1" applyFont="1" applyFill="1" applyBorder="1" applyAlignment="1" applyProtection="1">
      <alignment horizontal="right" vertical="center"/>
    </xf>
    <xf numFmtId="180" fontId="48" fillId="10" borderId="30" xfId="1" applyNumberFormat="1" applyFont="1" applyFill="1" applyBorder="1" applyAlignment="1" applyProtection="1">
      <alignment horizontal="right" vertical="center"/>
    </xf>
    <xf numFmtId="180" fontId="66" fillId="0" borderId="168" xfId="1" applyNumberFormat="1" applyFont="1" applyFill="1" applyBorder="1" applyAlignment="1" applyProtection="1">
      <alignment horizontal="right" vertical="center"/>
    </xf>
    <xf numFmtId="180" fontId="73" fillId="13" borderId="168" xfId="1" applyNumberFormat="1" applyFont="1" applyFill="1" applyBorder="1" applyAlignment="1" applyProtection="1">
      <alignment horizontal="right" vertical="center" shrinkToFit="1"/>
    </xf>
    <xf numFmtId="180" fontId="48" fillId="7" borderId="4" xfId="1" applyNumberFormat="1" applyFont="1" applyFill="1" applyBorder="1" applyAlignment="1" applyProtection="1">
      <alignment horizontal="right" vertical="center"/>
      <protection locked="0"/>
    </xf>
    <xf numFmtId="180" fontId="66" fillId="0" borderId="169" xfId="1" applyNumberFormat="1" applyFont="1" applyFill="1" applyBorder="1" applyAlignment="1" applyProtection="1">
      <alignment horizontal="right" vertical="center"/>
    </xf>
    <xf numFmtId="180" fontId="73" fillId="13" borderId="167" xfId="1" applyNumberFormat="1" applyFont="1" applyFill="1" applyBorder="1" applyAlignment="1" applyProtection="1">
      <alignment horizontal="right" vertical="center" shrinkToFit="1"/>
    </xf>
    <xf numFmtId="180" fontId="48" fillId="0" borderId="30" xfId="1" applyNumberFormat="1" applyFont="1" applyFill="1" applyBorder="1" applyAlignment="1" applyProtection="1">
      <alignment horizontal="right" vertical="center"/>
    </xf>
    <xf numFmtId="180" fontId="66" fillId="0" borderId="170" xfId="1" applyNumberFormat="1" applyFont="1" applyFill="1" applyBorder="1" applyAlignment="1" applyProtection="1">
      <alignment horizontal="right" vertical="center"/>
    </xf>
    <xf numFmtId="180" fontId="73" fillId="13" borderId="170" xfId="1" applyNumberFormat="1" applyFont="1" applyFill="1" applyBorder="1" applyAlignment="1" applyProtection="1">
      <alignment horizontal="right" vertical="center" shrinkToFit="1"/>
    </xf>
    <xf numFmtId="180" fontId="48" fillId="7" borderId="5" xfId="1" applyNumberFormat="1" applyFont="1" applyFill="1" applyBorder="1" applyAlignment="1" applyProtection="1">
      <alignment horizontal="right" vertical="center"/>
      <protection locked="0"/>
    </xf>
    <xf numFmtId="180" fontId="48" fillId="11" borderId="166" xfId="1" applyNumberFormat="1" applyFont="1" applyFill="1" applyBorder="1" applyAlignment="1" applyProtection="1">
      <alignment horizontal="right" vertical="center"/>
      <protection locked="0"/>
    </xf>
    <xf numFmtId="180" fontId="66" fillId="0" borderId="166" xfId="1" applyNumberFormat="1" applyFont="1" applyFill="1" applyBorder="1" applyAlignment="1" applyProtection="1">
      <alignment horizontal="right" vertical="center"/>
    </xf>
    <xf numFmtId="180" fontId="73" fillId="13" borderId="166" xfId="1" applyNumberFormat="1" applyFont="1" applyFill="1" applyBorder="1" applyAlignment="1" applyProtection="1">
      <alignment horizontal="right" vertical="center" shrinkToFit="1"/>
    </xf>
    <xf numFmtId="180" fontId="48" fillId="17" borderId="166" xfId="1" applyNumberFormat="1" applyFont="1" applyFill="1" applyBorder="1" applyAlignment="1" applyProtection="1">
      <alignment horizontal="right" vertical="center"/>
      <protection locked="0"/>
    </xf>
    <xf numFmtId="180" fontId="48" fillId="5" borderId="161" xfId="1" applyNumberFormat="1" applyFont="1" applyFill="1" applyBorder="1" applyAlignment="1" applyProtection="1">
      <alignment horizontal="right" vertical="center"/>
      <protection locked="0"/>
    </xf>
    <xf numFmtId="180" fontId="48" fillId="6" borderId="119" xfId="1" applyNumberFormat="1" applyFont="1" applyFill="1" applyBorder="1" applyAlignment="1" applyProtection="1">
      <alignment horizontal="right" vertical="center"/>
      <protection locked="0"/>
    </xf>
    <xf numFmtId="180" fontId="48" fillId="8" borderId="121" xfId="1" applyNumberFormat="1" applyFont="1" applyFill="1" applyBorder="1" applyAlignment="1" applyProtection="1">
      <alignment horizontal="right" vertical="center"/>
      <protection locked="0"/>
    </xf>
    <xf numFmtId="180" fontId="48" fillId="7" borderId="15" xfId="1" applyNumberFormat="1" applyFont="1" applyFill="1" applyBorder="1" applyAlignment="1" applyProtection="1">
      <alignment horizontal="right" vertical="center"/>
      <protection locked="0"/>
    </xf>
    <xf numFmtId="180" fontId="48" fillId="7" borderId="47" xfId="1" applyNumberFormat="1" applyFont="1" applyFill="1" applyBorder="1" applyAlignment="1" applyProtection="1">
      <alignment horizontal="right" vertical="center"/>
      <protection locked="0"/>
    </xf>
    <xf numFmtId="180" fontId="48" fillId="0" borderId="169" xfId="1" applyNumberFormat="1" applyFont="1" applyFill="1" applyBorder="1" applyAlignment="1" applyProtection="1">
      <alignment horizontal="right" vertical="center"/>
    </xf>
    <xf numFmtId="180" fontId="66" fillId="0" borderId="171" xfId="1" applyNumberFormat="1" applyFont="1" applyFill="1" applyBorder="1" applyAlignment="1" applyProtection="1">
      <alignment horizontal="right" vertical="center"/>
    </xf>
    <xf numFmtId="180" fontId="73" fillId="13" borderId="171" xfId="1" applyNumberFormat="1" applyFont="1" applyFill="1" applyBorder="1" applyAlignment="1" applyProtection="1">
      <alignment horizontal="right" vertical="center" shrinkToFit="1"/>
    </xf>
    <xf numFmtId="180" fontId="48" fillId="0" borderId="171" xfId="1" applyNumberFormat="1" applyFont="1" applyFill="1" applyBorder="1" applyAlignment="1" applyProtection="1">
      <alignment horizontal="right" vertical="center"/>
    </xf>
    <xf numFmtId="180" fontId="48" fillId="0" borderId="50" xfId="1" applyNumberFormat="1" applyFont="1" applyFill="1" applyBorder="1" applyAlignment="1" applyProtection="1">
      <alignment horizontal="right" vertical="center"/>
    </xf>
    <xf numFmtId="180" fontId="48" fillId="0" borderId="128" xfId="1" applyNumberFormat="1" applyFont="1" applyFill="1" applyBorder="1" applyAlignment="1" applyProtection="1">
      <alignment horizontal="right" vertical="center"/>
    </xf>
    <xf numFmtId="180" fontId="48" fillId="0" borderId="221" xfId="1" applyNumberFormat="1" applyFont="1" applyFill="1" applyBorder="1" applyAlignment="1" applyProtection="1">
      <alignment horizontal="right" vertical="center"/>
    </xf>
    <xf numFmtId="180" fontId="48" fillId="0" borderId="13" xfId="1" applyNumberFormat="1" applyFont="1" applyFill="1" applyBorder="1" applyAlignment="1" applyProtection="1">
      <alignment horizontal="right" vertical="center"/>
    </xf>
    <xf numFmtId="180" fontId="67" fillId="0" borderId="169" xfId="1" applyNumberFormat="1" applyFont="1" applyFill="1" applyBorder="1" applyAlignment="1" applyProtection="1">
      <alignment horizontal="right" vertical="center"/>
    </xf>
    <xf numFmtId="180" fontId="74" fillId="13" borderId="169" xfId="1" applyNumberFormat="1" applyFont="1" applyFill="1" applyBorder="1" applyAlignment="1" applyProtection="1">
      <alignment horizontal="right" vertical="center" shrinkToFit="1"/>
    </xf>
    <xf numFmtId="180" fontId="49" fillId="7" borderId="4" xfId="1" applyNumberFormat="1" applyFont="1" applyFill="1" applyBorder="1" applyAlignment="1" applyProtection="1">
      <alignment horizontal="right" vertical="center"/>
      <protection locked="0"/>
    </xf>
    <xf numFmtId="180" fontId="50" fillId="11" borderId="169" xfId="1" applyNumberFormat="1" applyFont="1" applyFill="1" applyBorder="1" applyAlignment="1" applyProtection="1">
      <alignment horizontal="right" vertical="center"/>
      <protection locked="0"/>
    </xf>
    <xf numFmtId="180" fontId="68" fillId="0" borderId="169" xfId="1" applyNumberFormat="1" applyFont="1" applyFill="1" applyBorder="1" applyAlignment="1" applyProtection="1">
      <alignment horizontal="right" vertical="center"/>
    </xf>
    <xf numFmtId="180" fontId="75" fillId="13" borderId="169" xfId="1" applyNumberFormat="1" applyFont="1" applyFill="1" applyBorder="1" applyAlignment="1" applyProtection="1">
      <alignment horizontal="right" vertical="center" shrinkToFit="1"/>
    </xf>
    <xf numFmtId="180" fontId="50" fillId="17" borderId="169" xfId="1" applyNumberFormat="1" applyFont="1" applyFill="1" applyBorder="1" applyAlignment="1" applyProtection="1">
      <alignment horizontal="right" vertical="center"/>
      <protection locked="0"/>
    </xf>
    <xf numFmtId="180" fontId="50" fillId="5" borderId="45" xfId="1" applyNumberFormat="1" applyFont="1" applyFill="1" applyBorder="1" applyAlignment="1" applyProtection="1">
      <alignment horizontal="right" vertical="center"/>
      <protection locked="0"/>
    </xf>
    <xf numFmtId="180" fontId="50" fillId="6" borderId="122" xfId="1" applyNumberFormat="1" applyFont="1" applyFill="1" applyBorder="1" applyAlignment="1" applyProtection="1">
      <alignment horizontal="right" vertical="center"/>
      <protection locked="0"/>
    </xf>
    <xf numFmtId="180" fontId="50" fillId="8" borderId="217" xfId="1" applyNumberFormat="1" applyFont="1" applyFill="1" applyBorder="1" applyAlignment="1" applyProtection="1">
      <alignment horizontal="right" vertical="center"/>
      <protection locked="0"/>
    </xf>
    <xf numFmtId="180" fontId="50" fillId="7" borderId="4" xfId="1" applyNumberFormat="1" applyFont="1" applyFill="1" applyBorder="1" applyAlignment="1" applyProtection="1">
      <alignment horizontal="right" vertical="center"/>
      <protection locked="0"/>
    </xf>
    <xf numFmtId="180" fontId="48" fillId="0" borderId="170" xfId="1" applyNumberFormat="1" applyFont="1" applyFill="1" applyBorder="1" applyAlignment="1" applyProtection="1">
      <alignment horizontal="right" vertical="center"/>
    </xf>
    <xf numFmtId="180" fontId="48" fillId="0" borderId="160" xfId="1" applyNumberFormat="1" applyFont="1" applyFill="1" applyBorder="1" applyAlignment="1" applyProtection="1">
      <alignment horizontal="right" vertical="center"/>
    </xf>
    <xf numFmtId="180" fontId="48" fillId="0" borderId="118" xfId="1" applyNumberFormat="1" applyFont="1" applyFill="1" applyBorder="1" applyAlignment="1" applyProtection="1">
      <alignment horizontal="right" vertical="center"/>
    </xf>
    <xf numFmtId="180" fontId="48" fillId="0" borderId="222" xfId="1" applyNumberFormat="1" applyFont="1" applyFill="1" applyBorder="1" applyAlignment="1" applyProtection="1">
      <alignment horizontal="right" vertical="center"/>
    </xf>
    <xf numFmtId="180" fontId="48" fillId="0" borderId="5" xfId="1" applyNumberFormat="1" applyFont="1" applyFill="1" applyBorder="1" applyAlignment="1" applyProtection="1">
      <alignment horizontal="right" vertical="center"/>
    </xf>
    <xf numFmtId="180" fontId="73" fillId="13" borderId="169" xfId="1" applyNumberFormat="1" applyFont="1" applyFill="1" applyBorder="1" applyAlignment="1" applyProtection="1">
      <alignment horizontal="right" vertical="center" shrinkToFit="1"/>
    </xf>
    <xf numFmtId="180" fontId="48" fillId="11" borderId="172" xfId="1" applyNumberFormat="1" applyFont="1" applyFill="1" applyBorder="1" applyAlignment="1" applyProtection="1">
      <alignment horizontal="right" vertical="center"/>
      <protection locked="0"/>
    </xf>
    <xf numFmtId="180" fontId="66" fillId="0" borderId="172" xfId="1" applyNumberFormat="1" applyFont="1" applyFill="1" applyBorder="1" applyAlignment="1" applyProtection="1">
      <alignment horizontal="right" vertical="center"/>
    </xf>
    <xf numFmtId="180" fontId="73" fillId="13" borderId="172" xfId="1" applyNumberFormat="1" applyFont="1" applyFill="1" applyBorder="1" applyAlignment="1" applyProtection="1">
      <alignment horizontal="right" vertical="center" shrinkToFit="1"/>
    </xf>
    <xf numFmtId="180" fontId="48" fillId="17" borderId="172" xfId="1" applyNumberFormat="1" applyFont="1" applyFill="1" applyBorder="1" applyAlignment="1" applyProtection="1">
      <alignment horizontal="right" vertical="center"/>
      <protection locked="0"/>
    </xf>
    <xf numFmtId="180" fontId="48" fillId="5" borderId="162" xfId="1" applyNumberFormat="1" applyFont="1" applyFill="1" applyBorder="1" applyAlignment="1" applyProtection="1">
      <alignment horizontal="right" vertical="center"/>
      <protection locked="0"/>
    </xf>
    <xf numFmtId="180" fontId="48" fillId="6" borderId="134" xfId="1" applyNumberFormat="1" applyFont="1" applyFill="1" applyBorder="1" applyAlignment="1" applyProtection="1">
      <alignment horizontal="right" vertical="center"/>
      <protection locked="0"/>
    </xf>
    <xf numFmtId="180" fontId="48" fillId="8" borderId="154" xfId="1" applyNumberFormat="1" applyFont="1" applyFill="1" applyBorder="1" applyAlignment="1" applyProtection="1">
      <alignment horizontal="right" vertical="center"/>
      <protection locked="0"/>
    </xf>
    <xf numFmtId="180" fontId="48" fillId="7" borderId="56" xfId="1" applyNumberFormat="1" applyFont="1" applyFill="1" applyBorder="1" applyAlignment="1" applyProtection="1">
      <alignment horizontal="right" vertical="center"/>
      <protection locked="0"/>
    </xf>
    <xf numFmtId="180" fontId="48" fillId="7" borderId="13" xfId="1" applyNumberFormat="1" applyFont="1" applyFill="1" applyBorder="1" applyAlignment="1" applyProtection="1">
      <alignment horizontal="right" vertical="center"/>
      <protection locked="0"/>
    </xf>
    <xf numFmtId="180" fontId="48" fillId="0" borderId="157" xfId="1" applyNumberFormat="1" applyFont="1" applyFill="1" applyBorder="1" applyAlignment="1" applyProtection="1">
      <alignment horizontal="right" vertical="center"/>
    </xf>
    <xf numFmtId="180" fontId="66" fillId="0" borderId="157" xfId="1" applyNumberFormat="1" applyFont="1" applyFill="1" applyBorder="1" applyAlignment="1" applyProtection="1">
      <alignment horizontal="right" vertical="center"/>
    </xf>
    <xf numFmtId="180" fontId="73" fillId="13" borderId="157" xfId="1" applyNumberFormat="1" applyFont="1" applyFill="1" applyBorder="1" applyAlignment="1" applyProtection="1">
      <alignment horizontal="right" vertical="center" shrinkToFit="1"/>
    </xf>
    <xf numFmtId="180" fontId="48" fillId="0" borderId="163" xfId="1" applyNumberFormat="1" applyFont="1" applyFill="1" applyBorder="1" applyAlignment="1" applyProtection="1">
      <alignment horizontal="right" vertical="center"/>
    </xf>
    <xf numFmtId="180" fontId="48" fillId="0" borderId="117" xfId="1" applyNumberFormat="1" applyFont="1" applyFill="1" applyBorder="1" applyAlignment="1" applyProtection="1">
      <alignment horizontal="right" vertical="center"/>
    </xf>
    <xf numFmtId="180" fontId="48" fillId="0" borderId="262" xfId="1" applyNumberFormat="1" applyFont="1" applyFill="1" applyBorder="1" applyAlignment="1" applyProtection="1">
      <alignment horizontal="right" vertical="center"/>
    </xf>
    <xf numFmtId="180" fontId="48" fillId="0" borderId="224" xfId="1" applyNumberFormat="1" applyFont="1" applyFill="1" applyBorder="1" applyAlignment="1" applyProtection="1">
      <alignment horizontal="right" vertical="center"/>
    </xf>
    <xf numFmtId="180" fontId="48" fillId="0" borderId="172" xfId="1" applyNumberFormat="1" applyFont="1" applyFill="1" applyBorder="1" applyAlignment="1" applyProtection="1">
      <alignment horizontal="right" vertical="center"/>
    </xf>
    <xf numFmtId="180" fontId="48" fillId="11" borderId="175" xfId="1" applyNumberFormat="1" applyFont="1" applyFill="1" applyBorder="1" applyAlignment="1" applyProtection="1">
      <alignment horizontal="right" vertical="center"/>
      <protection locked="0"/>
    </xf>
    <xf numFmtId="180" fontId="48" fillId="11" borderId="174" xfId="1" applyNumberFormat="1" applyFont="1" applyFill="1" applyBorder="1" applyAlignment="1" applyProtection="1">
      <alignment horizontal="right" vertical="center"/>
      <protection locked="0"/>
    </xf>
    <xf numFmtId="180" fontId="48" fillId="11" borderId="166" xfId="1" applyNumberFormat="1" applyFont="1" applyFill="1" applyBorder="1" applyAlignment="1" applyProtection="1">
      <alignment vertical="center"/>
      <protection locked="0"/>
    </xf>
    <xf numFmtId="180" fontId="48" fillId="11" borderId="173" xfId="1" applyNumberFormat="1" applyFont="1" applyFill="1" applyBorder="1" applyAlignment="1" applyProtection="1">
      <alignment vertical="center"/>
      <protection locked="0"/>
    </xf>
    <xf numFmtId="180" fontId="48" fillId="11" borderId="169" xfId="1" applyNumberFormat="1" applyFont="1" applyFill="1" applyBorder="1" applyAlignment="1" applyProtection="1">
      <alignment vertical="center"/>
      <protection locked="0"/>
    </xf>
    <xf numFmtId="180" fontId="48" fillId="11" borderId="170" xfId="1" applyNumberFormat="1" applyFont="1" applyFill="1" applyBorder="1" applyAlignment="1" applyProtection="1">
      <alignment vertical="center"/>
      <protection locked="0"/>
    </xf>
    <xf numFmtId="180" fontId="48" fillId="0" borderId="166" xfId="1" applyNumberFormat="1" applyFont="1" applyFill="1" applyBorder="1" applyAlignment="1">
      <alignment vertical="center"/>
    </xf>
    <xf numFmtId="0" fontId="64" fillId="10" borderId="0" xfId="0" applyFont="1" applyFill="1"/>
    <xf numFmtId="0" fontId="154" fillId="10" borderId="0" xfId="9" applyFont="1" applyFill="1" applyAlignment="1">
      <alignment horizontal="center"/>
    </xf>
    <xf numFmtId="0" fontId="42" fillId="10" borderId="73" xfId="0" applyFont="1" applyFill="1" applyBorder="1"/>
    <xf numFmtId="0" fontId="42" fillId="10" borderId="0" xfId="0" applyFont="1" applyFill="1"/>
    <xf numFmtId="0" fontId="109" fillId="10" borderId="0" xfId="0" applyFont="1" applyFill="1" applyAlignment="1">
      <alignment horizontal="center" wrapText="1"/>
    </xf>
    <xf numFmtId="0" fontId="107" fillId="10" borderId="66" xfId="0" applyFont="1" applyFill="1" applyBorder="1" applyAlignment="1">
      <alignment horizontal="center" vertical="center" wrapText="1"/>
    </xf>
    <xf numFmtId="0" fontId="107" fillId="10" borderId="65" xfId="0" applyFont="1" applyFill="1" applyBorder="1" applyAlignment="1">
      <alignment horizontal="center" vertical="center"/>
    </xf>
    <xf numFmtId="0" fontId="107" fillId="10" borderId="73" xfId="0" applyFont="1" applyFill="1" applyBorder="1" applyAlignment="1">
      <alignment horizontal="center" vertical="center"/>
    </xf>
    <xf numFmtId="0" fontId="107" fillId="10" borderId="0" xfId="0" applyFont="1" applyFill="1" applyAlignment="1">
      <alignment horizontal="center" vertical="center"/>
    </xf>
    <xf numFmtId="0" fontId="107" fillId="10" borderId="68" xfId="0" applyFont="1" applyFill="1" applyBorder="1" applyAlignment="1">
      <alignment horizontal="center" vertical="center"/>
    </xf>
    <xf numFmtId="0" fontId="107" fillId="10" borderId="16" xfId="0" applyFont="1" applyFill="1" applyBorder="1" applyAlignment="1">
      <alignment horizontal="center" vertical="center"/>
    </xf>
    <xf numFmtId="0" fontId="111" fillId="10" borderId="259" xfId="0" applyFont="1" applyFill="1" applyBorder="1" applyAlignment="1" applyProtection="1">
      <alignment horizontal="left" vertical="center"/>
      <protection locked="0"/>
    </xf>
    <xf numFmtId="0" fontId="111" fillId="10" borderId="252" xfId="0" applyFont="1" applyFill="1" applyBorder="1" applyAlignment="1" applyProtection="1">
      <alignment horizontal="left" vertical="center"/>
      <protection locked="0"/>
    </xf>
    <xf numFmtId="0" fontId="111" fillId="10" borderId="71" xfId="0" applyFont="1" applyFill="1" applyBorder="1" applyAlignment="1" applyProtection="1">
      <alignment horizontal="left" vertical="center"/>
      <protection locked="0"/>
    </xf>
    <xf numFmtId="0" fontId="111" fillId="10" borderId="260" xfId="0" applyFont="1" applyFill="1" applyBorder="1" applyAlignment="1" applyProtection="1">
      <alignment horizontal="left" vertical="center"/>
      <protection locked="0"/>
    </xf>
    <xf numFmtId="0" fontId="111" fillId="10" borderId="254" xfId="0" applyFont="1" applyFill="1" applyBorder="1" applyAlignment="1" applyProtection="1">
      <alignment horizontal="left" vertical="center"/>
      <protection locked="0"/>
    </xf>
    <xf numFmtId="0" fontId="111" fillId="10" borderId="284" xfId="0" applyFont="1" applyFill="1" applyBorder="1" applyAlignment="1" applyProtection="1">
      <alignment horizontal="left" vertical="center"/>
      <protection locked="0"/>
    </xf>
    <xf numFmtId="49" fontId="115" fillId="10" borderId="260" xfId="0" applyNumberFormat="1" applyFont="1" applyFill="1" applyBorder="1" applyAlignment="1" applyProtection="1">
      <alignment vertical="center" shrinkToFit="1"/>
      <protection locked="0"/>
    </xf>
    <xf numFmtId="49" fontId="115" fillId="10" borderId="254" xfId="0" applyNumberFormat="1" applyFont="1" applyFill="1" applyBorder="1" applyAlignment="1" applyProtection="1">
      <alignment vertical="center" shrinkToFit="1"/>
      <protection locked="0"/>
    </xf>
    <xf numFmtId="49" fontId="115" fillId="10" borderId="284" xfId="0" applyNumberFormat="1" applyFont="1" applyFill="1" applyBorder="1" applyAlignment="1" applyProtection="1">
      <alignment vertical="center" shrinkToFit="1"/>
      <protection locked="0"/>
    </xf>
    <xf numFmtId="49" fontId="115" fillId="10" borderId="278" xfId="0" applyNumberFormat="1" applyFont="1" applyFill="1" applyBorder="1" applyAlignment="1" applyProtection="1">
      <alignment vertical="center" shrinkToFit="1"/>
      <protection locked="0"/>
    </xf>
    <xf numFmtId="49" fontId="115" fillId="10" borderId="144" xfId="0" applyNumberFormat="1" applyFont="1" applyFill="1" applyBorder="1" applyAlignment="1" applyProtection="1">
      <alignment vertical="center" shrinkToFit="1"/>
      <protection locked="0"/>
    </xf>
    <xf numFmtId="49" fontId="115" fillId="10" borderId="233" xfId="0" applyNumberFormat="1" applyFont="1" applyFill="1" applyBorder="1" applyAlignment="1" applyProtection="1">
      <alignment vertical="center" shrinkToFit="1"/>
      <protection locked="0"/>
    </xf>
    <xf numFmtId="0" fontId="15" fillId="5" borderId="252" xfId="0" applyFont="1" applyFill="1" applyBorder="1" applyAlignment="1" applyProtection="1">
      <alignment horizontal="left" vertical="center"/>
      <protection locked="0"/>
    </xf>
    <xf numFmtId="0" fontId="15" fillId="5" borderId="71" xfId="0" applyFont="1" applyFill="1" applyBorder="1" applyAlignment="1" applyProtection="1">
      <alignment horizontal="left" vertical="center"/>
      <protection locked="0"/>
    </xf>
    <xf numFmtId="0" fontId="15" fillId="5" borderId="254" xfId="0" applyFont="1" applyFill="1" applyBorder="1" applyAlignment="1" applyProtection="1">
      <alignment horizontal="left" vertical="center"/>
      <protection locked="0"/>
    </xf>
    <xf numFmtId="0" fontId="15" fillId="5" borderId="284" xfId="0" applyFont="1" applyFill="1" applyBorder="1" applyAlignment="1" applyProtection="1">
      <alignment horizontal="left" vertical="center"/>
      <protection locked="0"/>
    </xf>
    <xf numFmtId="49" fontId="19" fillId="5" borderId="254" xfId="0" applyNumberFormat="1" applyFont="1" applyFill="1" applyBorder="1" applyAlignment="1" applyProtection="1">
      <alignment vertical="center" shrinkToFit="1"/>
      <protection locked="0"/>
    </xf>
    <xf numFmtId="49" fontId="19" fillId="5" borderId="284" xfId="0" applyNumberFormat="1" applyFont="1" applyFill="1" applyBorder="1" applyAlignment="1" applyProtection="1">
      <alignment vertical="center" shrinkToFit="1"/>
      <protection locked="0"/>
    </xf>
    <xf numFmtId="49" fontId="19" fillId="5" borderId="144" xfId="0" applyNumberFormat="1" applyFont="1" applyFill="1" applyBorder="1" applyAlignment="1" applyProtection="1">
      <alignment vertical="center" shrinkToFit="1"/>
      <protection locked="0"/>
    </xf>
    <xf numFmtId="49" fontId="19" fillId="5" borderId="233" xfId="0" applyNumberFormat="1" applyFont="1" applyFill="1" applyBorder="1" applyAlignment="1" applyProtection="1">
      <alignment vertical="center" shrinkToFit="1"/>
      <protection locked="0"/>
    </xf>
    <xf numFmtId="0" fontId="88" fillId="0" borderId="241" xfId="0" applyFont="1" applyBorder="1" applyAlignment="1">
      <alignment horizontal="center" vertical="center"/>
    </xf>
    <xf numFmtId="0" fontId="88" fillId="0" borderId="270" xfId="0" applyFont="1" applyBorder="1" applyAlignment="1">
      <alignment horizontal="center" vertical="center"/>
    </xf>
    <xf numFmtId="0" fontId="88" fillId="0" borderId="273" xfId="0" applyFont="1" applyBorder="1" applyAlignment="1">
      <alignment horizontal="center" vertical="center"/>
    </xf>
    <xf numFmtId="0" fontId="88" fillId="0" borderId="274" xfId="0" applyFont="1" applyBorder="1" applyAlignment="1">
      <alignment horizontal="center" vertical="center"/>
    </xf>
    <xf numFmtId="0" fontId="88" fillId="0" borderId="231" xfId="0" applyFont="1" applyBorder="1" applyAlignment="1">
      <alignment horizontal="center" vertical="center"/>
    </xf>
    <xf numFmtId="0" fontId="88" fillId="0" borderId="285" xfId="0" applyFont="1" applyBorder="1" applyAlignment="1">
      <alignment horizontal="center" vertical="center"/>
    </xf>
    <xf numFmtId="0" fontId="15" fillId="5" borderId="237" xfId="0" applyFont="1" applyFill="1" applyBorder="1" applyAlignment="1" applyProtection="1">
      <alignment horizontal="center" vertical="center" shrinkToFit="1"/>
      <protection locked="0"/>
    </xf>
    <xf numFmtId="0" fontId="15" fillId="5" borderId="238" xfId="0" applyFont="1" applyFill="1" applyBorder="1" applyAlignment="1" applyProtection="1">
      <alignment horizontal="center" vertical="center" shrinkToFit="1"/>
      <protection locked="0"/>
    </xf>
    <xf numFmtId="0" fontId="88" fillId="0" borderId="235" xfId="0" applyFont="1" applyBorder="1" applyAlignment="1">
      <alignment horizontal="center" vertical="center"/>
    </xf>
    <xf numFmtId="0" fontId="88" fillId="0" borderId="236" xfId="0" applyFont="1" applyBorder="1" applyAlignment="1">
      <alignment horizontal="center" vertical="center"/>
    </xf>
    <xf numFmtId="0" fontId="22" fillId="5" borderId="245" xfId="0" applyFont="1" applyFill="1" applyBorder="1" applyAlignment="1" applyProtection="1">
      <alignment horizontal="center" shrinkToFit="1"/>
      <protection locked="0"/>
    </xf>
    <xf numFmtId="0" fontId="22" fillId="5" borderId="246" xfId="0" applyFont="1" applyFill="1" applyBorder="1" applyAlignment="1" applyProtection="1">
      <alignment horizontal="center" shrinkToFit="1"/>
      <protection locked="0"/>
    </xf>
    <xf numFmtId="0" fontId="88" fillId="0" borderId="279" xfId="0" applyFont="1" applyBorder="1" applyAlignment="1">
      <alignment horizontal="center" vertical="center"/>
    </xf>
    <xf numFmtId="0" fontId="22" fillId="5" borderId="244" xfId="0" applyFont="1" applyFill="1" applyBorder="1" applyAlignment="1" applyProtection="1">
      <alignment horizontal="center" shrinkToFit="1"/>
      <protection locked="0"/>
    </xf>
    <xf numFmtId="0" fontId="116" fillId="10" borderId="81" xfId="0" applyFont="1" applyFill="1" applyBorder="1" applyAlignment="1">
      <alignment horizontal="center" shrinkToFit="1"/>
    </xf>
    <xf numFmtId="0" fontId="116" fillId="10" borderId="79" xfId="0" applyFont="1" applyFill="1" applyBorder="1" applyAlignment="1">
      <alignment horizontal="center" shrinkToFit="1"/>
    </xf>
    <xf numFmtId="0" fontId="118" fillId="10" borderId="93" xfId="0" applyFont="1" applyFill="1" applyBorder="1" applyAlignment="1">
      <alignment horizontal="center" shrinkToFit="1"/>
    </xf>
    <xf numFmtId="0" fontId="118" fillId="10" borderId="71" xfId="0" applyFont="1" applyFill="1" applyBorder="1" applyAlignment="1">
      <alignment horizontal="center" shrinkToFit="1"/>
    </xf>
    <xf numFmtId="0" fontId="36" fillId="10" borderId="6" xfId="0" applyFont="1" applyFill="1" applyBorder="1" applyAlignment="1">
      <alignment wrapText="1"/>
    </xf>
    <xf numFmtId="0" fontId="36" fillId="10" borderId="37" xfId="0" applyFont="1" applyFill="1" applyBorder="1" applyAlignment="1">
      <alignment wrapText="1"/>
    </xf>
    <xf numFmtId="0" fontId="42" fillId="10" borderId="63" xfId="0" applyFont="1" applyFill="1" applyBorder="1" applyAlignment="1">
      <alignment horizontal="center" vertical="top"/>
    </xf>
    <xf numFmtId="0" fontId="42" fillId="10" borderId="26" xfId="0" applyFont="1" applyFill="1" applyBorder="1" applyAlignment="1">
      <alignment horizontal="center" vertical="top"/>
    </xf>
    <xf numFmtId="0" fontId="146" fillId="10" borderId="73" xfId="0" applyFont="1" applyFill="1" applyBorder="1" applyAlignment="1">
      <alignment horizontal="center" vertical="top"/>
    </xf>
    <xf numFmtId="0" fontId="146" fillId="10" borderId="0" xfId="0" applyFont="1" applyFill="1" applyAlignment="1">
      <alignment horizontal="center" vertical="top"/>
    </xf>
    <xf numFmtId="0" fontId="15" fillId="5" borderId="232" xfId="0" applyFont="1" applyFill="1" applyBorder="1" applyAlignment="1" applyProtection="1">
      <alignment horizontal="center" vertical="center" shrinkToFit="1"/>
      <protection locked="0"/>
    </xf>
    <xf numFmtId="49" fontId="19" fillId="5" borderId="98" xfId="0" applyNumberFormat="1" applyFont="1" applyFill="1" applyBorder="1" applyAlignment="1" applyProtection="1">
      <alignment horizontal="center" vertical="center" shrinkToFit="1"/>
      <protection locked="0"/>
    </xf>
    <xf numFmtId="49" fontId="19" fillId="5" borderId="64" xfId="0" applyNumberFormat="1" applyFont="1" applyFill="1" applyBorder="1" applyAlignment="1" applyProtection="1">
      <alignment horizontal="center" vertical="center" shrinkToFit="1"/>
      <protection locked="0"/>
    </xf>
    <xf numFmtId="0" fontId="19" fillId="5" borderId="257" xfId="0" applyFont="1" applyFill="1" applyBorder="1" applyAlignment="1" applyProtection="1">
      <alignment horizontal="center" vertical="center" shrinkToFit="1"/>
      <protection locked="0"/>
    </xf>
    <xf numFmtId="0" fontId="19" fillId="5" borderId="248" xfId="0" applyFont="1" applyFill="1" applyBorder="1" applyAlignment="1" applyProtection="1">
      <alignment horizontal="center" vertical="center" shrinkToFit="1"/>
      <protection locked="0"/>
    </xf>
    <xf numFmtId="0" fontId="87" fillId="10" borderId="258" xfId="0" applyFont="1" applyFill="1" applyBorder="1" applyAlignment="1">
      <alignment horizontal="center"/>
    </xf>
    <xf numFmtId="0" fontId="87" fillId="10" borderId="247" xfId="0" applyFont="1" applyFill="1" applyBorder="1" applyAlignment="1">
      <alignment horizontal="center"/>
    </xf>
    <xf numFmtId="0" fontId="22" fillId="0" borderId="244" xfId="0" applyFont="1" applyBorder="1" applyAlignment="1">
      <alignment horizontal="center" shrinkToFit="1"/>
    </xf>
    <xf numFmtId="0" fontId="22" fillId="0" borderId="245" xfId="0" applyFont="1" applyBorder="1" applyAlignment="1">
      <alignment horizontal="center" shrinkToFit="1"/>
    </xf>
    <xf numFmtId="0" fontId="117" fillId="10" borderId="75" xfId="0" applyFont="1" applyFill="1" applyBorder="1" applyAlignment="1">
      <alignment horizontal="center" vertical="center" shrinkToFit="1"/>
    </xf>
    <xf numFmtId="0" fontId="117" fillId="10" borderId="233" xfId="0" applyFont="1" applyFill="1" applyBorder="1" applyAlignment="1">
      <alignment horizontal="center" vertical="center" shrinkToFit="1"/>
    </xf>
    <xf numFmtId="0" fontId="111" fillId="10" borderId="95" xfId="0" applyFont="1" applyFill="1" applyBorder="1" applyAlignment="1">
      <alignment horizontal="center" vertical="center" shrinkToFit="1"/>
    </xf>
    <xf numFmtId="0" fontId="111" fillId="10" borderId="78" xfId="0" applyFont="1" applyFill="1" applyBorder="1" applyAlignment="1">
      <alignment horizontal="center" vertical="center" shrinkToFit="1"/>
    </xf>
    <xf numFmtId="0" fontId="115" fillId="10" borderId="63" xfId="0" applyFont="1" applyFill="1" applyBorder="1" applyAlignment="1" applyProtection="1">
      <alignment horizontal="center" vertical="center" shrinkToFit="1"/>
      <protection locked="0"/>
    </xf>
    <xf numFmtId="0" fontId="115" fillId="10" borderId="64" xfId="0" applyFont="1" applyFill="1" applyBorder="1" applyAlignment="1" applyProtection="1">
      <alignment horizontal="center" vertical="center" shrinkToFit="1"/>
      <protection locked="0"/>
    </xf>
    <xf numFmtId="0" fontId="117" fillId="10" borderId="75" xfId="0" applyFont="1" applyFill="1" applyBorder="1" applyAlignment="1">
      <alignment horizontal="left" vertical="center" shrinkToFit="1"/>
    </xf>
    <xf numFmtId="0" fontId="117" fillId="10" borderId="144" xfId="0" applyFont="1" applyFill="1" applyBorder="1" applyAlignment="1">
      <alignment horizontal="left" vertical="center" shrinkToFit="1"/>
    </xf>
    <xf numFmtId="0" fontId="117" fillId="10" borderId="233" xfId="0" applyFont="1" applyFill="1" applyBorder="1" applyAlignment="1">
      <alignment horizontal="left" vertical="center" shrinkToFit="1"/>
    </xf>
    <xf numFmtId="49" fontId="115" fillId="10" borderId="63" xfId="0" applyNumberFormat="1" applyFont="1" applyFill="1" applyBorder="1" applyAlignment="1" applyProtection="1">
      <alignment horizontal="center" vertical="center" shrinkToFit="1"/>
      <protection locked="0"/>
    </xf>
    <xf numFmtId="49" fontId="115" fillId="10" borderId="64" xfId="0" applyNumberFormat="1" applyFont="1" applyFill="1" applyBorder="1" applyAlignment="1" applyProtection="1">
      <alignment horizontal="center" vertical="center" shrinkToFit="1"/>
      <protection locked="0"/>
    </xf>
    <xf numFmtId="0" fontId="115" fillId="10" borderId="93" xfId="0" applyFont="1" applyFill="1" applyBorder="1" applyAlignment="1">
      <alignment horizontal="left" shrinkToFit="1"/>
    </xf>
    <xf numFmtId="0" fontId="115" fillId="10" borderId="252" xfId="0" applyFont="1" applyFill="1" applyBorder="1" applyAlignment="1">
      <alignment horizontal="left" shrinkToFit="1"/>
    </xf>
    <xf numFmtId="0" fontId="115" fillId="10" borderId="71" xfId="0" applyFont="1" applyFill="1" applyBorder="1" applyAlignment="1">
      <alignment horizontal="left" shrinkToFit="1"/>
    </xf>
    <xf numFmtId="0" fontId="105" fillId="10" borderId="66" xfId="0" applyFont="1" applyFill="1" applyBorder="1" applyAlignment="1">
      <alignment horizontal="center" vertical="center" wrapText="1"/>
    </xf>
    <xf numFmtId="0" fontId="105" fillId="10" borderId="65" xfId="0" applyFont="1" applyFill="1" applyBorder="1" applyAlignment="1">
      <alignment horizontal="center" vertical="center" wrapText="1"/>
    </xf>
    <xf numFmtId="0" fontId="105" fillId="10" borderId="73" xfId="0" applyFont="1" applyFill="1" applyBorder="1" applyAlignment="1">
      <alignment horizontal="center" vertical="center" wrapText="1"/>
    </xf>
    <xf numFmtId="0" fontId="105" fillId="10" borderId="0" xfId="0" applyFont="1" applyFill="1" applyAlignment="1">
      <alignment horizontal="center" vertical="center" wrapText="1"/>
    </xf>
    <xf numFmtId="0" fontId="105" fillId="10" borderId="68" xfId="0" applyFont="1" applyFill="1" applyBorder="1" applyAlignment="1">
      <alignment horizontal="center" vertical="center" wrapText="1"/>
    </xf>
    <xf numFmtId="0" fontId="105" fillId="10" borderId="16" xfId="0" applyFont="1" applyFill="1" applyBorder="1" applyAlignment="1">
      <alignment horizontal="center" vertical="center" wrapText="1"/>
    </xf>
    <xf numFmtId="0" fontId="88" fillId="10" borderId="268" xfId="0" applyFont="1" applyFill="1" applyBorder="1" applyAlignment="1">
      <alignment horizontal="center"/>
    </xf>
    <xf numFmtId="0" fontId="19" fillId="5" borderId="274" xfId="0" applyFont="1" applyFill="1" applyBorder="1" applyAlignment="1" applyProtection="1">
      <alignment horizontal="left" shrinkToFit="1"/>
      <protection locked="0"/>
    </xf>
    <xf numFmtId="0" fontId="19" fillId="5" borderId="275" xfId="0" applyFont="1" applyFill="1" applyBorder="1" applyAlignment="1" applyProtection="1">
      <alignment horizontal="left" shrinkToFit="1"/>
      <protection locked="0"/>
    </xf>
    <xf numFmtId="0" fontId="19" fillId="5" borderId="276" xfId="0" applyFont="1" applyFill="1" applyBorder="1" applyAlignment="1" applyProtection="1">
      <alignment horizontal="left" shrinkToFit="1"/>
      <protection locked="0"/>
    </xf>
    <xf numFmtId="0" fontId="19" fillId="5" borderId="277" xfId="0" applyFont="1" applyFill="1" applyBorder="1" applyAlignment="1" applyProtection="1">
      <alignment horizontal="left" shrinkToFit="1"/>
      <protection locked="0"/>
    </xf>
    <xf numFmtId="0" fontId="88" fillId="10" borderId="270" xfId="0" applyFont="1" applyFill="1" applyBorder="1" applyAlignment="1">
      <alignment horizontal="center"/>
    </xf>
    <xf numFmtId="0" fontId="88" fillId="10" borderId="271" xfId="0" applyFont="1" applyFill="1" applyBorder="1" applyAlignment="1">
      <alignment horizontal="center"/>
    </xf>
    <xf numFmtId="0" fontId="88" fillId="10" borderId="272" xfId="0" applyFont="1" applyFill="1" applyBorder="1" applyAlignment="1">
      <alignment horizontal="center"/>
    </xf>
    <xf numFmtId="0" fontId="88" fillId="10" borderId="269" xfId="0" applyFont="1" applyFill="1" applyBorder="1" applyAlignment="1">
      <alignment horizontal="center"/>
    </xf>
    <xf numFmtId="0" fontId="58" fillId="5" borderId="36" xfId="0" applyFont="1" applyFill="1" applyBorder="1" applyAlignment="1" applyProtection="1">
      <alignment horizontal="center" vertical="center" shrinkToFit="1"/>
      <protection locked="0"/>
    </xf>
    <xf numFmtId="0" fontId="58" fillId="5" borderId="74" xfId="0" applyFont="1" applyFill="1" applyBorder="1" applyAlignment="1" applyProtection="1">
      <alignment horizontal="center" vertical="center" shrinkToFit="1"/>
      <protection locked="0"/>
    </xf>
    <xf numFmtId="0" fontId="15" fillId="0" borderId="278" xfId="0" applyFont="1" applyBorder="1" applyAlignment="1">
      <alignment horizontal="right" vertical="center" shrinkToFit="1"/>
    </xf>
    <xf numFmtId="0" fontId="15" fillId="0" borderId="144" xfId="0" applyFont="1" applyBorder="1" applyAlignment="1">
      <alignment horizontal="right" vertical="center" shrinkToFit="1"/>
    </xf>
    <xf numFmtId="0" fontId="22" fillId="0" borderId="260" xfId="0" applyFont="1" applyBorder="1" applyAlignment="1">
      <alignment horizontal="right" shrinkToFit="1"/>
    </xf>
    <xf numFmtId="0" fontId="22" fillId="0" borderId="273" xfId="0" applyFont="1" applyBorder="1" applyAlignment="1">
      <alignment horizontal="right" shrinkToFit="1"/>
    </xf>
    <xf numFmtId="0" fontId="89" fillId="0" borderId="63" xfId="0" applyFont="1" applyBorder="1" applyAlignment="1">
      <alignment horizontal="right" vertical="center" shrinkToFit="1"/>
    </xf>
    <xf numFmtId="0" fontId="89" fillId="0" borderId="26" xfId="0" applyFont="1" applyBorder="1" applyAlignment="1">
      <alignment horizontal="right" vertical="center" shrinkToFit="1"/>
    </xf>
    <xf numFmtId="0" fontId="100" fillId="10" borderId="66" xfId="0" applyFont="1" applyFill="1" applyBorder="1" applyAlignment="1">
      <alignment horizontal="left" vertical="top" wrapText="1"/>
    </xf>
    <xf numFmtId="0" fontId="100" fillId="10" borderId="65" xfId="0" applyFont="1" applyFill="1" applyBorder="1" applyAlignment="1">
      <alignment horizontal="left" vertical="top" wrapText="1"/>
    </xf>
    <xf numFmtId="0" fontId="100" fillId="10" borderId="291" xfId="0" applyFont="1" applyFill="1" applyBorder="1" applyAlignment="1">
      <alignment horizontal="left" vertical="top" wrapText="1"/>
    </xf>
    <xf numFmtId="0" fontId="88" fillId="10" borderId="259" xfId="0" applyFont="1" applyFill="1" applyBorder="1" applyAlignment="1">
      <alignment horizontal="center"/>
    </xf>
    <xf numFmtId="0" fontId="88" fillId="10" borderId="241" xfId="0" applyFont="1" applyFill="1" applyBorder="1" applyAlignment="1">
      <alignment horizontal="center"/>
    </xf>
    <xf numFmtId="0" fontId="100" fillId="10" borderId="68" xfId="0" applyFont="1" applyFill="1" applyBorder="1" applyAlignment="1">
      <alignment horizontal="left" vertical="top" wrapText="1"/>
    </xf>
    <xf numFmtId="0" fontId="100" fillId="10" borderId="16" xfId="0" applyFont="1" applyFill="1" applyBorder="1" applyAlignment="1">
      <alignment horizontal="left" vertical="top" wrapText="1"/>
    </xf>
    <xf numFmtId="0" fontId="100" fillId="10" borderId="15" xfId="0" applyFont="1" applyFill="1" applyBorder="1" applyAlignment="1">
      <alignment horizontal="left" vertical="top" wrapText="1"/>
    </xf>
    <xf numFmtId="0" fontId="113" fillId="0" borderId="93" xfId="0" applyFont="1" applyBorder="1" applyAlignment="1">
      <alignment horizontal="right"/>
    </xf>
    <xf numFmtId="0" fontId="113" fillId="0" borderId="241" xfId="0" applyFont="1" applyBorder="1" applyAlignment="1">
      <alignment horizontal="right"/>
    </xf>
    <xf numFmtId="0" fontId="111" fillId="10" borderId="261" xfId="0" applyFont="1" applyFill="1" applyBorder="1" applyAlignment="1">
      <alignment horizontal="right" vertical="center" shrinkToFit="1"/>
    </xf>
    <xf numFmtId="0" fontId="111" fillId="10" borderId="242" xfId="0" applyFont="1" applyFill="1" applyBorder="1" applyAlignment="1">
      <alignment horizontal="right" vertical="center" shrinkToFit="1"/>
    </xf>
    <xf numFmtId="0" fontId="113" fillId="10" borderId="240" xfId="0" applyFont="1" applyFill="1" applyBorder="1" applyAlignment="1">
      <alignment horizontal="left"/>
    </xf>
    <xf numFmtId="0" fontId="113" fillId="10" borderId="252" xfId="0" applyFont="1" applyFill="1" applyBorder="1" applyAlignment="1">
      <alignment horizontal="left"/>
    </xf>
    <xf numFmtId="0" fontId="113" fillId="10" borderId="71" xfId="0" applyFont="1" applyFill="1" applyBorder="1" applyAlignment="1">
      <alignment horizontal="left"/>
    </xf>
    <xf numFmtId="0" fontId="111" fillId="10" borderId="234" xfId="0" applyFont="1" applyFill="1" applyBorder="1" applyAlignment="1">
      <alignment horizontal="left" vertical="center" shrinkToFit="1"/>
    </xf>
    <xf numFmtId="0" fontId="111" fillId="10" borderId="144" xfId="0" applyFont="1" applyFill="1" applyBorder="1" applyAlignment="1">
      <alignment horizontal="left" vertical="center" shrinkToFit="1"/>
    </xf>
    <xf numFmtId="0" fontId="111" fillId="10" borderId="233" xfId="0" applyFont="1" applyFill="1" applyBorder="1" applyAlignment="1">
      <alignment horizontal="left" vertical="center" shrinkToFit="1"/>
    </xf>
    <xf numFmtId="0" fontId="34" fillId="10" borderId="0" xfId="0" applyFont="1" applyFill="1" applyAlignment="1">
      <alignment vertical="top" wrapText="1"/>
    </xf>
    <xf numFmtId="0" fontId="34" fillId="10" borderId="0" xfId="0" applyFont="1" applyFill="1" applyAlignment="1">
      <alignment vertical="top"/>
    </xf>
    <xf numFmtId="0" fontId="88" fillId="10" borderId="16" xfId="0" applyFont="1" applyFill="1" applyBorder="1" applyAlignment="1">
      <alignment horizontal="center" vertical="center" shrinkToFit="1"/>
    </xf>
    <xf numFmtId="0" fontId="15" fillId="5" borderId="144" xfId="0" applyFont="1" applyFill="1" applyBorder="1" applyAlignment="1" applyProtection="1">
      <alignment vertical="center" shrinkToFit="1"/>
      <protection locked="0"/>
    </xf>
    <xf numFmtId="0" fontId="15" fillId="5" borderId="233" xfId="0" applyFont="1" applyFill="1" applyBorder="1" applyAlignment="1" applyProtection="1">
      <alignment vertical="center" shrinkToFit="1"/>
      <protection locked="0"/>
    </xf>
    <xf numFmtId="0" fontId="88" fillId="10" borderId="254" xfId="0" applyFont="1" applyFill="1" applyBorder="1" applyAlignment="1">
      <alignment horizontal="center"/>
    </xf>
    <xf numFmtId="0" fontId="88" fillId="10" borderId="144" xfId="0" applyFont="1" applyFill="1" applyBorder="1" applyAlignment="1">
      <alignment horizontal="center" vertical="center"/>
    </xf>
    <xf numFmtId="0" fontId="87" fillId="10" borderId="235" xfId="0" applyFont="1" applyFill="1" applyBorder="1" applyAlignment="1">
      <alignment horizontal="center"/>
    </xf>
    <xf numFmtId="0" fontId="87" fillId="10" borderId="236" xfId="0" applyFont="1" applyFill="1" applyBorder="1" applyAlignment="1">
      <alignment horizontal="center"/>
    </xf>
    <xf numFmtId="0" fontId="88" fillId="0" borderId="251" xfId="0" applyFont="1" applyBorder="1" applyAlignment="1">
      <alignment horizontal="center"/>
    </xf>
    <xf numFmtId="0" fontId="88" fillId="0" borderId="256" xfId="0" applyFont="1" applyBorder="1" applyAlignment="1">
      <alignment horizontal="center"/>
    </xf>
    <xf numFmtId="0" fontId="88" fillId="0" borderId="231" xfId="0" applyFont="1" applyBorder="1" applyAlignment="1">
      <alignment horizontal="center" vertical="center" shrinkToFit="1"/>
    </xf>
    <xf numFmtId="0" fontId="88" fillId="0" borderId="234" xfId="0" applyFont="1" applyBorder="1" applyAlignment="1">
      <alignment horizontal="center" vertical="center" shrinkToFit="1"/>
    </xf>
    <xf numFmtId="0" fontId="15" fillId="5" borderId="234" xfId="0" applyFont="1" applyFill="1" applyBorder="1" applyAlignment="1" applyProtection="1">
      <alignment vertical="center" wrapText="1"/>
      <protection locked="0"/>
    </xf>
    <xf numFmtId="0" fontId="15" fillId="5" borderId="144" xfId="0" applyFont="1" applyFill="1" applyBorder="1" applyAlignment="1" applyProtection="1">
      <alignment vertical="center" wrapText="1"/>
      <protection locked="0"/>
    </xf>
    <xf numFmtId="0" fontId="15" fillId="5" borderId="233" xfId="0" applyFont="1" applyFill="1" applyBorder="1" applyAlignment="1" applyProtection="1">
      <alignment vertical="center" wrapText="1"/>
      <protection locked="0"/>
    </xf>
    <xf numFmtId="0" fontId="88" fillId="10" borderId="250" xfId="0" applyFont="1" applyFill="1" applyBorder="1" applyAlignment="1">
      <alignment horizontal="center"/>
    </xf>
    <xf numFmtId="0" fontId="88" fillId="10" borderId="255" xfId="0" applyFont="1" applyFill="1" applyBorder="1" applyAlignment="1">
      <alignment horizontal="center"/>
    </xf>
    <xf numFmtId="0" fontId="106" fillId="10" borderId="73" xfId="0" applyFont="1" applyFill="1" applyBorder="1" applyAlignment="1">
      <alignment horizontal="center" vertical="center" wrapText="1"/>
    </xf>
    <xf numFmtId="0" fontId="106" fillId="10" borderId="0" xfId="0" applyFont="1" applyFill="1" applyAlignment="1">
      <alignment horizontal="center" vertical="center" wrapText="1"/>
    </xf>
    <xf numFmtId="0" fontId="106" fillId="10" borderId="68" xfId="0" applyFont="1" applyFill="1" applyBorder="1" applyAlignment="1">
      <alignment horizontal="center" vertical="center" wrapText="1"/>
    </xf>
    <xf numFmtId="0" fontId="106" fillId="10" borderId="16" xfId="0" applyFont="1" applyFill="1" applyBorder="1" applyAlignment="1">
      <alignment horizontal="center" vertical="center" wrapText="1"/>
    </xf>
    <xf numFmtId="0" fontId="88" fillId="10" borderId="243" xfId="0" applyFont="1" applyFill="1" applyBorder="1" applyAlignment="1">
      <alignment horizontal="center" vertical="center"/>
    </xf>
    <xf numFmtId="0" fontId="88" fillId="10" borderId="230" xfId="0" applyFont="1" applyFill="1" applyBorder="1" applyAlignment="1">
      <alignment horizontal="center" vertical="center"/>
    </xf>
    <xf numFmtId="0" fontId="101" fillId="10" borderId="63" xfId="0" applyFont="1" applyFill="1" applyBorder="1" applyAlignment="1">
      <alignment horizontal="left" vertical="center" wrapText="1"/>
    </xf>
    <xf numFmtId="0" fontId="101" fillId="10" borderId="26" xfId="0" applyFont="1" applyFill="1" applyBorder="1" applyAlignment="1">
      <alignment horizontal="left" vertical="center" wrapText="1"/>
    </xf>
    <xf numFmtId="0" fontId="101" fillId="10" borderId="66" xfId="0" applyFont="1" applyFill="1" applyBorder="1" applyAlignment="1">
      <alignment horizontal="left" vertical="center" wrapText="1"/>
    </xf>
    <xf numFmtId="0" fontId="101" fillId="10" borderId="65" xfId="0" applyFont="1" applyFill="1" applyBorder="1" applyAlignment="1">
      <alignment horizontal="left" vertical="center" wrapText="1"/>
    </xf>
    <xf numFmtId="0" fontId="101" fillId="10" borderId="68" xfId="0" applyFont="1" applyFill="1" applyBorder="1" applyAlignment="1">
      <alignment horizontal="left" vertical="center" wrapText="1"/>
    </xf>
    <xf numFmtId="0" fontId="101" fillId="10" borderId="16" xfId="0" applyFont="1" applyFill="1" applyBorder="1" applyAlignment="1">
      <alignment horizontal="left" vertical="center" wrapText="1"/>
    </xf>
    <xf numFmtId="0" fontId="18" fillId="10" borderId="90" xfId="0" applyFont="1" applyFill="1" applyBorder="1" applyAlignment="1">
      <alignment horizontal="center" vertical="center"/>
    </xf>
    <xf numFmtId="0" fontId="18" fillId="10" borderId="286" xfId="0" applyFont="1" applyFill="1" applyBorder="1" applyAlignment="1">
      <alignment horizontal="center" vertical="center"/>
    </xf>
    <xf numFmtId="0" fontId="18" fillId="10" borderId="287" xfId="0" applyFont="1" applyFill="1" applyBorder="1" applyAlignment="1">
      <alignment horizontal="center" vertical="center"/>
    </xf>
    <xf numFmtId="0" fontId="18" fillId="10" borderId="66" xfId="0" applyFont="1" applyFill="1" applyBorder="1" applyAlignment="1">
      <alignment horizontal="center" vertical="center"/>
    </xf>
    <xf numFmtId="0" fontId="18" fillId="10" borderId="65" xfId="0" applyFont="1" applyFill="1" applyBorder="1" applyAlignment="1">
      <alignment horizontal="center" vertical="center"/>
    </xf>
    <xf numFmtId="0" fontId="18" fillId="10" borderId="67" xfId="0" applyFont="1" applyFill="1" applyBorder="1" applyAlignment="1">
      <alignment horizontal="center" vertical="center"/>
    </xf>
    <xf numFmtId="0" fontId="16" fillId="0" borderId="63" xfId="0" applyFont="1" applyBorder="1" applyAlignment="1">
      <alignment horizontal="center" vertical="center"/>
    </xf>
    <xf numFmtId="0" fontId="16" fillId="0" borderId="26" xfId="0" applyFont="1" applyBorder="1" applyAlignment="1">
      <alignment horizontal="center" vertical="center"/>
    </xf>
    <xf numFmtId="0" fontId="16" fillId="0" borderId="64" xfId="0" applyFont="1" applyBorder="1" applyAlignment="1">
      <alignment horizontal="center" vertical="center"/>
    </xf>
    <xf numFmtId="0" fontId="16" fillId="0" borderId="105" xfId="0" applyFont="1" applyBorder="1" applyAlignment="1">
      <alignment horizontal="left" vertical="center" wrapText="1"/>
    </xf>
    <xf numFmtId="0" fontId="16" fillId="0" borderId="106" xfId="0" applyFont="1" applyBorder="1" applyAlignment="1">
      <alignment horizontal="left" vertical="center" wrapText="1"/>
    </xf>
    <xf numFmtId="0" fontId="16" fillId="0" borderId="107" xfId="0" applyFont="1" applyBorder="1" applyAlignment="1">
      <alignment horizontal="left" vertical="center" wrapText="1"/>
    </xf>
    <xf numFmtId="0" fontId="20" fillId="10" borderId="66" xfId="0" applyFont="1" applyFill="1" applyBorder="1" applyAlignment="1">
      <alignment horizontal="center" wrapText="1"/>
    </xf>
    <xf numFmtId="0" fontId="20" fillId="10" borderId="65" xfId="0" applyFont="1" applyFill="1" applyBorder="1" applyAlignment="1">
      <alignment horizontal="center" wrapText="1"/>
    </xf>
    <xf numFmtId="0" fontId="20" fillId="10" borderId="73" xfId="0" applyFont="1" applyFill="1" applyBorder="1" applyAlignment="1">
      <alignment horizontal="center" wrapText="1"/>
    </xf>
    <xf numFmtId="0" fontId="20" fillId="10" borderId="0" xfId="0" applyFont="1" applyFill="1" applyAlignment="1">
      <alignment horizontal="center" wrapText="1"/>
    </xf>
    <xf numFmtId="0" fontId="42" fillId="10" borderId="73" xfId="0" applyFont="1" applyFill="1" applyBorder="1" applyAlignment="1">
      <alignment horizontal="left" vertical="center" wrapText="1"/>
    </xf>
    <xf numFmtId="0" fontId="42" fillId="10" borderId="0" xfId="0" applyFont="1" applyFill="1" applyAlignment="1">
      <alignment horizontal="left" vertical="center" wrapText="1"/>
    </xf>
    <xf numFmtId="0" fontId="42" fillId="10" borderId="68" xfId="0" applyFont="1" applyFill="1" applyBorder="1" applyAlignment="1">
      <alignment horizontal="left" vertical="center" wrapText="1"/>
    </xf>
    <xf numFmtId="0" fontId="20" fillId="10" borderId="66" xfId="0" applyFont="1" applyFill="1" applyBorder="1" applyAlignment="1">
      <alignment horizontal="center" vertical="center" textRotation="255" wrapText="1"/>
    </xf>
    <xf numFmtId="0" fontId="20" fillId="10" borderId="73" xfId="0" applyFont="1" applyFill="1" applyBorder="1" applyAlignment="1">
      <alignment horizontal="center" vertical="center" textRotation="255" wrapText="1"/>
    </xf>
    <xf numFmtId="0" fontId="20" fillId="10" borderId="68" xfId="0" applyFont="1" applyFill="1" applyBorder="1" applyAlignment="1">
      <alignment horizontal="center" vertical="center" textRotation="255" wrapText="1"/>
    </xf>
    <xf numFmtId="0" fontId="20" fillId="10" borderId="66" xfId="0" applyFont="1" applyFill="1" applyBorder="1" applyAlignment="1">
      <alignment horizontal="center" vertical="center"/>
    </xf>
    <xf numFmtId="0" fontId="20" fillId="10" borderId="65" xfId="0" applyFont="1" applyFill="1" applyBorder="1" applyAlignment="1">
      <alignment horizontal="center" vertical="center"/>
    </xf>
    <xf numFmtId="0" fontId="20" fillId="10" borderId="68" xfId="0" applyFont="1" applyFill="1" applyBorder="1" applyAlignment="1">
      <alignment horizontal="center" vertical="center"/>
    </xf>
    <xf numFmtId="0" fontId="20" fillId="10" borderId="16" xfId="0" applyFont="1" applyFill="1" applyBorder="1" applyAlignment="1">
      <alignment horizontal="center" vertical="center"/>
    </xf>
    <xf numFmtId="0" fontId="18" fillId="10" borderId="68" xfId="0" applyFont="1" applyFill="1" applyBorder="1" applyAlignment="1">
      <alignment horizontal="center" vertical="center"/>
    </xf>
    <xf numFmtId="0" fontId="18" fillId="10" borderId="16" xfId="0" applyFont="1" applyFill="1" applyBorder="1" applyAlignment="1">
      <alignment horizontal="center" vertical="center"/>
    </xf>
    <xf numFmtId="0" fontId="18" fillId="10" borderId="69" xfId="0" applyFont="1" applyFill="1" applyBorder="1" applyAlignment="1">
      <alignment horizontal="center" vertical="center"/>
    </xf>
    <xf numFmtId="0" fontId="136" fillId="10" borderId="58" xfId="0" applyFont="1" applyFill="1" applyBorder="1" applyAlignment="1">
      <alignment horizontal="center" vertical="center" wrapText="1"/>
    </xf>
    <xf numFmtId="0" fontId="136" fillId="10" borderId="76" xfId="0" applyFont="1" applyFill="1" applyBorder="1" applyAlignment="1">
      <alignment horizontal="center" vertical="center"/>
    </xf>
    <xf numFmtId="0" fontId="17" fillId="10" borderId="87" xfId="0" applyFont="1" applyFill="1" applyBorder="1" applyAlignment="1">
      <alignment horizontal="center" vertical="center" textRotation="255" wrapText="1"/>
    </xf>
    <xf numFmtId="0" fontId="17" fillId="10" borderId="94" xfId="0" applyFont="1" applyFill="1" applyBorder="1" applyAlignment="1">
      <alignment horizontal="center" vertical="center" textRotation="255" wrapText="1"/>
    </xf>
    <xf numFmtId="0" fontId="17" fillId="10" borderId="95" xfId="0" applyFont="1" applyFill="1" applyBorder="1" applyAlignment="1">
      <alignment horizontal="center" vertical="center" textRotation="255" wrapText="1"/>
    </xf>
    <xf numFmtId="0" fontId="20" fillId="10" borderId="80" xfId="0" applyFont="1" applyFill="1" applyBorder="1" applyAlignment="1">
      <alignment horizontal="center" vertical="center" wrapText="1"/>
    </xf>
    <xf numFmtId="0" fontId="20" fillId="10" borderId="78" xfId="0" applyFont="1" applyFill="1" applyBorder="1" applyAlignment="1">
      <alignment horizontal="center" vertical="center" wrapText="1"/>
    </xf>
    <xf numFmtId="0" fontId="56" fillId="10" borderId="0" xfId="0" applyFont="1" applyFill="1" applyAlignment="1">
      <alignment horizontal="center" vertical="center"/>
    </xf>
    <xf numFmtId="0" fontId="16" fillId="0" borderId="95" xfId="0" applyFont="1" applyBorder="1" applyAlignment="1">
      <alignment vertical="center" wrapText="1"/>
    </xf>
    <xf numFmtId="0" fontId="16" fillId="0" borderId="80" xfId="0" applyFont="1" applyBorder="1" applyAlignment="1">
      <alignment vertical="center" wrapText="1"/>
    </xf>
    <xf numFmtId="0" fontId="16" fillId="0" borderId="78" xfId="0" applyFont="1" applyBorder="1" applyAlignment="1">
      <alignment vertical="center" wrapText="1"/>
    </xf>
    <xf numFmtId="0" fontId="20" fillId="0" borderId="73" xfId="0" applyFont="1" applyBorder="1" applyAlignment="1">
      <alignment horizontal="center" vertical="center" wrapText="1"/>
    </xf>
    <xf numFmtId="0" fontId="20" fillId="0" borderId="0" xfId="0" applyFont="1" applyAlignment="1">
      <alignment horizontal="center" vertical="center" wrapText="1"/>
    </xf>
    <xf numFmtId="0" fontId="20" fillId="0" borderId="74"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0" xfId="0" applyFont="1" applyAlignment="1">
      <alignment horizontal="center"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0" fontId="30" fillId="0" borderId="90" xfId="0" applyFont="1" applyBorder="1" applyAlignment="1" applyProtection="1">
      <alignment horizontal="center" vertical="center" shrinkToFit="1"/>
      <protection locked="0"/>
    </xf>
    <xf numFmtId="0" fontId="30" fillId="0" borderId="286" xfId="0" applyFont="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9" xfId="0" applyFont="1" applyBorder="1" applyAlignment="1">
      <alignment horizontal="center" vertical="center" wrapText="1"/>
    </xf>
    <xf numFmtId="0" fontId="15" fillId="0" borderId="73" xfId="0" applyFont="1" applyBorder="1" applyAlignment="1">
      <alignment wrapText="1"/>
    </xf>
    <xf numFmtId="0" fontId="15" fillId="0" borderId="0" xfId="0" applyFont="1" applyAlignment="1">
      <alignment wrapText="1"/>
    </xf>
    <xf numFmtId="0" fontId="15" fillId="0" borderId="74" xfId="0" applyFont="1" applyBorder="1" applyAlignment="1">
      <alignment wrapText="1"/>
    </xf>
    <xf numFmtId="0" fontId="30" fillId="10" borderId="110" xfId="0" applyFont="1" applyFill="1" applyBorder="1" applyAlignment="1">
      <alignment horizontal="center" vertical="center"/>
    </xf>
    <xf numFmtId="0" fontId="30" fillId="10" borderId="37" xfId="0" applyFont="1" applyFill="1" applyBorder="1" applyAlignment="1">
      <alignment horizontal="center" vertical="center"/>
    </xf>
    <xf numFmtId="0" fontId="15" fillId="10" borderId="124" xfId="3" applyFont="1" applyFill="1" applyBorder="1" applyAlignment="1">
      <alignment horizontal="center" vertical="center" textRotation="255"/>
    </xf>
    <xf numFmtId="0" fontId="15" fillId="10" borderId="121" xfId="3" applyFont="1" applyFill="1" applyBorder="1" applyAlignment="1">
      <alignment horizontal="center" vertical="center" textRotation="255"/>
    </xf>
    <xf numFmtId="177" fontId="33" fillId="10" borderId="59" xfId="3" applyNumberFormat="1" applyFont="1" applyFill="1" applyBorder="1">
      <alignment vertical="center"/>
    </xf>
    <xf numFmtId="177" fontId="33" fillId="10" borderId="60" xfId="3" applyNumberFormat="1" applyFont="1" applyFill="1" applyBorder="1">
      <alignment vertical="center"/>
    </xf>
    <xf numFmtId="0" fontId="69" fillId="0" borderId="165" xfId="3" applyFont="1" applyBorder="1" applyAlignment="1">
      <alignment horizontal="center" vertical="center"/>
    </xf>
    <xf numFmtId="0" fontId="69" fillId="0" borderId="166" xfId="3" applyFont="1" applyBorder="1" applyAlignment="1">
      <alignment horizontal="center" vertical="center"/>
    </xf>
    <xf numFmtId="0" fontId="18" fillId="10" borderId="0" xfId="3" applyFont="1" applyFill="1" applyAlignment="1">
      <alignment horizontal="center" vertical="center"/>
    </xf>
    <xf numFmtId="177" fontId="33" fillId="0" borderId="55" xfId="3" applyNumberFormat="1" applyFont="1" applyBorder="1" applyAlignment="1">
      <alignment horizontal="left" vertical="center"/>
    </xf>
    <xf numFmtId="177" fontId="33" fillId="0" borderId="26" xfId="3" applyNumberFormat="1" applyFont="1" applyBorder="1" applyAlignment="1">
      <alignment horizontal="left" vertical="center"/>
    </xf>
    <xf numFmtId="177" fontId="33" fillId="0" borderId="55" xfId="3" applyNumberFormat="1" applyFont="1" applyBorder="1">
      <alignment vertical="center"/>
    </xf>
    <xf numFmtId="177" fontId="33" fillId="0" borderId="26" xfId="3" applyNumberFormat="1" applyFont="1" applyBorder="1">
      <alignment vertical="center"/>
    </xf>
    <xf numFmtId="177" fontId="33" fillId="10" borderId="57" xfId="3" applyNumberFormat="1" applyFont="1" applyFill="1" applyBorder="1">
      <alignment vertical="center"/>
    </xf>
    <xf numFmtId="177" fontId="33" fillId="10" borderId="58" xfId="3" applyNumberFormat="1" applyFont="1" applyFill="1" applyBorder="1">
      <alignment vertical="center"/>
    </xf>
    <xf numFmtId="0" fontId="15" fillId="10" borderId="123" xfId="3" applyFont="1" applyFill="1" applyBorder="1" applyAlignment="1">
      <alignment horizontal="center" vertical="center" textRotation="255"/>
    </xf>
    <xf numFmtId="0" fontId="15" fillId="10" borderId="17" xfId="3" quotePrefix="1" applyFont="1" applyFill="1" applyBorder="1" applyAlignment="1">
      <alignment horizontal="center" vertical="center"/>
    </xf>
    <xf numFmtId="0" fontId="15" fillId="10" borderId="14" xfId="3" quotePrefix="1" applyFont="1" applyFill="1" applyBorder="1" applyAlignment="1">
      <alignment horizontal="center" vertical="center"/>
    </xf>
    <xf numFmtId="0" fontId="15" fillId="10" borderId="8" xfId="3" quotePrefix="1" applyFont="1" applyFill="1" applyBorder="1" applyAlignment="1">
      <alignment horizontal="center" vertical="center"/>
    </xf>
    <xf numFmtId="0" fontId="15" fillId="10" borderId="1" xfId="3" quotePrefix="1" applyFont="1" applyFill="1" applyBorder="1" applyAlignment="1">
      <alignment horizontal="center" vertical="center"/>
    </xf>
    <xf numFmtId="0" fontId="15" fillId="10" borderId="2" xfId="3" quotePrefix="1" applyFont="1" applyFill="1" applyBorder="1" applyAlignment="1">
      <alignment horizontal="center" vertical="center"/>
    </xf>
    <xf numFmtId="0" fontId="15" fillId="10" borderId="32" xfId="3" quotePrefix="1" applyFont="1" applyFill="1" applyBorder="1" applyAlignment="1">
      <alignment horizontal="center" vertical="center"/>
    </xf>
    <xf numFmtId="177" fontId="33" fillId="0" borderId="54" xfId="3" applyNumberFormat="1" applyFont="1" applyBorder="1">
      <alignment vertical="center"/>
    </xf>
    <xf numFmtId="177" fontId="33" fillId="0" borderId="16" xfId="3" applyNumberFormat="1" applyFont="1" applyBorder="1">
      <alignment vertical="center"/>
    </xf>
    <xf numFmtId="177" fontId="33" fillId="10" borderId="54" xfId="3" applyNumberFormat="1" applyFont="1" applyFill="1" applyBorder="1">
      <alignment vertical="center"/>
    </xf>
    <xf numFmtId="177" fontId="33" fillId="10" borderId="16" xfId="3" applyNumberFormat="1" applyFont="1" applyFill="1" applyBorder="1">
      <alignment vertical="center"/>
    </xf>
    <xf numFmtId="177" fontId="33" fillId="10" borderId="55" xfId="3" applyNumberFormat="1" applyFont="1" applyFill="1" applyBorder="1">
      <alignment vertical="center"/>
    </xf>
    <xf numFmtId="177" fontId="33" fillId="10" borderId="26" xfId="3" applyNumberFormat="1" applyFont="1" applyFill="1" applyBorder="1">
      <alignment vertical="center"/>
    </xf>
    <xf numFmtId="0" fontId="19" fillId="10" borderId="124" xfId="3" applyFont="1" applyFill="1" applyBorder="1" applyAlignment="1">
      <alignment horizontal="center" vertical="center" textRotation="255"/>
    </xf>
    <xf numFmtId="0" fontId="19" fillId="10" borderId="123" xfId="3" applyFont="1" applyFill="1" applyBorder="1" applyAlignment="1">
      <alignment horizontal="center" vertical="center" textRotation="255"/>
    </xf>
    <xf numFmtId="0" fontId="19" fillId="10" borderId="121" xfId="3" applyFont="1" applyFill="1" applyBorder="1" applyAlignment="1">
      <alignment horizontal="center" vertical="center" textRotation="255"/>
    </xf>
    <xf numFmtId="0" fontId="19" fillId="10" borderId="28" xfId="3" applyFont="1" applyFill="1" applyBorder="1" applyAlignment="1">
      <alignment horizontal="center" vertical="center" textRotation="255"/>
    </xf>
    <xf numFmtId="0" fontId="19" fillId="10" borderId="36" xfId="3" applyFont="1" applyFill="1" applyBorder="1" applyAlignment="1">
      <alignment horizontal="center" vertical="center" textRotation="255"/>
    </xf>
    <xf numFmtId="0" fontId="19" fillId="10" borderId="18" xfId="3" applyFont="1" applyFill="1" applyBorder="1" applyAlignment="1">
      <alignment horizontal="center" vertical="center" textRotation="255"/>
    </xf>
    <xf numFmtId="177" fontId="33" fillId="10" borderId="55" xfId="3" applyNumberFormat="1" applyFont="1" applyFill="1" applyBorder="1" applyAlignment="1">
      <alignment horizontal="left" vertical="center"/>
    </xf>
    <xf numFmtId="0" fontId="35" fillId="10" borderId="26" xfId="3" applyFont="1" applyFill="1" applyBorder="1" applyAlignment="1">
      <alignment horizontal="left" vertical="center"/>
    </xf>
    <xf numFmtId="177" fontId="33" fillId="10" borderId="57" xfId="3" applyNumberFormat="1" applyFont="1" applyFill="1" applyBorder="1" applyAlignment="1">
      <alignment horizontal="left" vertical="center"/>
    </xf>
    <xf numFmtId="0" fontId="35" fillId="10" borderId="58" xfId="3" applyFont="1" applyFill="1" applyBorder="1" applyAlignment="1">
      <alignment horizontal="left" vertical="center"/>
    </xf>
    <xf numFmtId="0" fontId="35" fillId="10" borderId="123" xfId="3" applyFont="1" applyFill="1" applyBorder="1" applyAlignment="1">
      <alignment horizontal="center"/>
    </xf>
    <xf numFmtId="0" fontId="35" fillId="10" borderId="121" xfId="3" applyFont="1" applyFill="1" applyBorder="1" applyAlignment="1">
      <alignment horizontal="center"/>
    </xf>
    <xf numFmtId="0" fontId="15" fillId="10" borderId="36" xfId="3" quotePrefix="1" applyFont="1" applyFill="1" applyBorder="1" applyAlignment="1">
      <alignment horizontal="center" vertical="center"/>
    </xf>
    <xf numFmtId="0" fontId="15" fillId="10" borderId="0" xfId="3" quotePrefix="1" applyFont="1" applyFill="1" applyAlignment="1">
      <alignment horizontal="center" vertical="center"/>
    </xf>
    <xf numFmtId="0" fontId="18" fillId="10" borderId="145" xfId="3" applyFont="1" applyFill="1" applyBorder="1" applyAlignment="1">
      <alignment horizontal="center" vertical="center"/>
    </xf>
    <xf numFmtId="0" fontId="18" fillId="10" borderId="146" xfId="3" applyFont="1" applyFill="1" applyBorder="1" applyAlignment="1">
      <alignment horizontal="center" vertical="center"/>
    </xf>
    <xf numFmtId="0" fontId="18" fillId="10" borderId="147" xfId="3" applyFont="1" applyFill="1" applyBorder="1" applyAlignment="1">
      <alignment horizontal="center" vertical="center"/>
    </xf>
    <xf numFmtId="0" fontId="18" fillId="10" borderId="148" xfId="3" applyFont="1" applyFill="1" applyBorder="1" applyAlignment="1">
      <alignment horizontal="center" vertical="center"/>
    </xf>
    <xf numFmtId="0" fontId="15" fillId="10" borderId="48" xfId="3" applyFont="1" applyFill="1" applyBorder="1" applyAlignment="1">
      <alignment horizontal="center" vertical="center" textRotation="255"/>
    </xf>
    <xf numFmtId="0" fontId="15" fillId="10" borderId="49" xfId="3" applyFont="1" applyFill="1" applyBorder="1" applyAlignment="1">
      <alignment horizontal="center" vertical="center" textRotation="255"/>
    </xf>
    <xf numFmtId="0" fontId="15" fillId="10" borderId="29" xfId="3" applyFont="1" applyFill="1" applyBorder="1" applyAlignment="1">
      <alignment horizontal="center" vertical="center" textRotation="255"/>
    </xf>
    <xf numFmtId="0" fontId="15" fillId="10" borderId="43" xfId="3" quotePrefix="1" applyFont="1" applyFill="1" applyBorder="1" applyAlignment="1">
      <alignment horizontal="center" vertical="center"/>
    </xf>
    <xf numFmtId="0" fontId="15" fillId="10" borderId="44" xfId="3" quotePrefix="1" applyFont="1" applyFill="1" applyBorder="1" applyAlignment="1">
      <alignment horizontal="center" vertical="center"/>
    </xf>
    <xf numFmtId="0" fontId="46" fillId="10" borderId="0" xfId="3" applyFont="1" applyFill="1" applyAlignment="1">
      <alignment vertical="center" wrapText="1"/>
    </xf>
    <xf numFmtId="177" fontId="33" fillId="10" borderId="26" xfId="3" applyNumberFormat="1" applyFont="1" applyFill="1" applyBorder="1" applyAlignment="1">
      <alignment horizontal="left" vertical="center"/>
    </xf>
    <xf numFmtId="177" fontId="33" fillId="10" borderId="25" xfId="3" applyNumberFormat="1" applyFont="1" applyFill="1" applyBorder="1" applyAlignment="1">
      <alignment horizontal="left" vertical="center"/>
    </xf>
    <xf numFmtId="177" fontId="33" fillId="10" borderId="24" xfId="3" applyNumberFormat="1" applyFont="1" applyFill="1" applyBorder="1" applyAlignment="1">
      <alignment horizontal="left" vertical="center"/>
    </xf>
    <xf numFmtId="177" fontId="32" fillId="10" borderId="55" xfId="3" applyNumberFormat="1" applyFont="1" applyFill="1" applyBorder="1">
      <alignment vertical="center"/>
    </xf>
    <xf numFmtId="177" fontId="32" fillId="10" borderId="26" xfId="3" applyNumberFormat="1" applyFont="1" applyFill="1" applyBorder="1">
      <alignment vertical="center"/>
    </xf>
    <xf numFmtId="0" fontId="22" fillId="10" borderId="124" xfId="3" applyFont="1" applyFill="1" applyBorder="1" applyAlignment="1">
      <alignment horizontal="center" vertical="center" textRotation="255"/>
    </xf>
    <xf numFmtId="0" fontId="22" fillId="10" borderId="123" xfId="3" applyFont="1" applyFill="1" applyBorder="1" applyAlignment="1">
      <alignment horizontal="center" vertical="center" textRotation="255"/>
    </xf>
    <xf numFmtId="177" fontId="33" fillId="10" borderId="156" xfId="3" applyNumberFormat="1" applyFont="1" applyFill="1" applyBorder="1">
      <alignment vertical="center"/>
    </xf>
    <xf numFmtId="177" fontId="33" fillId="10" borderId="102" xfId="3" applyNumberFormat="1" applyFont="1" applyFill="1" applyBorder="1">
      <alignment vertical="center"/>
    </xf>
    <xf numFmtId="0" fontId="18" fillId="0" borderId="152" xfId="0" applyFont="1" applyBorder="1" applyAlignment="1">
      <alignment vertical="center" textRotation="255"/>
    </xf>
    <xf numFmtId="0" fontId="18" fillId="0" borderId="123" xfId="0" applyFont="1" applyBorder="1" applyAlignment="1">
      <alignment vertical="center" textRotation="255"/>
    </xf>
    <xf numFmtId="0" fontId="18" fillId="0" borderId="185" xfId="0" applyFont="1" applyBorder="1" applyAlignment="1">
      <alignment vertical="center" textRotation="255"/>
    </xf>
    <xf numFmtId="0" fontId="20" fillId="0" borderId="38" xfId="0" applyFont="1" applyBorder="1" applyAlignment="1">
      <alignment vertical="center" textRotation="255" shrinkToFit="1"/>
    </xf>
    <xf numFmtId="0" fontId="20" fillId="0" borderId="186" xfId="0" applyFont="1" applyBorder="1" applyAlignment="1">
      <alignment vertical="center" textRotation="255" shrinkToFit="1"/>
    </xf>
    <xf numFmtId="0" fontId="20" fillId="0" borderId="36" xfId="0" applyFont="1" applyBorder="1" applyAlignment="1">
      <alignment vertical="center" textRotation="255" shrinkToFit="1"/>
    </xf>
    <xf numFmtId="0" fontId="20" fillId="0" borderId="74" xfId="0" applyFont="1" applyBorder="1" applyAlignment="1">
      <alignment vertical="center" textRotation="255" shrinkToFit="1"/>
    </xf>
    <xf numFmtId="0" fontId="20" fillId="0" borderId="190" xfId="0" applyFont="1" applyBorder="1" applyAlignment="1">
      <alignment vertical="center" textRotation="255" shrinkToFit="1"/>
    </xf>
    <xf numFmtId="0" fontId="20" fillId="0" borderId="191" xfId="0" applyFont="1" applyBorder="1" applyAlignment="1">
      <alignment vertical="center" textRotation="255" shrinkToFit="1"/>
    </xf>
    <xf numFmtId="0" fontId="20" fillId="0" borderId="189" xfId="0" applyFont="1" applyBorder="1" applyAlignment="1">
      <alignment vertical="center" textRotation="255" shrinkToFit="1"/>
    </xf>
    <xf numFmtId="0" fontId="20" fillId="0" borderId="149" xfId="0" applyFont="1" applyBorder="1" applyAlignment="1">
      <alignment vertical="center" textRotation="255" shrinkToFit="1"/>
    </xf>
    <xf numFmtId="0" fontId="33" fillId="2" borderId="41" xfId="0" applyFont="1" applyFill="1" applyBorder="1" applyAlignment="1">
      <alignment vertical="center" wrapText="1"/>
    </xf>
    <xf numFmtId="0" fontId="33" fillId="2" borderId="22" xfId="0" applyFont="1" applyFill="1" applyBorder="1" applyAlignment="1">
      <alignment vertical="center" wrapText="1"/>
    </xf>
    <xf numFmtId="0" fontId="33" fillId="18" borderId="41" xfId="0" applyFont="1" applyFill="1" applyBorder="1" applyAlignment="1">
      <alignment vertical="center" wrapText="1"/>
    </xf>
    <xf numFmtId="0" fontId="33" fillId="18" borderId="22" xfId="0" applyFont="1" applyFill="1" applyBorder="1" applyAlignment="1">
      <alignment vertical="center" wrapText="1"/>
    </xf>
    <xf numFmtId="177" fontId="20" fillId="0" borderId="38" xfId="0" applyNumberFormat="1" applyFont="1" applyBorder="1" applyAlignment="1">
      <alignment vertical="center" textRotation="255"/>
    </xf>
    <xf numFmtId="177" fontId="20" fillId="0" borderId="186" xfId="0" applyNumberFormat="1" applyFont="1" applyBorder="1" applyAlignment="1">
      <alignment vertical="center" textRotation="255"/>
    </xf>
    <xf numFmtId="177" fontId="20" fillId="0" borderId="36" xfId="0" applyNumberFormat="1" applyFont="1" applyBorder="1" applyAlignment="1">
      <alignment vertical="center" textRotation="255"/>
    </xf>
    <xf numFmtId="177" fontId="20" fillId="0" borderId="74" xfId="0" applyNumberFormat="1" applyFont="1" applyBorder="1" applyAlignment="1">
      <alignment vertical="center" textRotation="255"/>
    </xf>
    <xf numFmtId="0" fontId="20" fillId="0" borderId="190" xfId="0" applyFont="1" applyBorder="1" applyAlignment="1">
      <alignment vertical="center" textRotation="255"/>
    </xf>
    <xf numFmtId="0" fontId="20" fillId="0" borderId="191" xfId="0" applyFont="1" applyBorder="1" applyAlignment="1">
      <alignment vertical="center" textRotation="255"/>
    </xf>
    <xf numFmtId="0" fontId="20" fillId="0" borderId="36" xfId="0" applyFont="1" applyBorder="1" applyAlignment="1">
      <alignment vertical="center" textRotation="255"/>
    </xf>
    <xf numFmtId="0" fontId="20" fillId="0" borderId="74" xfId="0" applyFont="1" applyBorder="1" applyAlignment="1">
      <alignment vertical="center" textRotation="255"/>
    </xf>
    <xf numFmtId="0" fontId="20" fillId="0" borderId="189" xfId="0" applyFont="1" applyBorder="1" applyAlignment="1">
      <alignment vertical="center" textRotation="255"/>
    </xf>
    <xf numFmtId="0" fontId="20" fillId="0" borderId="149" xfId="0" applyFont="1" applyBorder="1" applyAlignment="1">
      <alignment vertical="center" textRotation="255"/>
    </xf>
    <xf numFmtId="0" fontId="139" fillId="13" borderId="0" xfId="3" applyFont="1" applyFill="1">
      <alignment vertical="center"/>
    </xf>
    <xf numFmtId="0" fontId="135" fillId="10" borderId="0" xfId="3" applyFont="1" applyFill="1" applyAlignment="1">
      <alignment vertical="center" wrapText="1"/>
    </xf>
    <xf numFmtId="177" fontId="18" fillId="9" borderId="187" xfId="0" applyNumberFormat="1" applyFont="1" applyFill="1" applyBorder="1" applyAlignment="1">
      <alignment horizontal="left" vertical="top" wrapText="1"/>
    </xf>
    <xf numFmtId="177" fontId="18" fillId="9" borderId="188" xfId="0" applyNumberFormat="1" applyFont="1" applyFill="1" applyBorder="1" applyAlignment="1">
      <alignment horizontal="left" vertical="top" wrapText="1"/>
    </xf>
    <xf numFmtId="177" fontId="18" fillId="2" borderId="55" xfId="0" applyNumberFormat="1" applyFont="1" applyFill="1" applyBorder="1" applyAlignment="1">
      <alignment vertical="center" wrapText="1"/>
    </xf>
    <xf numFmtId="177" fontId="18" fillId="2" borderId="26" xfId="0" applyNumberFormat="1" applyFont="1" applyFill="1" applyBorder="1" applyAlignment="1">
      <alignment vertical="center" wrapText="1"/>
    </xf>
    <xf numFmtId="177" fontId="18" fillId="2" borderId="59" xfId="0" applyNumberFormat="1" applyFont="1" applyFill="1" applyBorder="1" applyAlignment="1">
      <alignment horizontal="left" vertical="center" wrapText="1"/>
    </xf>
    <xf numFmtId="177" fontId="18" fillId="2" borderId="60" xfId="0" applyNumberFormat="1" applyFont="1" applyFill="1" applyBorder="1" applyAlignment="1">
      <alignment horizontal="left" vertical="center" wrapText="1"/>
    </xf>
    <xf numFmtId="0" fontId="20" fillId="0" borderId="38" xfId="0" applyFont="1" applyBorder="1" applyAlignment="1">
      <alignment vertical="center" textRotation="255"/>
    </xf>
    <xf numFmtId="0" fontId="20" fillId="0" borderId="186" xfId="0" applyFont="1" applyBorder="1" applyAlignment="1">
      <alignment vertical="center" textRotation="255"/>
    </xf>
    <xf numFmtId="177" fontId="61" fillId="3" borderId="59" xfId="0" applyNumberFormat="1" applyFont="1" applyFill="1" applyBorder="1" applyAlignment="1">
      <alignment horizontal="center" vertical="center" wrapText="1"/>
    </xf>
    <xf numFmtId="177" fontId="61" fillId="3" borderId="60" xfId="0" applyNumberFormat="1" applyFont="1" applyFill="1" applyBorder="1" applyAlignment="1">
      <alignment horizontal="center" vertical="center" wrapText="1"/>
    </xf>
    <xf numFmtId="177" fontId="61" fillId="3" borderId="61" xfId="0" applyNumberFormat="1" applyFont="1" applyFill="1" applyBorder="1" applyAlignment="1">
      <alignment horizontal="center" vertical="center" wrapText="1"/>
    </xf>
    <xf numFmtId="177" fontId="61" fillId="3" borderId="57" xfId="0" applyNumberFormat="1" applyFont="1" applyFill="1" applyBorder="1" applyAlignment="1">
      <alignment horizontal="center" vertical="center"/>
    </xf>
    <xf numFmtId="177" fontId="61" fillId="3" borderId="58" xfId="0" applyNumberFormat="1" applyFont="1" applyFill="1" applyBorder="1" applyAlignment="1">
      <alignment horizontal="center" vertical="center"/>
    </xf>
    <xf numFmtId="0" fontId="62" fillId="0" borderId="46" xfId="0" applyFont="1" applyBorder="1" applyAlignment="1">
      <alignment horizontal="center" vertical="center" textRotation="255"/>
    </xf>
    <xf numFmtId="0" fontId="62" fillId="0" borderId="20" xfId="0" applyFont="1" applyBorder="1" applyAlignment="1">
      <alignment horizontal="center" vertical="center" textRotation="255"/>
    </xf>
    <xf numFmtId="0" fontId="62" fillId="0" borderId="17" xfId="0" quotePrefix="1" applyFont="1" applyBorder="1" applyAlignment="1">
      <alignment horizontal="left" vertical="center"/>
    </xf>
    <xf numFmtId="0" fontId="62" fillId="0" borderId="3" xfId="0" quotePrefix="1" applyFont="1" applyBorder="1" applyAlignment="1">
      <alignment horizontal="left" vertical="center"/>
    </xf>
    <xf numFmtId="177" fontId="62" fillId="0" borderId="20" xfId="0" applyNumberFormat="1" applyFont="1" applyBorder="1" applyAlignment="1">
      <alignment horizontal="center" vertical="center" textRotation="255"/>
    </xf>
    <xf numFmtId="49" fontId="62" fillId="0" borderId="17" xfId="0" quotePrefix="1" applyNumberFormat="1" applyFont="1" applyBorder="1" applyAlignment="1">
      <alignment horizontal="center" vertical="center"/>
    </xf>
    <xf numFmtId="49" fontId="62" fillId="0" borderId="14" xfId="0" quotePrefix="1" applyNumberFormat="1" applyFont="1" applyBorder="1" applyAlignment="1">
      <alignment horizontal="center" vertical="center"/>
    </xf>
    <xf numFmtId="0" fontId="62" fillId="0" borderId="8" xfId="0" quotePrefix="1" applyFont="1" applyBorder="1" applyAlignment="1">
      <alignment horizontal="left" vertical="center"/>
    </xf>
    <xf numFmtId="0" fontId="62" fillId="0" borderId="4" xfId="0" quotePrefix="1" applyFont="1" applyBorder="1" applyAlignment="1">
      <alignment horizontal="left" vertical="center"/>
    </xf>
    <xf numFmtId="49" fontId="62" fillId="0" borderId="8" xfId="0" quotePrefix="1" applyNumberFormat="1" applyFont="1" applyBorder="1" applyAlignment="1">
      <alignment horizontal="center" vertical="center"/>
    </xf>
    <xf numFmtId="49" fontId="62" fillId="0" borderId="1" xfId="0" quotePrefix="1" applyNumberFormat="1" applyFont="1" applyBorder="1" applyAlignment="1">
      <alignment horizontal="center" vertical="center"/>
    </xf>
    <xf numFmtId="0" fontId="62" fillId="0" borderId="2" xfId="0" quotePrefix="1" applyFont="1" applyBorder="1" applyAlignment="1">
      <alignment horizontal="left" vertical="center"/>
    </xf>
    <xf numFmtId="0" fontId="62" fillId="0" borderId="5" xfId="0" quotePrefix="1" applyFont="1" applyBorder="1" applyAlignment="1">
      <alignment horizontal="left" vertical="center"/>
    </xf>
    <xf numFmtId="177" fontId="61" fillId="3" borderId="30" xfId="0" applyNumberFormat="1" applyFont="1" applyFill="1" applyBorder="1" applyAlignment="1">
      <alignment horizontal="center" vertical="center"/>
    </xf>
    <xf numFmtId="49" fontId="62" fillId="0" borderId="2" xfId="0" quotePrefix="1" applyNumberFormat="1" applyFont="1" applyBorder="1" applyAlignment="1">
      <alignment horizontal="center" vertical="center"/>
    </xf>
    <xf numFmtId="49" fontId="62" fillId="0" borderId="32" xfId="0" quotePrefix="1" applyNumberFormat="1" applyFont="1" applyBorder="1" applyAlignment="1">
      <alignment horizontal="center" vertical="center"/>
    </xf>
    <xf numFmtId="0" fontId="62" fillId="0" borderId="100" xfId="0" quotePrefix="1" applyFont="1" applyBorder="1" applyAlignment="1">
      <alignment horizontal="left" vertical="center"/>
    </xf>
    <xf numFmtId="0" fontId="62" fillId="0" borderId="101" xfId="0" quotePrefix="1" applyFont="1" applyBorder="1" applyAlignment="1">
      <alignment horizontal="left" vertical="center"/>
    </xf>
    <xf numFmtId="0" fontId="62" fillId="0" borderId="91" xfId="0" quotePrefix="1" applyFont="1" applyBorder="1" applyAlignment="1">
      <alignment horizontal="left" vertical="center" wrapText="1"/>
    </xf>
    <xf numFmtId="0" fontId="62" fillId="0" borderId="92" xfId="0" quotePrefix="1" applyFont="1" applyBorder="1" applyAlignment="1">
      <alignment horizontal="left" vertical="center"/>
    </xf>
    <xf numFmtId="177" fontId="61" fillId="3" borderId="208" xfId="0" applyNumberFormat="1" applyFont="1" applyFill="1" applyBorder="1" applyAlignment="1">
      <alignment horizontal="center" vertical="center"/>
    </xf>
    <xf numFmtId="177" fontId="61" fillId="3" borderId="44" xfId="0" applyNumberFormat="1" applyFont="1" applyFill="1" applyBorder="1" applyAlignment="1">
      <alignment horizontal="center" vertical="center"/>
    </xf>
    <xf numFmtId="177" fontId="61" fillId="3" borderId="11" xfId="0" applyNumberFormat="1" applyFont="1" applyFill="1" applyBorder="1" applyAlignment="1">
      <alignment horizontal="center" vertical="center"/>
    </xf>
    <xf numFmtId="0" fontId="61" fillId="19" borderId="43" xfId="0" applyFont="1" applyFill="1" applyBorder="1" applyAlignment="1">
      <alignment horizontal="distributed" vertical="center" indent="1"/>
    </xf>
    <xf numFmtId="0" fontId="61" fillId="19" borderId="44" xfId="0" applyFont="1" applyFill="1" applyBorder="1" applyAlignment="1">
      <alignment horizontal="distributed" vertical="center" indent="1"/>
    </xf>
    <xf numFmtId="0" fontId="62" fillId="0" borderId="25" xfId="0" applyFont="1" applyBorder="1" applyAlignment="1">
      <alignment horizontal="center" vertical="center" textRotation="255"/>
    </xf>
    <xf numFmtId="0" fontId="62" fillId="0" borderId="6" xfId="0" applyFont="1" applyBorder="1" applyAlignment="1">
      <alignment horizontal="center" vertical="center" textRotation="255"/>
    </xf>
    <xf numFmtId="0" fontId="62" fillId="0" borderId="7" xfId="0" applyFont="1" applyBorder="1" applyAlignment="1">
      <alignment horizontal="center" vertical="center" textRotation="255"/>
    </xf>
    <xf numFmtId="0" fontId="62" fillId="0" borderId="9" xfId="0" applyFont="1" applyBorder="1" applyAlignment="1">
      <alignment horizontal="center" vertical="center" textRotation="255"/>
    </xf>
    <xf numFmtId="0" fontId="62" fillId="0" borderId="10" xfId="0" applyFont="1" applyBorder="1" applyAlignment="1">
      <alignment horizontal="center" vertical="center" textRotation="255"/>
    </xf>
    <xf numFmtId="0" fontId="62" fillId="0" borderId="36" xfId="0" applyFont="1" applyBorder="1" applyAlignment="1">
      <alignment horizontal="center" vertical="center" textRotation="255"/>
    </xf>
    <xf numFmtId="0" fontId="62" fillId="0" borderId="19" xfId="0" applyFont="1" applyBorder="1" applyAlignment="1">
      <alignment horizontal="center" vertical="center" textRotation="255"/>
    </xf>
    <xf numFmtId="0" fontId="62" fillId="0" borderId="27" xfId="0" applyFont="1" applyBorder="1" applyAlignment="1">
      <alignment horizontal="center" vertical="center" textRotation="255"/>
    </xf>
    <xf numFmtId="0" fontId="62" fillId="0" borderId="15" xfId="0" applyFont="1" applyBorder="1" applyAlignment="1">
      <alignment horizontal="center" vertical="center" textRotation="255"/>
    </xf>
    <xf numFmtId="177" fontId="61" fillId="3" borderId="206" xfId="0" applyNumberFormat="1" applyFont="1" applyFill="1" applyBorder="1" applyAlignment="1">
      <alignment horizontal="center" vertical="center" wrapText="1"/>
    </xf>
    <xf numFmtId="177" fontId="61" fillId="3" borderId="80" xfId="0" applyNumberFormat="1" applyFont="1" applyFill="1" applyBorder="1" applyAlignment="1">
      <alignment horizontal="center" vertical="center" wrapText="1"/>
    </xf>
    <xf numFmtId="177" fontId="61" fillId="3" borderId="101" xfId="0" applyNumberFormat="1" applyFont="1" applyFill="1" applyBorder="1" applyAlignment="1">
      <alignment horizontal="center" vertical="center" wrapText="1"/>
    </xf>
    <xf numFmtId="0" fontId="19" fillId="10" borderId="0" xfId="0" applyFont="1" applyFill="1" applyAlignment="1">
      <alignment horizontal="center" vertical="center"/>
    </xf>
    <xf numFmtId="0" fontId="19" fillId="0" borderId="0" xfId="0" applyFont="1" applyAlignment="1">
      <alignment horizontal="center"/>
    </xf>
    <xf numFmtId="0" fontId="80" fillId="10" borderId="0" xfId="3" applyFont="1" applyFill="1">
      <alignment vertical="center"/>
    </xf>
    <xf numFmtId="0" fontId="61" fillId="0" borderId="51" xfId="0" applyFont="1" applyBorder="1" applyAlignment="1">
      <alignment horizontal="center" vertical="center"/>
    </xf>
    <xf numFmtId="0" fontId="61" fillId="0" borderId="52" xfId="0" applyFont="1" applyBorder="1" applyAlignment="1">
      <alignment horizontal="center" vertical="center"/>
    </xf>
    <xf numFmtId="0" fontId="61" fillId="0" borderId="53" xfId="0" applyFont="1" applyBorder="1" applyAlignment="1">
      <alignment horizontal="center" vertical="center"/>
    </xf>
    <xf numFmtId="0" fontId="62" fillId="0" borderId="206" xfId="0" applyFont="1" applyBorder="1" applyAlignment="1">
      <alignment horizontal="center" vertical="center"/>
    </xf>
    <xf numFmtId="0" fontId="62" fillId="0" borderId="80" xfId="0" applyFont="1" applyBorder="1" applyAlignment="1">
      <alignment horizontal="center" vertical="center"/>
    </xf>
    <xf numFmtId="0" fontId="62" fillId="0" borderId="101" xfId="0" applyFont="1" applyBorder="1" applyAlignment="1">
      <alignment horizontal="center" vertical="center"/>
    </xf>
    <xf numFmtId="0" fontId="62" fillId="0" borderId="54" xfId="0" applyFont="1" applyBorder="1" applyAlignment="1">
      <alignment horizontal="center" vertical="center" textRotation="255"/>
    </xf>
  </cellXfs>
  <cellStyles count="10">
    <cellStyle name="ハイパーリンク" xfId="9" builtinId="8"/>
    <cellStyle name="桁区切り" xfId="1" builtinId="6"/>
    <cellStyle name="桁区切り 2" xfId="4" xr:uid="{00000000-0005-0000-0000-000002000000}"/>
    <cellStyle name="桁区切り 3" xfId="8" xr:uid="{00000000-0005-0000-0000-000003000000}"/>
    <cellStyle name="標準" xfId="0" builtinId="0"/>
    <cellStyle name="標準 2" xfId="2" xr:uid="{00000000-0005-0000-0000-000005000000}"/>
    <cellStyle name="標準 3" xfId="3" xr:uid="{00000000-0005-0000-0000-000006000000}"/>
    <cellStyle name="標準 4" xfId="5" xr:uid="{00000000-0005-0000-0000-000007000000}"/>
    <cellStyle name="標準 5" xfId="6" xr:uid="{00000000-0005-0000-0000-000008000000}"/>
    <cellStyle name="標準 6" xfId="7" xr:uid="{00000000-0005-0000-0000-000009000000}"/>
  </cellStyles>
  <dxfs count="157">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1" tint="0.34998626667073579"/>
        </patternFill>
      </fill>
    </dxf>
    <dxf>
      <fill>
        <patternFill>
          <bgColor theme="0" tint="-0.499984740745262"/>
        </patternFill>
      </fill>
    </dxf>
    <dxf>
      <fill>
        <patternFill>
          <bgColor theme="1" tint="0.34998626667073579"/>
        </patternFill>
      </fill>
    </dxf>
    <dxf>
      <fill>
        <patternFill>
          <bgColor theme="0" tint="-0.499984740745262"/>
        </patternFill>
      </fill>
    </dxf>
    <dxf>
      <fill>
        <patternFill>
          <bgColor theme="0" tint="-0.499984740745262"/>
        </patternFill>
      </fill>
    </dxf>
    <dxf>
      <fill>
        <patternFill>
          <bgColor theme="1" tint="0.34998626667073579"/>
        </patternFill>
      </fill>
    </dxf>
    <dxf>
      <fill>
        <patternFill>
          <bgColor theme="1" tint="0.34998626667073579"/>
        </patternFill>
      </fill>
    </dxf>
    <dxf>
      <fill>
        <patternFill>
          <bgColor theme="0" tint="-0.499984740745262"/>
        </patternFill>
      </fill>
    </dxf>
    <dxf>
      <fill>
        <patternFill>
          <bgColor theme="1" tint="0.34998626667073579"/>
        </patternFill>
      </fill>
    </dxf>
    <dxf>
      <fill>
        <patternFill>
          <bgColor theme="0" tint="-0.499984740745262"/>
        </patternFill>
      </fill>
    </dxf>
    <dxf>
      <fill>
        <patternFill>
          <bgColor theme="1" tint="0.34998626667073579"/>
        </patternFill>
      </fill>
    </dxf>
    <dxf>
      <fill>
        <patternFill>
          <bgColor theme="0" tint="-0.499984740745262"/>
        </patternFill>
      </fill>
    </dxf>
    <dxf>
      <fill>
        <patternFill>
          <bgColor theme="1" tint="0.34998626667073579"/>
        </patternFill>
      </fill>
    </dxf>
    <dxf>
      <fill>
        <patternFill>
          <bgColor theme="0" tint="-0.499984740745262"/>
        </patternFill>
      </fill>
    </dxf>
    <dxf>
      <fill>
        <patternFill>
          <bgColor theme="1"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patternFill>
      </fill>
    </dxf>
    <dxf>
      <fill>
        <patternFill>
          <bgColor theme="1" tint="0.34998626667073579"/>
        </patternFill>
      </fill>
    </dxf>
    <dxf>
      <fill>
        <patternFill>
          <bgColor theme="1" tint="0.34998626667073579"/>
        </patternFill>
      </fill>
    </dxf>
    <dxf>
      <fill>
        <patternFill>
          <bgColor theme="0" tint="-0.34998626667073579"/>
        </patternFill>
      </fill>
    </dxf>
    <dxf>
      <fill>
        <patternFill>
          <bgColor theme="1"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rgb="FFFFFFCC"/>
        </patternFill>
      </fill>
    </dxf>
    <dxf>
      <fill>
        <patternFill>
          <bgColor theme="0" tint="-0.24994659260841701"/>
        </patternFill>
      </fill>
    </dxf>
    <dxf>
      <fill>
        <patternFill>
          <bgColor theme="1" tint="0.34998626667073579"/>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theme="1" tint="0.24994659260841701"/>
        </patternFill>
      </fill>
    </dxf>
    <dxf>
      <fill>
        <patternFill>
          <bgColor rgb="FFFFFFCC"/>
        </patternFill>
      </fill>
    </dxf>
    <dxf>
      <fill>
        <patternFill>
          <bgColor theme="1" tint="0.24994659260841701"/>
        </patternFill>
      </fill>
    </dxf>
    <dxf>
      <fill>
        <patternFill>
          <bgColor rgb="FFFFFFCC"/>
        </patternFill>
      </fill>
    </dxf>
    <dxf>
      <fill>
        <patternFill patternType="solid">
          <bgColor rgb="FFFFFFCC"/>
        </patternFill>
      </fill>
    </dxf>
    <dxf>
      <fill>
        <patternFill>
          <bgColor theme="0" tint="-0.34998626667073579"/>
        </patternFill>
      </fill>
    </dxf>
    <dxf>
      <fill>
        <patternFill>
          <bgColor theme="1" tint="0.24994659260841701"/>
        </patternFill>
      </fill>
    </dxf>
    <dxf>
      <fill>
        <patternFill>
          <bgColor theme="1" tint="0.24994659260841701"/>
        </patternFill>
      </fill>
    </dxf>
    <dxf>
      <fill>
        <patternFill patternType="solid">
          <bgColor rgb="FFFFFFCC"/>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theme="0" tint="-0.34998626667073579"/>
        </patternFill>
      </fill>
    </dxf>
    <dxf>
      <fill>
        <patternFill>
          <bgColor rgb="FFFFFFCC"/>
        </patternFill>
      </fill>
    </dxf>
    <dxf>
      <fill>
        <patternFill>
          <bgColor rgb="FFFFFFCC"/>
        </patternFill>
      </fill>
    </dxf>
    <dxf>
      <fill>
        <patternFill>
          <bgColor theme="1" tint="0.24994659260841701"/>
        </patternFill>
      </fill>
    </dxf>
    <dxf>
      <fill>
        <patternFill>
          <bgColor theme="1" tint="0.24994659260841701"/>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1" tint="0.34998626667073579"/>
        </patternFill>
      </fill>
    </dxf>
    <dxf>
      <fill>
        <patternFill>
          <bgColor theme="0" tint="-0.34998626667073579"/>
        </patternFill>
      </fill>
    </dxf>
    <dxf>
      <fill>
        <patternFill>
          <bgColor theme="0" tint="-0.499984740745262"/>
        </patternFill>
      </fill>
    </dxf>
    <dxf>
      <fill>
        <patternFill>
          <bgColor rgb="FFCCFFCC"/>
        </patternFill>
      </fill>
    </dxf>
    <dxf>
      <fill>
        <patternFill>
          <bgColor rgb="FFCCFFCC"/>
        </patternFill>
      </fill>
    </dxf>
    <dxf>
      <fill>
        <patternFill>
          <bgColor rgb="FFCCFFCC"/>
        </patternFill>
      </fill>
    </dxf>
    <dxf>
      <fill>
        <patternFill>
          <bgColor theme="1" tint="0.34998626667073579"/>
        </patternFill>
      </fill>
    </dxf>
    <dxf>
      <fill>
        <patternFill>
          <bgColor theme="0" tint="-0.34998626667073579"/>
        </patternFill>
      </fill>
    </dxf>
    <dxf>
      <fill>
        <patternFill>
          <bgColor rgb="FFCCFFCC"/>
        </patternFill>
      </fill>
    </dxf>
    <dxf>
      <fill>
        <patternFill>
          <bgColor theme="1" tint="0.34998626667073579"/>
        </patternFill>
      </fill>
    </dxf>
    <dxf>
      <fill>
        <patternFill>
          <bgColor rgb="FFCCFFCC"/>
        </patternFill>
      </fill>
    </dxf>
    <dxf>
      <fill>
        <patternFill patternType="solid">
          <bgColor rgb="FFCCFFCC"/>
        </patternFill>
      </fill>
    </dxf>
    <dxf>
      <fill>
        <patternFill>
          <bgColor theme="0" tint="-0.34998626667073579"/>
        </patternFill>
      </fill>
    </dxf>
    <dxf>
      <fill>
        <patternFill>
          <bgColor theme="1" tint="0.34998626667073579"/>
        </patternFill>
      </fill>
    </dxf>
    <dxf>
      <fill>
        <patternFill>
          <bgColor theme="0" tint="-0.34998626667073579"/>
        </patternFill>
      </fill>
    </dxf>
    <dxf>
      <fill>
        <patternFill>
          <bgColor theme="0" tint="-0.499984740745262"/>
        </patternFill>
      </fill>
    </dxf>
    <dxf>
      <fill>
        <patternFill>
          <bgColor theme="0" tint="-0.24994659260841701"/>
        </patternFill>
      </fill>
    </dxf>
    <dxf>
      <fill>
        <patternFill>
          <bgColor theme="1" tint="0.24994659260841701"/>
        </patternFill>
      </fill>
    </dxf>
    <dxf>
      <font>
        <b/>
        <i val="0"/>
        <strike val="0"/>
        <color rgb="FF7030A0"/>
      </font>
      <fill>
        <patternFill>
          <bgColor theme="0"/>
        </patternFill>
      </fill>
    </dxf>
    <dxf>
      <font>
        <b/>
        <i val="0"/>
        <color theme="0"/>
      </font>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34998626667073579"/>
        </patternFill>
      </fill>
    </dxf>
    <dxf>
      <fill>
        <patternFill>
          <bgColor theme="1" tint="0.499984740745262"/>
        </patternFill>
      </fill>
    </dxf>
    <dxf>
      <font>
        <b/>
        <i val="0"/>
        <color theme="0"/>
      </font>
      <fill>
        <patternFill>
          <bgColor rgb="FFFF0000"/>
        </patternFill>
      </fill>
    </dxf>
    <dxf>
      <fill>
        <patternFill>
          <bgColor theme="1"/>
        </patternFill>
      </fill>
    </dxf>
    <dxf>
      <fill>
        <patternFill>
          <bgColor theme="1"/>
        </patternFill>
      </fill>
    </dxf>
  </dxfs>
  <tableStyles count="0" defaultTableStyle="TableStyleMedium2" defaultPivotStyle="PivotStyleLight16"/>
  <colors>
    <mruColors>
      <color rgb="FFFFCCCC"/>
      <color rgb="FF99FF99"/>
      <color rgb="FF9900CC"/>
      <color rgb="FFFFFFCC"/>
      <color rgb="FFCCFFCC"/>
      <color rgb="FF0000FF"/>
      <color rgb="FF006600"/>
      <color rgb="FFCC66FF"/>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515815</xdr:colOff>
      <xdr:row>10</xdr:row>
      <xdr:rowOff>70338</xdr:rowOff>
    </xdr:from>
    <xdr:to>
      <xdr:col>9</xdr:col>
      <xdr:colOff>539261</xdr:colOff>
      <xdr:row>48</xdr:row>
      <xdr:rowOff>93785</xdr:rowOff>
    </xdr:to>
    <xdr:sp macro="" textlink="">
      <xdr:nvSpPr>
        <xdr:cNvPr id="10" name="下矢印吹き出し 3">
          <a:extLst>
            <a:ext uri="{FF2B5EF4-FFF2-40B4-BE49-F238E27FC236}">
              <a16:creationId xmlns:a16="http://schemas.microsoft.com/office/drawing/2014/main" id="{B6C6DBFF-E42A-48C7-AA61-BA8211F9CD5C}"/>
            </a:ext>
          </a:extLst>
        </xdr:cNvPr>
        <xdr:cNvSpPr/>
      </xdr:nvSpPr>
      <xdr:spPr bwMode="auto">
        <a:xfrm>
          <a:off x="515815" y="1784838"/>
          <a:ext cx="6195646" cy="6538547"/>
        </a:xfrm>
        <a:prstGeom prst="downArrowCallout">
          <a:avLst>
            <a:gd name="adj1" fmla="val 26561"/>
            <a:gd name="adj2" fmla="val 30272"/>
            <a:gd name="adj3" fmla="val 8912"/>
            <a:gd name="adj4" fmla="val 87317"/>
          </a:avLst>
        </a:prstGeom>
        <a:ln w="1016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FF0000"/>
              </a:solidFill>
              <a:latin typeface="HG創英角ｺﾞｼｯｸUB" panose="020B0909000000000000" pitchFamily="49" charset="-128"/>
              <a:ea typeface="HG創英角ｺﾞｼｯｸUB" panose="020B0909000000000000" pitchFamily="49" charset="-128"/>
            </a:rPr>
            <a:t>入力</a:t>
          </a:r>
          <a:endParaRPr kumimoji="1" lang="en-US" altLang="ja-JP" sz="4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3200">
              <a:latin typeface="HG創英角ｺﾞｼｯｸUB" panose="020B0909000000000000" pitchFamily="49" charset="-128"/>
              <a:ea typeface="HG創英角ｺﾞｼｯｸUB" panose="020B0909000000000000" pitchFamily="49" charset="-128"/>
            </a:rPr>
            <a:t>　　作業１</a:t>
          </a:r>
          <a:r>
            <a:rPr kumimoji="1" lang="en-US" altLang="ja-JP" sz="1600" b="1">
              <a:latin typeface="+mn-ea"/>
              <a:ea typeface="+mn-ea"/>
            </a:rPr>
            <a:t>(</a:t>
          </a:r>
          <a:r>
            <a:rPr kumimoji="1" lang="ja-JP" altLang="en-US" sz="1600" b="1">
              <a:latin typeface="+mn-ea"/>
              <a:ea typeface="+mn-ea"/>
            </a:rPr>
            <a:t>法人等について）</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a:latin typeface="HG創英角ｺﾞｼｯｸUB" panose="020B0909000000000000" pitchFamily="49" charset="-128"/>
              <a:ea typeface="HG創英角ｺﾞｼｯｸUB" panose="020B0909000000000000" pitchFamily="49" charset="-128"/>
            </a:rPr>
            <a:t>　　作業２</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学校</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園</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について）</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a:latin typeface="HG創英角ｺﾞｼｯｸUB" panose="020B0909000000000000" pitchFamily="49" charset="-128"/>
              <a:ea typeface="HG創英角ｺﾞｼｯｸUB" panose="020B0909000000000000" pitchFamily="49" charset="-128"/>
            </a:rPr>
            <a:t>　　作業３</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資金収支・事業活動収支計算書</a:t>
          </a:r>
          <a:r>
            <a:rPr kumimoji="1" lang="ja-JP" altLang="ja-JP" sz="1600" b="1">
              <a:solidFill>
                <a:schemeClr val="dk1"/>
              </a:solidFill>
              <a:effectLst/>
              <a:latin typeface="+mn-ea"/>
              <a:ea typeface="+mn-ea"/>
              <a:cs typeface="+mn-cs"/>
            </a:rPr>
            <a:t>）</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a:latin typeface="HG創英角ｺﾞｼｯｸUB" panose="020B0909000000000000" pitchFamily="49" charset="-128"/>
              <a:ea typeface="HG創英角ｺﾞｼｯｸUB" panose="020B0909000000000000" pitchFamily="49" charset="-128"/>
            </a:rPr>
            <a:t>　　作業４</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貸借対照表</a:t>
          </a:r>
          <a:r>
            <a:rPr kumimoji="1" lang="ja-JP" altLang="ja-JP" sz="1600" b="1">
              <a:solidFill>
                <a:schemeClr val="dk1"/>
              </a:solidFill>
              <a:effectLst/>
              <a:latin typeface="+mn-ea"/>
              <a:ea typeface="+mn-ea"/>
              <a:cs typeface="+mn-cs"/>
            </a:rPr>
            <a:t>）</a:t>
          </a:r>
          <a:endParaRPr lang="ja-JP" altLang="ja-JP" sz="1600" b="1">
            <a:effectLst/>
            <a:latin typeface="+mn-ea"/>
            <a:ea typeface="+mn-ea"/>
          </a:endParaRPr>
        </a:p>
        <a:p>
          <a:pPr algn="ctr"/>
          <a:endParaRPr kumimoji="1" lang="en-US" altLang="ja-JP" sz="20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の順に入力します</a:t>
          </a:r>
          <a:endParaRPr kumimoji="1" lang="en-US" altLang="ja-JP" sz="3200">
            <a:latin typeface="HG創英角ｺﾞｼｯｸUB" panose="020B0909000000000000" pitchFamily="49" charset="-128"/>
            <a:ea typeface="HG創英角ｺﾞｼｯｸUB" panose="020B0909000000000000" pitchFamily="49" charset="-128"/>
          </a:endParaRPr>
        </a:p>
        <a:p>
          <a:pPr algn="ctr"/>
          <a:endParaRPr kumimoji="1" lang="ja-JP" altLang="en-US"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入力すると</a:t>
          </a:r>
          <a:endParaRPr kumimoji="1" lang="en-US" altLang="ja-JP" sz="3200">
            <a:latin typeface="HG創英角ｺﾞｼｯｸUB" panose="020B0909000000000000" pitchFamily="49" charset="-128"/>
            <a:ea typeface="HG創英角ｺﾞｼｯｸUB" panose="020B0909000000000000" pitchFamily="49" charset="-128"/>
          </a:endParaRPr>
        </a:p>
        <a:p>
          <a:pPr algn="ctr"/>
          <a:r>
            <a:rPr kumimoji="1" lang="ja-JP" altLang="en-US" sz="3200">
              <a:latin typeface="HG創英角ｺﾞｼｯｸUB" panose="020B0909000000000000" pitchFamily="49" charset="-128"/>
              <a:ea typeface="HG創英角ｺﾞｼｯｸUB" panose="020B0909000000000000" pitchFamily="49" charset="-128"/>
            </a:rPr>
            <a:t>データができます</a:t>
          </a:r>
        </a:p>
        <a:p>
          <a:pPr algn="l"/>
          <a:r>
            <a:rPr kumimoji="1" lang="ja-JP" altLang="en-US" sz="3200">
              <a:latin typeface="HG創英角ｺﾞｼｯｸUB" panose="020B0909000000000000" pitchFamily="49" charset="-128"/>
              <a:ea typeface="HG創英角ｺﾞｼｯｸUB" panose="020B0909000000000000" pitchFamily="49" charset="-128"/>
            </a:rPr>
            <a:t>　</a:t>
          </a:r>
        </a:p>
        <a:p>
          <a:pPr algn="l"/>
          <a:r>
            <a:rPr kumimoji="1" lang="ja-JP" altLang="en-US" sz="3200">
              <a:latin typeface="HG創英角ｺﾞｼｯｸUB" panose="020B0909000000000000" pitchFamily="49" charset="-128"/>
              <a:ea typeface="HG創英角ｺﾞｼｯｸUB" panose="020B0909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12</xdr:col>
      <xdr:colOff>375142</xdr:colOff>
      <xdr:row>42</xdr:row>
      <xdr:rowOff>36142</xdr:rowOff>
    </xdr:from>
    <xdr:to>
      <xdr:col>22</xdr:col>
      <xdr:colOff>351692</xdr:colOff>
      <xdr:row>60</xdr:row>
      <xdr:rowOff>70335</xdr:rowOff>
    </xdr:to>
    <xdr:sp macro="" textlink="">
      <xdr:nvSpPr>
        <xdr:cNvPr id="11" name="下矢印吹き出し 3">
          <a:extLst>
            <a:ext uri="{FF2B5EF4-FFF2-40B4-BE49-F238E27FC236}">
              <a16:creationId xmlns:a16="http://schemas.microsoft.com/office/drawing/2014/main" id="{AA2F5ECA-808E-4DD0-8007-06F8BEDCCE58}"/>
            </a:ext>
          </a:extLst>
        </xdr:cNvPr>
        <xdr:cNvSpPr/>
      </xdr:nvSpPr>
      <xdr:spPr bwMode="auto">
        <a:xfrm rot="16200000">
          <a:off x="10461870" y="5379914"/>
          <a:ext cx="3120293" cy="6834550"/>
        </a:xfrm>
        <a:prstGeom prst="downArrowCallout">
          <a:avLst>
            <a:gd name="adj1" fmla="val 28395"/>
            <a:gd name="adj2" fmla="val 36953"/>
            <a:gd name="adj3" fmla="val 11979"/>
            <a:gd name="adj4" fmla="val 89789"/>
          </a:avLst>
        </a:prstGeom>
        <a:ln w="57150">
          <a:solidFill>
            <a:schemeClr val="accent2">
              <a:lumMod val="75000"/>
            </a:schemeClr>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en-US" altLang="ja-JP" sz="3200" b="1">
              <a:solidFill>
                <a:srgbClr val="006600"/>
              </a:solidFill>
              <a:latin typeface="BIZ UDゴシック" panose="020B0400000000000000" pitchFamily="49" charset="-128"/>
              <a:ea typeface="BIZ UDゴシック" panose="020B0400000000000000" pitchFamily="49" charset="-128"/>
            </a:rPr>
            <a:t> ※</a:t>
          </a:r>
          <a:r>
            <a:rPr kumimoji="1" lang="ja-JP" altLang="en-US" sz="3200" b="1">
              <a:solidFill>
                <a:srgbClr val="006600"/>
              </a:solidFill>
              <a:latin typeface="BIZ UDゴシック" panose="020B0400000000000000" pitchFamily="49" charset="-128"/>
              <a:ea typeface="BIZ UDゴシック" panose="020B0400000000000000" pitchFamily="49" charset="-128"/>
            </a:rPr>
            <a:t>　都道府県へ</a:t>
          </a:r>
          <a:endParaRPr kumimoji="1" lang="en-US" altLang="ja-JP" sz="3200" b="1">
            <a:solidFill>
              <a:srgbClr val="006600"/>
            </a:solidFill>
            <a:latin typeface="BIZ UDゴシック" panose="020B0400000000000000" pitchFamily="49" charset="-128"/>
            <a:ea typeface="BIZ UDゴシック" panose="020B0400000000000000" pitchFamily="49" charset="-128"/>
          </a:endParaRPr>
        </a:p>
        <a:p>
          <a:pPr algn="l"/>
          <a:r>
            <a:rPr kumimoji="1" lang="ja-JP" altLang="en-US" sz="3200" b="1">
              <a:solidFill>
                <a:srgbClr val="006600"/>
              </a:solidFill>
              <a:latin typeface="BIZ UDゴシック" panose="020B0400000000000000" pitchFamily="49" charset="-128"/>
              <a:ea typeface="BIZ UDゴシック" panose="020B0400000000000000" pitchFamily="49" charset="-128"/>
            </a:rPr>
            <a:t>　「紙で提出」する場合</a:t>
          </a:r>
          <a:endParaRPr kumimoji="1" lang="en-US" altLang="ja-JP" sz="3200" b="1">
            <a:solidFill>
              <a:srgbClr val="006600"/>
            </a:solidFill>
            <a:latin typeface="BIZ UDゴシック" panose="020B0400000000000000" pitchFamily="49" charset="-128"/>
            <a:ea typeface="BIZ UDゴシック" panose="020B0400000000000000" pitchFamily="49" charset="-128"/>
          </a:endParaRPr>
        </a:p>
        <a:p>
          <a:pPr algn="ctr"/>
          <a:endParaRPr kumimoji="1" lang="en-US" altLang="ja-JP" sz="2000" b="0">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所轄の都道府県が</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紙形式での提出が可能な場合のみ</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2000" b="0">
              <a:solidFill>
                <a:srgbClr val="FF0000"/>
              </a:solidFill>
              <a:latin typeface="BIZ UDゴシック" panose="020B0400000000000000" pitchFamily="49" charset="-128"/>
              <a:ea typeface="BIZ UDゴシック" panose="020B0400000000000000" pitchFamily="49" charset="-128"/>
            </a:rPr>
            <a:t>「別の書式（ダウンロード様式）」</a:t>
          </a: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を使って作成してください。</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1800">
            <a:latin typeface="HG創英角ｺﾞｼｯｸUB" panose="020B0909000000000000" pitchFamily="49" charset="-128"/>
            <a:ea typeface="HG創英角ｺﾞｼｯｸUB" panose="020B0909000000000000" pitchFamily="49" charset="-128"/>
          </a:endParaRPr>
        </a:p>
        <a:p>
          <a:pPr algn="ctr"/>
          <a:endParaRPr kumimoji="1" lang="en-US" altLang="ja-JP" sz="18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111122</xdr:colOff>
      <xdr:row>0</xdr:row>
      <xdr:rowOff>88901</xdr:rowOff>
    </xdr:from>
    <xdr:to>
      <xdr:col>32</xdr:col>
      <xdr:colOff>504093</xdr:colOff>
      <xdr:row>9</xdr:row>
      <xdr:rowOff>70339</xdr:rowOff>
    </xdr:to>
    <xdr:sp macro="" textlink="">
      <xdr:nvSpPr>
        <xdr:cNvPr id="12" name="下矢印吹き出し 3">
          <a:extLst>
            <a:ext uri="{FF2B5EF4-FFF2-40B4-BE49-F238E27FC236}">
              <a16:creationId xmlns:a16="http://schemas.microsoft.com/office/drawing/2014/main" id="{39D0EA3C-8007-4964-A64A-355E6A5E879A}"/>
            </a:ext>
          </a:extLst>
        </xdr:cNvPr>
        <xdr:cNvSpPr/>
      </xdr:nvSpPr>
      <xdr:spPr bwMode="auto">
        <a:xfrm>
          <a:off x="111122" y="88901"/>
          <a:ext cx="22338571" cy="1524488"/>
        </a:xfrm>
        <a:prstGeom prst="downArrowCallout">
          <a:avLst>
            <a:gd name="adj1" fmla="val 8909"/>
            <a:gd name="adj2" fmla="val 343555"/>
            <a:gd name="adj3" fmla="val 4910"/>
            <a:gd name="adj4" fmla="val 94539"/>
          </a:avLst>
        </a:prstGeom>
        <a:solidFill>
          <a:srgbClr val="0000FF"/>
        </a:solidFill>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000">
              <a:latin typeface="HG創英角ｺﾞｼｯｸUB" panose="020B0909000000000000" pitchFamily="49" charset="-128"/>
              <a:ea typeface="HG創英角ｺﾞｼｯｸUB" panose="020B0909000000000000" pitchFamily="49" charset="-128"/>
            </a:rPr>
            <a:t>　　　　　</a:t>
          </a:r>
          <a:endParaRPr kumimoji="1" lang="en-US" altLang="ja-JP" sz="1000">
            <a:latin typeface="HG創英角ｺﾞｼｯｸUB" panose="020B0909000000000000" pitchFamily="49" charset="-128"/>
            <a:ea typeface="HG創英角ｺﾞｼｯｸUB" panose="020B0909000000000000" pitchFamily="49" charset="-128"/>
          </a:endParaRPr>
        </a:p>
        <a:p>
          <a:pPr algn="l"/>
          <a:r>
            <a:rPr kumimoji="1" lang="ja-JP" altLang="en-US" sz="3200">
              <a:latin typeface="HG創英角ｺﾞｼｯｸUB" panose="020B0909000000000000" pitchFamily="49" charset="-128"/>
              <a:ea typeface="HG創英角ｺﾞｼｯｸUB" panose="020B0909000000000000" pitchFamily="49" charset="-128"/>
            </a:rPr>
            <a:t>　</a:t>
          </a:r>
          <a:r>
            <a:rPr kumimoji="1" lang="ja-JP" altLang="en-US" sz="4400">
              <a:solidFill>
                <a:schemeClr val="bg1"/>
              </a:solidFill>
              <a:latin typeface="HG創英角ｺﾞｼｯｸUB" panose="020B0909000000000000" pitchFamily="49" charset="-128"/>
              <a:ea typeface="HG創英角ｺﾞｼｯｸUB" panose="020B0909000000000000" pitchFamily="49" charset="-128"/>
            </a:rPr>
            <a:t>「学校法人</a:t>
          </a:r>
          <a:r>
            <a:rPr kumimoji="1" lang="ja-JP" altLang="en-US" sz="4400">
              <a:solidFill>
                <a:schemeClr val="bg1"/>
              </a:solidFill>
              <a:latin typeface="BIZ UDゴシック" panose="020B0400000000000000" pitchFamily="49" charset="-128"/>
              <a:ea typeface="BIZ UDゴシック" panose="020B0400000000000000" pitchFamily="49" charset="-128"/>
            </a:rPr>
            <a:t>」専用の入力シートです。</a:t>
          </a:r>
          <a:r>
            <a:rPr kumimoji="1" lang="ja-JP" altLang="en-US" sz="2000">
              <a:solidFill>
                <a:schemeClr val="bg1"/>
              </a:solidFill>
              <a:latin typeface="BIZ UDゴシック" panose="020B0400000000000000" pitchFamily="49" charset="-128"/>
              <a:ea typeface="BIZ UDゴシック" panose="020B0400000000000000" pitchFamily="49" charset="-128"/>
            </a:rPr>
            <a:t>作業順に作ってください。</a:t>
          </a:r>
          <a:endParaRPr kumimoji="1" lang="en-US" altLang="ja-JP" sz="200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a:solidFill>
                <a:schemeClr val="bg1"/>
              </a:solidFill>
              <a:latin typeface="BIZ UDゴシック" panose="020B0400000000000000" pitchFamily="49" charset="-128"/>
              <a:ea typeface="BIZ UDゴシック" panose="020B0400000000000000" pitchFamily="49" charset="-128"/>
            </a:rPr>
            <a:t>　　　　　　　　　　　　　　　　　　　　　　　　　　　　　　　　　　　　　　　その他の法人・個人、社会福祉法人は別の入力シートをご利用ください。</a:t>
          </a:r>
          <a:endParaRPr kumimoji="1" lang="en-US" altLang="ja-JP" sz="200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800">
              <a:latin typeface="BIZ UDゴシック" panose="020B0400000000000000" pitchFamily="49" charset="-128"/>
              <a:ea typeface="BIZ UDゴシック" panose="020B0400000000000000" pitchFamily="49" charset="-128"/>
            </a:rPr>
            <a:t>　　</a:t>
          </a:r>
          <a:endParaRPr kumimoji="1" lang="en-US" altLang="ja-JP" sz="800">
            <a:latin typeface="BIZ UDゴシック" panose="020B0400000000000000" pitchFamily="49" charset="-128"/>
            <a:ea typeface="BIZ UDゴシック" panose="020B0400000000000000" pitchFamily="49" charset="-128"/>
          </a:endParaRPr>
        </a:p>
        <a:p>
          <a:pPr algn="l"/>
          <a:r>
            <a:rPr kumimoji="1" lang="ja-JP" altLang="en-US" sz="3200">
              <a:latin typeface="BIZ UDゴシック" panose="020B0400000000000000" pitchFamily="49" charset="-128"/>
              <a:ea typeface="BIZ UDゴシック" panose="020B0400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22</xdr:col>
      <xdr:colOff>480648</xdr:colOff>
      <xdr:row>10</xdr:row>
      <xdr:rowOff>106483</xdr:rowOff>
    </xdr:from>
    <xdr:to>
      <xdr:col>32</xdr:col>
      <xdr:colOff>58616</xdr:colOff>
      <xdr:row>40</xdr:row>
      <xdr:rowOff>58614</xdr:rowOff>
    </xdr:to>
    <xdr:sp macro="" textlink="">
      <xdr:nvSpPr>
        <xdr:cNvPr id="13" name="下矢印吹き出し 3">
          <a:extLst>
            <a:ext uri="{FF2B5EF4-FFF2-40B4-BE49-F238E27FC236}">
              <a16:creationId xmlns:a16="http://schemas.microsoft.com/office/drawing/2014/main" id="{CA10818C-719C-4424-B232-FD13A6339EC0}"/>
            </a:ext>
          </a:extLst>
        </xdr:cNvPr>
        <xdr:cNvSpPr/>
      </xdr:nvSpPr>
      <xdr:spPr bwMode="auto">
        <a:xfrm>
          <a:off x="15568248" y="1820983"/>
          <a:ext cx="6435968" cy="5095631"/>
        </a:xfrm>
        <a:prstGeom prst="downArrowCallout">
          <a:avLst>
            <a:gd name="adj1" fmla="val 96708"/>
            <a:gd name="adj2" fmla="val 48354"/>
            <a:gd name="adj3" fmla="val 0"/>
            <a:gd name="adj4" fmla="val 100000"/>
          </a:avLst>
        </a:prstGeom>
        <a:ln w="101600">
          <a:solidFill>
            <a:srgbClr val="7030A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7030A0"/>
              </a:solidFill>
              <a:latin typeface="HG創英角ｺﾞｼｯｸUB" panose="020B0909000000000000" pitchFamily="49" charset="-128"/>
              <a:ea typeface="HG創英角ｺﾞｼｯｸUB" panose="020B0909000000000000" pitchFamily="49" charset="-128"/>
            </a:rPr>
            <a:t>提出</a:t>
          </a:r>
          <a:endParaRPr kumimoji="1" lang="en-US" altLang="ja-JP" sz="4400">
            <a:solidFill>
              <a:srgbClr val="7030A0"/>
            </a:solidFill>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完成したファイルを</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法人本部が所在する都道府県に</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提出してください。</a:t>
          </a: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3200" baseline="0">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このファイルを電子メールに添付して、</a:t>
          </a:r>
          <a:endParaRPr kumimoji="1" lang="en-US" altLang="ja-JP" sz="2000" baseline="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指定されたアドレスにお送りください。</a:t>
          </a:r>
          <a:endParaRPr kumimoji="1" lang="en-US" altLang="ja-JP" sz="2000" baseline="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（形式は、各都道府県の指示に従ってください）</a:t>
          </a: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22</xdr:col>
      <xdr:colOff>504093</xdr:colOff>
      <xdr:row>42</xdr:row>
      <xdr:rowOff>69362</xdr:rowOff>
    </xdr:from>
    <xdr:to>
      <xdr:col>32</xdr:col>
      <xdr:colOff>70340</xdr:colOff>
      <xdr:row>59</xdr:row>
      <xdr:rowOff>159240</xdr:rowOff>
    </xdr:to>
    <xdr:sp macro="" textlink="">
      <xdr:nvSpPr>
        <xdr:cNvPr id="14" name="四角形: 角を丸くする 13">
          <a:extLst>
            <a:ext uri="{FF2B5EF4-FFF2-40B4-BE49-F238E27FC236}">
              <a16:creationId xmlns:a16="http://schemas.microsoft.com/office/drawing/2014/main" id="{E1603045-0353-4C19-8A82-B5366240D522}"/>
            </a:ext>
          </a:extLst>
        </xdr:cNvPr>
        <xdr:cNvSpPr/>
      </xdr:nvSpPr>
      <xdr:spPr bwMode="auto">
        <a:xfrm>
          <a:off x="15591693" y="7270262"/>
          <a:ext cx="6424247" cy="3004528"/>
        </a:xfrm>
        <a:prstGeom prst="roundRect">
          <a:avLst/>
        </a:prstGeom>
        <a:noFill/>
        <a:ln w="63500">
          <a:solidFill>
            <a:schemeClr val="tx2">
              <a:lumMod val="75000"/>
            </a:schemeClr>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事業団</a:t>
          </a:r>
          <a:r>
            <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rPr>
            <a:t>HP</a:t>
          </a:r>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から別のファイルを</a:t>
          </a:r>
          <a:endParaRPr lang="ja-JP" altLang="ja-JP" sz="2800" b="1">
            <a:solidFill>
              <a:srgbClr val="006600"/>
            </a:solidFill>
            <a:effectLst/>
            <a:latin typeface="BIZ UDゴシック" panose="020B0400000000000000" pitchFamily="49" charset="-128"/>
            <a:ea typeface="BIZ UDゴシック" panose="020B0400000000000000" pitchFamily="49" charset="-128"/>
          </a:endParaRPr>
        </a:p>
        <a:p>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ダウンロードして</a:t>
          </a:r>
          <a:endPar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endParaRPr>
        </a:p>
        <a:p>
          <a:r>
            <a:rPr kumimoji="1" lang="ja-JP" altLang="en-US" sz="2800" b="1">
              <a:solidFill>
                <a:srgbClr val="006600"/>
              </a:solidFill>
              <a:effectLst/>
              <a:latin typeface="BIZ UDゴシック" panose="020B0400000000000000" pitchFamily="49" charset="-128"/>
              <a:ea typeface="BIZ UDゴシック" panose="020B0400000000000000" pitchFamily="49" charset="-128"/>
              <a:cs typeface="+mn-cs"/>
            </a:rPr>
            <a:t>調査票を作成してください</a:t>
          </a:r>
          <a:endPar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endParaRPr>
        </a:p>
        <a:p>
          <a:endParaRPr kumimoji="1" lang="en-US" altLang="ja-JP" sz="2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800">
              <a:solidFill>
                <a:schemeClr val="dk1"/>
              </a:solidFill>
              <a:effectLst/>
              <a:latin typeface="BIZ UDゴシック" panose="020B0400000000000000" pitchFamily="49" charset="-128"/>
              <a:ea typeface="BIZ UDゴシック" panose="020B0400000000000000" pitchFamily="49" charset="-128"/>
              <a:cs typeface="+mn-cs"/>
            </a:rPr>
            <a:t>ダウンロードページのアドレス</a:t>
          </a:r>
          <a:endParaRPr kumimoji="1" lang="en-US" altLang="ja-JP" sz="18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ja-JP" altLang="en-US" sz="1400"/>
        </a:p>
      </xdr:txBody>
    </xdr:sp>
    <xdr:clientData/>
  </xdr:twoCellAnchor>
  <xdr:twoCellAnchor>
    <xdr:from>
      <xdr:col>11</xdr:col>
      <xdr:colOff>427899</xdr:colOff>
      <xdr:row>10</xdr:row>
      <xdr:rowOff>70338</xdr:rowOff>
    </xdr:from>
    <xdr:to>
      <xdr:col>22</xdr:col>
      <xdr:colOff>46895</xdr:colOff>
      <xdr:row>41</xdr:row>
      <xdr:rowOff>29307</xdr:rowOff>
    </xdr:to>
    <xdr:sp macro="" textlink="">
      <xdr:nvSpPr>
        <xdr:cNvPr id="15" name="下矢印吹き出し 3">
          <a:extLst>
            <a:ext uri="{FF2B5EF4-FFF2-40B4-BE49-F238E27FC236}">
              <a16:creationId xmlns:a16="http://schemas.microsoft.com/office/drawing/2014/main" id="{297D85F3-1AA6-4653-B740-59BA1FDC7D6C}"/>
            </a:ext>
          </a:extLst>
        </xdr:cNvPr>
        <xdr:cNvSpPr/>
      </xdr:nvSpPr>
      <xdr:spPr bwMode="auto">
        <a:xfrm rot="16200000">
          <a:off x="8896355" y="936382"/>
          <a:ext cx="5410199" cy="7195035"/>
        </a:xfrm>
        <a:prstGeom prst="downArrowCallout">
          <a:avLst>
            <a:gd name="adj1" fmla="val 28395"/>
            <a:gd name="adj2" fmla="val 36953"/>
            <a:gd name="adj3" fmla="val 7272"/>
            <a:gd name="adj4" fmla="val 89789"/>
          </a:avLst>
        </a:prstGeom>
        <a:ln w="101600">
          <a:solidFill>
            <a:srgbClr val="0000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0000FF"/>
              </a:solidFill>
              <a:latin typeface="HG創英角ｺﾞｼｯｸUB" panose="020B0909000000000000" pitchFamily="49" charset="-128"/>
              <a:ea typeface="HG創英角ｺﾞｼｯｸUB" panose="020B0909000000000000" pitchFamily="49" charset="-128"/>
            </a:rPr>
            <a:t>保存</a:t>
          </a:r>
          <a:endParaRPr kumimoji="1" lang="en-US" altLang="ja-JP" sz="4400">
            <a:solidFill>
              <a:srgbClr val="0000FF"/>
            </a:solidFill>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ファイル名を</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以下のとおり変更して</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保存してください</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（法人名を含む名前に変更してください。）</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a:t>
          </a:r>
          <a:endParaRPr kumimoji="1" lang="en-US" altLang="ja-JP" sz="1600">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a:t>
          </a:r>
          <a:r>
            <a:rPr kumimoji="1" lang="en-US" altLang="ja-JP" sz="2000">
              <a:latin typeface="BIZ UDゴシック" panose="020B0400000000000000" pitchFamily="49" charset="-128"/>
              <a:ea typeface="BIZ UDゴシック" panose="020B0400000000000000" pitchFamily="49" charset="-128"/>
            </a:rPr>
            <a:t>【</a:t>
          </a:r>
          <a:r>
            <a:rPr kumimoji="1" lang="ja-JP" altLang="en-US" sz="2000">
              <a:latin typeface="BIZ UDゴシック" panose="020B0400000000000000" pitchFamily="49" charset="-128"/>
              <a:ea typeface="BIZ UDゴシック" panose="020B0400000000000000" pitchFamily="49" charset="-128"/>
            </a:rPr>
            <a:t>　</a:t>
          </a:r>
          <a:r>
            <a:rPr kumimoji="1" lang="en-US" altLang="ja-JP" sz="2000">
              <a:latin typeface="BIZ UDゴシック" panose="020B0400000000000000" pitchFamily="49" charset="-128"/>
              <a:ea typeface="BIZ UDゴシック" panose="020B0400000000000000" pitchFamily="49" charset="-128"/>
            </a:rPr>
            <a:t>】_</a:t>
          </a:r>
          <a:r>
            <a:rPr kumimoji="1" lang="ja-JP" altLang="en-US" sz="2000">
              <a:latin typeface="BIZ UDゴシック" panose="020B0400000000000000" pitchFamily="49" charset="-128"/>
              <a:ea typeface="BIZ UDゴシック" panose="020B0400000000000000" pitchFamily="49" charset="-128"/>
            </a:rPr>
            <a:t>Ｒ〇</a:t>
          </a:r>
          <a:r>
            <a:rPr kumimoji="1" lang="en-US" altLang="ja-JP" sz="2000">
              <a:latin typeface="BIZ UDゴシック" panose="020B0400000000000000" pitchFamily="49" charset="-128"/>
              <a:ea typeface="BIZ UDゴシック" panose="020B0400000000000000" pitchFamily="49" charset="-128"/>
            </a:rPr>
            <a:t>e-</a:t>
          </a:r>
          <a:r>
            <a:rPr kumimoji="1" lang="ja-JP" altLang="en-US" sz="2000">
              <a:latin typeface="BIZ UDゴシック" panose="020B0400000000000000" pitchFamily="49" charset="-128"/>
              <a:ea typeface="BIZ UDゴシック" panose="020B0400000000000000" pitchFamily="49" charset="-128"/>
            </a:rPr>
            <a:t>調査票（学校法人用）</a:t>
          </a:r>
          <a:endParaRPr kumimoji="1" lang="en-US" altLang="ja-JP" sz="2000">
            <a:latin typeface="BIZ UDゴシック" panose="020B0400000000000000" pitchFamily="49" charset="-128"/>
            <a:ea typeface="BIZ UDゴシック" panose="020B0400000000000000" pitchFamily="49" charset="-128"/>
          </a:endParaRPr>
        </a:p>
        <a:p>
          <a:pPr algn="l"/>
          <a:r>
            <a:rPr kumimoji="1" lang="ja-JP" altLang="en-US" sz="2000">
              <a:latin typeface="BIZ UDゴシック" panose="020B0400000000000000" pitchFamily="49" charset="-128"/>
              <a:ea typeface="BIZ UDゴシック" panose="020B0400000000000000" pitchFamily="49" charset="-128"/>
            </a:rPr>
            <a:t>　　↑</a:t>
          </a:r>
          <a:endParaRPr kumimoji="1" lang="en-US" altLang="ja-JP" sz="2000">
            <a:latin typeface="BIZ UDゴシック" panose="020B0400000000000000" pitchFamily="49" charset="-128"/>
            <a:ea typeface="BIZ UDゴシック" panose="020B0400000000000000" pitchFamily="49" charset="-128"/>
          </a:endParaRPr>
        </a:p>
        <a:p>
          <a:pPr algn="l"/>
          <a:r>
            <a:rPr kumimoji="1" lang="ja-JP" altLang="en-US" sz="2000">
              <a:latin typeface="BIZ UDゴシック" panose="020B0400000000000000" pitchFamily="49" charset="-128"/>
              <a:ea typeface="BIZ UDゴシック" panose="020B0400000000000000" pitchFamily="49" charset="-128"/>
            </a:rPr>
            <a:t>　ここに法人名を入れます</a:t>
          </a:r>
          <a:endParaRPr kumimoji="1" lang="en-US" altLang="ja-JP" sz="2000">
            <a:latin typeface="BIZ UDゴシック" panose="020B0400000000000000" pitchFamily="49" charset="-128"/>
            <a:ea typeface="BIZ UDゴシック" panose="020B0400000000000000" pitchFamily="49" charset="-128"/>
          </a:endParaRPr>
        </a:p>
        <a:p>
          <a:pPr algn="l"/>
          <a:endParaRPr kumimoji="1" lang="en-US" altLang="ja-JP" sz="2000">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a:latin typeface="BIZ UDゴシック" panose="020B0400000000000000" pitchFamily="49" charset="-128"/>
              <a:ea typeface="BIZ UDゴシック" panose="020B0400000000000000" pitchFamily="49" charset="-128"/>
            </a:rPr>
            <a:t>　例</a:t>
          </a:r>
          <a:r>
            <a:rPr kumimoji="1" lang="en-US" altLang="ja-JP" sz="2000">
              <a:latin typeface="BIZ UDゴシック" panose="020B0400000000000000" pitchFamily="49" charset="-128"/>
              <a:ea typeface="BIZ UDゴシック" panose="020B0400000000000000" pitchFamily="49" charset="-128"/>
            </a:rPr>
            <a:t>)【</a:t>
          </a:r>
          <a:r>
            <a:rPr kumimoji="1" lang="ja-JP" altLang="en-US" sz="2000">
              <a:latin typeface="BIZ UDゴシック" panose="020B0400000000000000" pitchFamily="49" charset="-128"/>
              <a:ea typeface="BIZ UDゴシック" panose="020B0400000000000000" pitchFamily="49" charset="-128"/>
            </a:rPr>
            <a:t>九段学院</a:t>
          </a:r>
          <a:r>
            <a:rPr kumimoji="1" lang="en-US" altLang="ja-JP" sz="2000">
              <a:latin typeface="BIZ UDゴシック" panose="020B0400000000000000" pitchFamily="49" charset="-128"/>
              <a:ea typeface="BIZ UDゴシック" panose="020B0400000000000000" pitchFamily="49" charset="-128"/>
            </a:rPr>
            <a:t>】_</a:t>
          </a:r>
          <a:r>
            <a:rPr kumimoji="1" lang="ja-JP" altLang="en-US" sz="2000">
              <a:latin typeface="BIZ UDゴシック" panose="020B0400000000000000" pitchFamily="49" charset="-128"/>
              <a:ea typeface="BIZ UDゴシック" panose="020B0400000000000000" pitchFamily="49" charset="-128"/>
            </a:rPr>
            <a:t>Ｒ〇</a:t>
          </a:r>
          <a:r>
            <a:rPr kumimoji="1" lang="en-US" altLang="ja-JP" sz="2000">
              <a:latin typeface="BIZ UDゴシック" panose="020B0400000000000000" pitchFamily="49" charset="-128"/>
              <a:ea typeface="BIZ UDゴシック" panose="020B0400000000000000" pitchFamily="49" charset="-128"/>
            </a:rPr>
            <a:t>e-</a:t>
          </a:r>
          <a:r>
            <a:rPr kumimoji="1" lang="ja-JP" altLang="en-US" sz="2000">
              <a:latin typeface="BIZ UDゴシック" panose="020B0400000000000000" pitchFamily="49" charset="-128"/>
              <a:ea typeface="BIZ UDゴシック" panose="020B0400000000000000" pitchFamily="49" charset="-128"/>
            </a:rPr>
            <a:t>調査票（学校法人用）</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300">
            <a:effectLst/>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1800">
            <a:latin typeface="HG創英角ｺﾞｼｯｸUB" panose="020B0909000000000000" pitchFamily="49" charset="-128"/>
            <a:ea typeface="HG創英角ｺﾞｼｯｸUB" panose="020B0909000000000000" pitchFamily="49" charset="-128"/>
          </a:endParaRPr>
        </a:p>
        <a:p>
          <a:pPr algn="ctr"/>
          <a:endParaRPr kumimoji="1" lang="en-US" altLang="ja-JP" sz="18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8</xdr:col>
      <xdr:colOff>556228</xdr:colOff>
      <xdr:row>43</xdr:row>
      <xdr:rowOff>27043</xdr:rowOff>
    </xdr:from>
    <xdr:to>
      <xdr:col>11</xdr:col>
      <xdr:colOff>556916</xdr:colOff>
      <xdr:row>46</xdr:row>
      <xdr:rowOff>82228</xdr:rowOff>
    </xdr:to>
    <xdr:sp macro="" textlink="">
      <xdr:nvSpPr>
        <xdr:cNvPr id="16" name="矢印: 右 15">
          <a:extLst>
            <a:ext uri="{FF2B5EF4-FFF2-40B4-BE49-F238E27FC236}">
              <a16:creationId xmlns:a16="http://schemas.microsoft.com/office/drawing/2014/main" id="{09B72E36-2678-4990-9505-395279A8110E}"/>
            </a:ext>
          </a:extLst>
        </xdr:cNvPr>
        <xdr:cNvSpPr/>
      </xdr:nvSpPr>
      <xdr:spPr bwMode="auto">
        <a:xfrm rot="19207103">
          <a:off x="6066074" y="7588428"/>
          <a:ext cx="2066880" cy="582723"/>
        </a:xfrm>
        <a:prstGeom prst="rightArrow">
          <a:avLst/>
        </a:prstGeom>
        <a:ln w="7302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104776</xdr:rowOff>
    </xdr:from>
    <xdr:to>
      <xdr:col>15</xdr:col>
      <xdr:colOff>110290</xdr:colOff>
      <xdr:row>3</xdr:row>
      <xdr:rowOff>250658</xdr:rowOff>
    </xdr:to>
    <xdr:sp macro="" textlink="">
      <xdr:nvSpPr>
        <xdr:cNvPr id="5" name="下矢印吹き出し 3">
          <a:extLst>
            <a:ext uri="{FF2B5EF4-FFF2-40B4-BE49-F238E27FC236}">
              <a16:creationId xmlns:a16="http://schemas.microsoft.com/office/drawing/2014/main" id="{00000000-0008-0000-0100-000005000000}"/>
            </a:ext>
          </a:extLst>
        </xdr:cNvPr>
        <xdr:cNvSpPr/>
      </xdr:nvSpPr>
      <xdr:spPr bwMode="auto">
        <a:xfrm>
          <a:off x="295275" y="104776"/>
          <a:ext cx="9981365" cy="1460332"/>
        </a:xfrm>
        <a:prstGeom prst="downArrowCallout">
          <a:avLst>
            <a:gd name="adj1" fmla="val 81033"/>
            <a:gd name="adj2" fmla="val 129607"/>
            <a:gd name="adj3" fmla="val 19057"/>
            <a:gd name="adj4" fmla="val 70595"/>
          </a:avLst>
        </a:prstGeom>
        <a:solidFill>
          <a:srgbClr val="0000FF"/>
        </a:solidFill>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solidFill>
                <a:schemeClr val="bg1"/>
              </a:solidFill>
            </a:rPr>
            <a:t>　　</a:t>
          </a:r>
          <a:endParaRPr kumimoji="1" lang="en-US" altLang="ja-JP" sz="1400">
            <a:solidFill>
              <a:schemeClr val="bg1"/>
            </a:solidFill>
          </a:endParaRPr>
        </a:p>
        <a:p>
          <a:pPr algn="l"/>
          <a:r>
            <a:rPr kumimoji="1" lang="ja-JP" altLang="en-US" sz="1400">
              <a:solidFill>
                <a:schemeClr val="bg1"/>
              </a:solidFill>
            </a:rPr>
            <a:t>　</a:t>
          </a:r>
          <a:r>
            <a:rPr kumimoji="1" lang="ja-JP" altLang="en-US" sz="3200">
              <a:solidFill>
                <a:schemeClr val="bg1"/>
              </a:solidFill>
              <a:latin typeface="BIZ UDPゴシック" panose="020B0400000000000000" pitchFamily="50" charset="-128"/>
              <a:ea typeface="BIZ UDPゴシック" panose="020B0400000000000000" pitchFamily="50" charset="-128"/>
            </a:rPr>
            <a:t>作業１</a:t>
          </a:r>
          <a:r>
            <a:rPr kumimoji="1" lang="en-US" altLang="ja-JP" sz="3200" baseline="0">
              <a:solidFill>
                <a:schemeClr val="bg1"/>
              </a:solidFill>
              <a:latin typeface="BIZ UDPゴシック" panose="020B0400000000000000" pitchFamily="50" charset="-128"/>
              <a:ea typeface="BIZ UDPゴシック" panose="020B0400000000000000" pitchFamily="50" charset="-128"/>
            </a:rPr>
            <a:t>  </a:t>
          </a:r>
          <a:r>
            <a:rPr kumimoji="1" lang="ja-JP" altLang="en-US" sz="2000">
              <a:solidFill>
                <a:schemeClr val="bg1"/>
              </a:solidFill>
              <a:latin typeface="BIZ UDPゴシック" panose="020B0400000000000000" pitchFamily="50" charset="-128"/>
              <a:ea typeface="BIZ UDPゴシック" panose="020B0400000000000000" pitchFamily="50" charset="-128"/>
            </a:rPr>
            <a:t>　矢印の下にある水色欄に、法人等について記入してください</a:t>
          </a:r>
          <a:endParaRPr kumimoji="1" lang="en-US" altLang="ja-JP" sz="20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2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294772</xdr:colOff>
      <xdr:row>4</xdr:row>
      <xdr:rowOff>4010</xdr:rowOff>
    </xdr:from>
    <xdr:to>
      <xdr:col>21</xdr:col>
      <xdr:colOff>247147</xdr:colOff>
      <xdr:row>23</xdr:row>
      <xdr:rowOff>200525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9569114" y="1929063"/>
          <a:ext cx="5426744" cy="5410199"/>
        </a:xfrm>
        <a:prstGeom prst="rect">
          <a:avLst/>
        </a:prstGeom>
        <a:noFill/>
        <a:ln w="38100" cmpd="dbl">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17</xdr:col>
      <xdr:colOff>274163</xdr:colOff>
      <xdr:row>6</xdr:row>
      <xdr:rowOff>466781</xdr:rowOff>
    </xdr:from>
    <xdr:to>
      <xdr:col>19</xdr:col>
      <xdr:colOff>477365</xdr:colOff>
      <xdr:row>7</xdr:row>
      <xdr:rowOff>340895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bwMode="auto">
        <a:xfrm>
          <a:off x="12037538" y="2790881"/>
          <a:ext cx="1822452" cy="378939"/>
        </a:xfrm>
        <a:prstGeom prst="wedgeRoundRectCallout">
          <a:avLst>
            <a:gd name="adj1" fmla="val -81880"/>
            <a:gd name="adj2" fmla="val 3455"/>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r>
            <a:rPr kumimoji="1" lang="ja-JP" altLang="en-US" sz="1200">
              <a:latin typeface="HG丸ｺﾞｼｯｸM-PRO" panose="020F0600000000000000" pitchFamily="50" charset="-128"/>
              <a:ea typeface="HG丸ｺﾞｼｯｸM-PRO" panose="020F0600000000000000" pitchFamily="50" charset="-128"/>
            </a:rPr>
            <a:t>昨年度の法人種別を選択</a:t>
          </a:r>
        </a:p>
      </xdr:txBody>
    </xdr:sp>
    <xdr:clientData/>
  </xdr:twoCellAnchor>
  <xdr:twoCellAnchor>
    <xdr:from>
      <xdr:col>17</xdr:col>
      <xdr:colOff>158917</xdr:colOff>
      <xdr:row>12</xdr:row>
      <xdr:rowOff>60157</xdr:rowOff>
    </xdr:from>
    <xdr:to>
      <xdr:col>18</xdr:col>
      <xdr:colOff>751974</xdr:colOff>
      <xdr:row>13</xdr:row>
      <xdr:rowOff>62330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bwMode="auto">
        <a:xfrm>
          <a:off x="11919785" y="4441657"/>
          <a:ext cx="1405189" cy="252831"/>
        </a:xfrm>
        <a:prstGeom prst="wedgeRoundRectCallout">
          <a:avLst>
            <a:gd name="adj1" fmla="val -74193"/>
            <a:gd name="adj2" fmla="val -822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r>
            <a:rPr kumimoji="1" lang="ja-JP" altLang="en-US" sz="1200">
              <a:latin typeface="HG丸ｺﾞｼｯｸM-PRO" panose="020F0600000000000000" pitchFamily="50" charset="-128"/>
              <a:ea typeface="HG丸ｺﾞｼｯｸM-PRO" panose="020F0600000000000000" pitchFamily="50" charset="-128"/>
            </a:rPr>
            <a:t>ハイフンを入れる</a:t>
          </a:r>
        </a:p>
      </xdr:txBody>
    </xdr:sp>
    <xdr:clientData/>
  </xdr:twoCellAnchor>
  <xdr:twoCellAnchor>
    <xdr:from>
      <xdr:col>18</xdr:col>
      <xdr:colOff>270712</xdr:colOff>
      <xdr:row>18</xdr:row>
      <xdr:rowOff>112295</xdr:rowOff>
    </xdr:from>
    <xdr:to>
      <xdr:col>20</xdr:col>
      <xdr:colOff>431133</xdr:colOff>
      <xdr:row>22</xdr:row>
      <xdr:rowOff>240632</xdr:rowOff>
    </xdr:to>
    <xdr:sp macro="" textlink="">
      <xdr:nvSpPr>
        <xdr:cNvPr id="7" name="吹き出し: 角を丸めた四角形 6">
          <a:extLst>
            <a:ext uri="{FF2B5EF4-FFF2-40B4-BE49-F238E27FC236}">
              <a16:creationId xmlns:a16="http://schemas.microsoft.com/office/drawing/2014/main" id="{7ECE1A74-6B46-4102-B0F0-7353F9646A7F}"/>
            </a:ext>
          </a:extLst>
        </xdr:cNvPr>
        <xdr:cNvSpPr/>
      </xdr:nvSpPr>
      <xdr:spPr bwMode="auto">
        <a:xfrm>
          <a:off x="12843712" y="6128084"/>
          <a:ext cx="1654342" cy="1000627"/>
        </a:xfrm>
        <a:prstGeom prst="wedgeRoundRectCallout">
          <a:avLst>
            <a:gd name="adj1" fmla="val -94792"/>
            <a:gd name="adj2" fmla="val -7221"/>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r>
            <a:rPr kumimoji="1" lang="ja-JP" altLang="en-US" sz="1200">
              <a:latin typeface="HG丸ｺﾞｼｯｸM-PRO" panose="020F0600000000000000" pitchFamily="50" charset="-128"/>
              <a:ea typeface="HG丸ｺﾞｼｯｸM-PRO" panose="020F0600000000000000" pitchFamily="50" charset="-128"/>
            </a:rPr>
            <a:t>入力内容について</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確認・質問対応</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できる方の情報を</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お願いします</a:t>
          </a:r>
        </a:p>
      </xdr:txBody>
    </xdr:sp>
    <xdr:clientData/>
  </xdr:twoCellAnchor>
  <xdr:twoCellAnchor>
    <xdr:from>
      <xdr:col>19</xdr:col>
      <xdr:colOff>76199</xdr:colOff>
      <xdr:row>8</xdr:row>
      <xdr:rowOff>20052</xdr:rowOff>
    </xdr:from>
    <xdr:to>
      <xdr:col>21</xdr:col>
      <xdr:colOff>230604</xdr:colOff>
      <xdr:row>11</xdr:row>
      <xdr:rowOff>90237</xdr:rowOff>
    </xdr:to>
    <xdr:sp macro="" textlink="">
      <xdr:nvSpPr>
        <xdr:cNvPr id="9" name="吹き出し: 角を丸めた四角形 8">
          <a:extLst>
            <a:ext uri="{FF2B5EF4-FFF2-40B4-BE49-F238E27FC236}">
              <a16:creationId xmlns:a16="http://schemas.microsoft.com/office/drawing/2014/main" id="{FA4B5945-1AEC-4339-B442-10533E44AA0C}"/>
            </a:ext>
          </a:extLst>
        </xdr:cNvPr>
        <xdr:cNvSpPr/>
      </xdr:nvSpPr>
      <xdr:spPr bwMode="auto">
        <a:xfrm>
          <a:off x="14230349" y="3229977"/>
          <a:ext cx="1526005" cy="689310"/>
        </a:xfrm>
        <a:prstGeom prst="wedgeRoundRectCallout">
          <a:avLst>
            <a:gd name="adj1" fmla="val -65867"/>
            <a:gd name="adj2" fmla="val 54461"/>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r>
            <a:rPr kumimoji="1" lang="ja-JP" altLang="en-US" sz="1200">
              <a:latin typeface="HG丸ｺﾞｼｯｸM-PRO" panose="020F0600000000000000" pitchFamily="50" charset="-128"/>
              <a:ea typeface="HG丸ｺﾞｼｯｸM-PRO" panose="020F0600000000000000" pitchFamily="50" charset="-128"/>
            </a:rPr>
            <a:t>「丁目」「番号」は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ハイフン「</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」と</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304800</xdr:colOff>
      <xdr:row>219</xdr:row>
      <xdr:rowOff>2381</xdr:rowOff>
    </xdr:from>
    <xdr:to>
      <xdr:col>10</xdr:col>
      <xdr:colOff>1453225</xdr:colOff>
      <xdr:row>265</xdr:row>
      <xdr:rowOff>149522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2519363" y="32565975"/>
          <a:ext cx="11435425" cy="7814766"/>
        </a:xfrm>
        <a:prstGeom prst="rect">
          <a:avLst/>
        </a:prstGeom>
      </xdr:spPr>
    </xdr:pic>
    <xdr:clientData/>
  </xdr:twoCellAnchor>
  <xdr:twoCellAnchor editAs="oneCell">
    <xdr:from>
      <xdr:col>4</xdr:col>
      <xdr:colOff>7144</xdr:colOff>
      <xdr:row>109</xdr:row>
      <xdr:rowOff>23813</xdr:rowOff>
    </xdr:from>
    <xdr:to>
      <xdr:col>10</xdr:col>
      <xdr:colOff>1231582</xdr:colOff>
      <xdr:row>152</xdr:row>
      <xdr:rowOff>132368</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stretch>
          <a:fillRect/>
        </a:stretch>
      </xdr:blipFill>
      <xdr:spPr>
        <a:xfrm>
          <a:off x="2555082" y="24229219"/>
          <a:ext cx="11178063" cy="7276118"/>
        </a:xfrm>
        <a:prstGeom prst="rect">
          <a:avLst/>
        </a:prstGeom>
      </xdr:spPr>
    </xdr:pic>
    <xdr:clientData/>
  </xdr:twoCellAnchor>
  <xdr:twoCellAnchor>
    <xdr:from>
      <xdr:col>3</xdr:col>
      <xdr:colOff>187590</xdr:colOff>
      <xdr:row>0</xdr:row>
      <xdr:rowOff>51595</xdr:rowOff>
    </xdr:from>
    <xdr:to>
      <xdr:col>11</xdr:col>
      <xdr:colOff>22489</xdr:colOff>
      <xdr:row>5</xdr:row>
      <xdr:rowOff>11906</xdr:rowOff>
    </xdr:to>
    <xdr:sp macro="" textlink="">
      <xdr:nvSpPr>
        <xdr:cNvPr id="2" name="下矢印吹き出し 1">
          <a:extLst>
            <a:ext uri="{FF2B5EF4-FFF2-40B4-BE49-F238E27FC236}">
              <a16:creationId xmlns:a16="http://schemas.microsoft.com/office/drawing/2014/main" id="{00000000-0008-0000-0200-000002000000}"/>
            </a:ext>
          </a:extLst>
        </xdr:cNvPr>
        <xdr:cNvSpPr/>
      </xdr:nvSpPr>
      <xdr:spPr bwMode="auto">
        <a:xfrm>
          <a:off x="2402153" y="51595"/>
          <a:ext cx="12265024" cy="1734342"/>
        </a:xfrm>
        <a:prstGeom prst="downArrowCallout">
          <a:avLst>
            <a:gd name="adj1" fmla="val 120144"/>
            <a:gd name="adj2" fmla="val 99014"/>
            <a:gd name="adj3" fmla="val 17043"/>
            <a:gd name="adj4" fmla="val 76531"/>
          </a:avLst>
        </a:prstGeom>
        <a:solidFill>
          <a:srgbClr val="0000FF"/>
        </a:solidFill>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solidFill>
                <a:schemeClr val="bg1"/>
              </a:solidFill>
            </a:rPr>
            <a:t>　　</a:t>
          </a:r>
          <a:endParaRPr kumimoji="1" lang="en-US" altLang="ja-JP" sz="1400">
            <a:solidFill>
              <a:schemeClr val="bg1"/>
            </a:solidFill>
          </a:endParaRPr>
        </a:p>
        <a:p>
          <a:pPr algn="l"/>
          <a:r>
            <a:rPr kumimoji="1" lang="ja-JP" altLang="en-US" sz="1400">
              <a:solidFill>
                <a:schemeClr val="bg1"/>
              </a:solidFill>
            </a:rPr>
            <a:t>　</a:t>
          </a:r>
          <a:r>
            <a:rPr kumimoji="1" lang="ja-JP" altLang="en-US" sz="4000">
              <a:solidFill>
                <a:schemeClr val="bg1"/>
              </a:solidFill>
              <a:latin typeface="BIZ UDゴシック" panose="020B0400000000000000" pitchFamily="49" charset="-128"/>
              <a:ea typeface="BIZ UDゴシック" panose="020B0400000000000000" pitchFamily="49" charset="-128"/>
            </a:rPr>
            <a:t>作業２</a:t>
          </a:r>
          <a:endParaRPr kumimoji="1" lang="en-US" altLang="ja-JP" sz="400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bg1"/>
              </a:solidFill>
              <a:latin typeface="BIZ UDゴシック" panose="020B0400000000000000" pitchFamily="49" charset="-128"/>
              <a:ea typeface="BIZ UDゴシック" panose="020B0400000000000000" pitchFamily="49" charset="-128"/>
            </a:rPr>
            <a:t>　　</a:t>
          </a:r>
          <a:r>
            <a:rPr kumimoji="1" lang="ja-JP" altLang="en-US" sz="1800">
              <a:solidFill>
                <a:schemeClr val="bg1"/>
              </a:solidFill>
              <a:latin typeface="BIZ UDゴシック" panose="020B0400000000000000" pitchFamily="49" charset="-128"/>
              <a:ea typeface="BIZ UDゴシック" panose="020B0400000000000000" pitchFamily="49" charset="-128"/>
            </a:rPr>
            <a:t>矢印の下にある色欄に、学校（園）ごとに記入してください　</a:t>
          </a:r>
          <a:r>
            <a:rPr kumimoji="1" lang="ja-JP" altLang="en-US" sz="2000" b="1">
              <a:solidFill>
                <a:srgbClr val="FFFF00"/>
              </a:solidFill>
              <a:latin typeface="BIZ UDゴシック" panose="020B0400000000000000" pitchFamily="49" charset="-128"/>
              <a:ea typeface="BIZ UDゴシック" panose="020B0400000000000000" pitchFamily="49" charset="-128"/>
            </a:rPr>
            <a:t>灰色部分や該当しない箇所は、入力不要です</a:t>
          </a:r>
        </a:p>
        <a:p>
          <a:pPr algn="l"/>
          <a:endParaRPr kumimoji="1" lang="en-US" altLang="ja-JP" sz="2400">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24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361950</xdr:colOff>
      <xdr:row>17</xdr:row>
      <xdr:rowOff>373862</xdr:rowOff>
    </xdr:from>
    <xdr:to>
      <xdr:col>3</xdr:col>
      <xdr:colOff>0</xdr:colOff>
      <xdr:row>21</xdr:row>
      <xdr:rowOff>95254</xdr:rowOff>
    </xdr:to>
    <xdr:sp macro="" textlink="">
      <xdr:nvSpPr>
        <xdr:cNvPr id="5" name="矢印: 折線 4">
          <a:extLst>
            <a:ext uri="{FF2B5EF4-FFF2-40B4-BE49-F238E27FC236}">
              <a16:creationId xmlns:a16="http://schemas.microsoft.com/office/drawing/2014/main" id="{00000000-0008-0000-0200-000005000000}"/>
            </a:ext>
          </a:extLst>
        </xdr:cNvPr>
        <xdr:cNvSpPr/>
      </xdr:nvSpPr>
      <xdr:spPr bwMode="auto">
        <a:xfrm rot="5400000" flipV="1">
          <a:off x="1320404" y="10797783"/>
          <a:ext cx="1245392" cy="571500"/>
        </a:xfrm>
        <a:prstGeom prst="bentArrow">
          <a:avLst>
            <a:gd name="adj1" fmla="val 33144"/>
            <a:gd name="adj2" fmla="val 37170"/>
            <a:gd name="adj3" fmla="val 47078"/>
            <a:gd name="adj4" fmla="val 40760"/>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solidFill>
              <a:schemeClr val="tx1"/>
            </a:solidFill>
          </a:endParaRPr>
        </a:p>
      </xdr:txBody>
    </xdr:sp>
    <xdr:clientData/>
  </xdr:twoCellAnchor>
  <xdr:twoCellAnchor>
    <xdr:from>
      <xdr:col>6</xdr:col>
      <xdr:colOff>1117600</xdr:colOff>
      <xdr:row>109</xdr:row>
      <xdr:rowOff>12700</xdr:rowOff>
    </xdr:from>
    <xdr:to>
      <xdr:col>7</xdr:col>
      <xdr:colOff>1130300</xdr:colOff>
      <xdr:row>112</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bwMode="auto">
        <a:xfrm>
          <a:off x="3873500" y="18376900"/>
          <a:ext cx="2120900" cy="520700"/>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2</xdr:col>
      <xdr:colOff>330200</xdr:colOff>
      <xdr:row>118</xdr:row>
      <xdr:rowOff>165099</xdr:rowOff>
    </xdr:from>
    <xdr:to>
      <xdr:col>4</xdr:col>
      <xdr:colOff>838200</xdr:colOff>
      <xdr:row>122</xdr:row>
      <xdr:rowOff>123824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bwMode="auto">
        <a:xfrm>
          <a:off x="330200" y="22044024"/>
          <a:ext cx="1774825" cy="64452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8</xdr:col>
      <xdr:colOff>50800</xdr:colOff>
      <xdr:row>145</xdr:row>
      <xdr:rowOff>139700</xdr:rowOff>
    </xdr:from>
    <xdr:to>
      <xdr:col>8</xdr:col>
      <xdr:colOff>1714500</xdr:colOff>
      <xdr:row>150</xdr:row>
      <xdr:rowOff>63500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bwMode="auto">
        <a:xfrm>
          <a:off x="7023100" y="24904700"/>
          <a:ext cx="1663700" cy="812800"/>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2</xdr:col>
      <xdr:colOff>508000</xdr:colOff>
      <xdr:row>138</xdr:row>
      <xdr:rowOff>76200</xdr:rowOff>
    </xdr:from>
    <xdr:to>
      <xdr:col>4</xdr:col>
      <xdr:colOff>787400</xdr:colOff>
      <xdr:row>142</xdr:row>
      <xdr:rowOff>76200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bwMode="auto">
        <a:xfrm>
          <a:off x="508000" y="23596600"/>
          <a:ext cx="1549400" cy="71120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10</xdr:col>
      <xdr:colOff>142876</xdr:colOff>
      <xdr:row>135</xdr:row>
      <xdr:rowOff>63500</xdr:rowOff>
    </xdr:from>
    <xdr:to>
      <xdr:col>11</xdr:col>
      <xdr:colOff>243417</xdr:colOff>
      <xdr:row>138</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bwMode="auto">
        <a:xfrm>
          <a:off x="11403543" y="31443083"/>
          <a:ext cx="2206624" cy="482600"/>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twoCellAnchor>
    <xdr:from>
      <xdr:col>2</xdr:col>
      <xdr:colOff>285750</xdr:colOff>
      <xdr:row>44</xdr:row>
      <xdr:rowOff>607219</xdr:rowOff>
    </xdr:from>
    <xdr:to>
      <xdr:col>2</xdr:col>
      <xdr:colOff>836612</xdr:colOff>
      <xdr:row>57</xdr:row>
      <xdr:rowOff>116665</xdr:rowOff>
    </xdr:to>
    <xdr:sp macro="" textlink="">
      <xdr:nvSpPr>
        <xdr:cNvPr id="3" name="矢印: 下 2">
          <a:extLst>
            <a:ext uri="{FF2B5EF4-FFF2-40B4-BE49-F238E27FC236}">
              <a16:creationId xmlns:a16="http://schemas.microsoft.com/office/drawing/2014/main" id="{00000000-0008-0000-0200-000003000000}"/>
            </a:ext>
          </a:extLst>
        </xdr:cNvPr>
        <xdr:cNvSpPr/>
      </xdr:nvSpPr>
      <xdr:spPr bwMode="auto">
        <a:xfrm>
          <a:off x="1581150" y="17037844"/>
          <a:ext cx="550862" cy="15096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2</xdr:col>
      <xdr:colOff>257175</xdr:colOff>
      <xdr:row>57</xdr:row>
      <xdr:rowOff>97632</xdr:rowOff>
    </xdr:from>
    <xdr:to>
      <xdr:col>2</xdr:col>
      <xdr:colOff>824707</xdr:colOff>
      <xdr:row>114</xdr:row>
      <xdr:rowOff>38100</xdr:rowOff>
    </xdr:to>
    <xdr:sp macro="" textlink="">
      <xdr:nvSpPr>
        <xdr:cNvPr id="14" name="矢印: 下 13">
          <a:extLst>
            <a:ext uri="{FF2B5EF4-FFF2-40B4-BE49-F238E27FC236}">
              <a16:creationId xmlns:a16="http://schemas.microsoft.com/office/drawing/2014/main" id="{00000000-0008-0000-0200-00000E000000}"/>
            </a:ext>
          </a:extLst>
        </xdr:cNvPr>
        <xdr:cNvSpPr/>
      </xdr:nvSpPr>
      <xdr:spPr bwMode="auto">
        <a:xfrm>
          <a:off x="1552575" y="18528507"/>
          <a:ext cx="567532" cy="8551068"/>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2</xdr:col>
      <xdr:colOff>352424</xdr:colOff>
      <xdr:row>27</xdr:row>
      <xdr:rowOff>445292</xdr:rowOff>
    </xdr:from>
    <xdr:to>
      <xdr:col>2</xdr:col>
      <xdr:colOff>815973</xdr:colOff>
      <xdr:row>44</xdr:row>
      <xdr:rowOff>595311</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bwMode="auto">
        <a:xfrm>
          <a:off x="1638299" y="13339761"/>
          <a:ext cx="463549" cy="2828925"/>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2</xdr:col>
      <xdr:colOff>314325</xdr:colOff>
      <xdr:row>24</xdr:row>
      <xdr:rowOff>245269</xdr:rowOff>
    </xdr:from>
    <xdr:to>
      <xdr:col>2</xdr:col>
      <xdr:colOff>818356</xdr:colOff>
      <xdr:row>27</xdr:row>
      <xdr:rowOff>421465</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bwMode="auto">
        <a:xfrm>
          <a:off x="1609725" y="12999244"/>
          <a:ext cx="504031"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2</xdr:col>
      <xdr:colOff>352424</xdr:colOff>
      <xdr:row>21</xdr:row>
      <xdr:rowOff>83344</xdr:rowOff>
    </xdr:from>
    <xdr:to>
      <xdr:col>2</xdr:col>
      <xdr:colOff>794543</xdr:colOff>
      <xdr:row>24</xdr:row>
      <xdr:rowOff>259540</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bwMode="auto">
        <a:xfrm>
          <a:off x="1647824" y="11694319"/>
          <a:ext cx="442119"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7</xdr:col>
      <xdr:colOff>497152</xdr:colOff>
      <xdr:row>1</xdr:row>
      <xdr:rowOff>6618</xdr:rowOff>
    </xdr:from>
    <xdr:to>
      <xdr:col>10</xdr:col>
      <xdr:colOff>1059392</xdr:colOff>
      <xdr:row>2</xdr:row>
      <xdr:rowOff>412754</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bwMode="auto">
        <a:xfrm>
          <a:off x="6712215" y="173306"/>
          <a:ext cx="6884458" cy="596636"/>
        </a:xfrm>
        <a:prstGeom prst="rect">
          <a:avLst/>
        </a:prstGeom>
        <a:solidFill>
          <a:schemeClr val="bg1"/>
        </a:solidFill>
        <a:ln w="25400" algn="ctr">
          <a:solidFill>
            <a:srgbClr val="FF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注）　同じ内容を複写して、複数個所に入れる際は「コピー＆値貼り付け」でお願いします。</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　　　（「切り取り＆貼り付け」を行うと、正しい数値を反映できません）</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1881188</xdr:colOff>
      <xdr:row>250</xdr:row>
      <xdr:rowOff>119061</xdr:rowOff>
    </xdr:from>
    <xdr:to>
      <xdr:col>7</xdr:col>
      <xdr:colOff>1437481</xdr:colOff>
      <xdr:row>255</xdr:row>
      <xdr:rowOff>42862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4702969" y="39635905"/>
          <a:ext cx="1663700" cy="757238"/>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7</xdr:col>
      <xdr:colOff>2012893</xdr:colOff>
      <xdr:row>250</xdr:row>
      <xdr:rowOff>119062</xdr:rowOff>
    </xdr:from>
    <xdr:to>
      <xdr:col>8</xdr:col>
      <xdr:colOff>1446950</xdr:colOff>
      <xdr:row>254</xdr:row>
      <xdr:rowOff>119062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bwMode="auto">
        <a:xfrm>
          <a:off x="6942081" y="39635906"/>
          <a:ext cx="1541463" cy="66675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6</xdr:col>
      <xdr:colOff>1404938</xdr:colOff>
      <xdr:row>234</xdr:row>
      <xdr:rowOff>71437</xdr:rowOff>
    </xdr:from>
    <xdr:to>
      <xdr:col>7</xdr:col>
      <xdr:colOff>1417638</xdr:colOff>
      <xdr:row>237</xdr:row>
      <xdr:rowOff>58738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bwMode="auto">
        <a:xfrm>
          <a:off x="4226719" y="36921281"/>
          <a:ext cx="2120107" cy="487363"/>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4</xdr:col>
      <xdr:colOff>1108018</xdr:colOff>
      <xdr:row>250</xdr:row>
      <xdr:rowOff>83343</xdr:rowOff>
    </xdr:from>
    <xdr:to>
      <xdr:col>6</xdr:col>
      <xdr:colOff>1318363</xdr:colOff>
      <xdr:row>254</xdr:row>
      <xdr:rowOff>42068</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bwMode="auto">
        <a:xfrm>
          <a:off x="2370081" y="39600187"/>
          <a:ext cx="1770063" cy="62547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9</xdr:col>
      <xdr:colOff>1393769</xdr:colOff>
      <xdr:row>263</xdr:row>
      <xdr:rowOff>47625</xdr:rowOff>
    </xdr:from>
    <xdr:to>
      <xdr:col>10</xdr:col>
      <xdr:colOff>1629833</xdr:colOff>
      <xdr:row>266</xdr:row>
      <xdr:rowOff>22225</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bwMode="auto">
        <a:xfrm>
          <a:off x="10548352" y="53112458"/>
          <a:ext cx="2342148" cy="482600"/>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664369</xdr:colOff>
      <xdr:row>92</xdr:row>
      <xdr:rowOff>130966</xdr:rowOff>
    </xdr:from>
    <xdr:to>
      <xdr:col>4</xdr:col>
      <xdr:colOff>1035844</xdr:colOff>
      <xdr:row>92</xdr:row>
      <xdr:rowOff>407191</xdr:rowOff>
    </xdr:to>
    <xdr:sp macro="" textlink="">
      <xdr:nvSpPr>
        <xdr:cNvPr id="3" name="Oval 1429">
          <a:extLst>
            <a:ext uri="{FF2B5EF4-FFF2-40B4-BE49-F238E27FC236}">
              <a16:creationId xmlns:a16="http://schemas.microsoft.com/office/drawing/2014/main" id="{00000000-0008-0000-0300-000003000000}"/>
            </a:ext>
          </a:extLst>
        </xdr:cNvPr>
        <xdr:cNvSpPr>
          <a:spLocks noChangeArrowheads="1"/>
        </xdr:cNvSpPr>
      </xdr:nvSpPr>
      <xdr:spPr bwMode="auto">
        <a:xfrm>
          <a:off x="1450182" y="27562966"/>
          <a:ext cx="371475" cy="276225"/>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0</xdr:col>
      <xdr:colOff>83344</xdr:colOff>
      <xdr:row>0</xdr:row>
      <xdr:rowOff>0</xdr:rowOff>
    </xdr:from>
    <xdr:to>
      <xdr:col>14</xdr:col>
      <xdr:colOff>847725</xdr:colOff>
      <xdr:row>2</xdr:row>
      <xdr:rowOff>16598</xdr:rowOff>
    </xdr:to>
    <xdr:sp macro="" textlink="">
      <xdr:nvSpPr>
        <xdr:cNvPr id="4" name="下矢印吹き出し 1">
          <a:extLst>
            <a:ext uri="{FF2B5EF4-FFF2-40B4-BE49-F238E27FC236}">
              <a16:creationId xmlns:a16="http://schemas.microsoft.com/office/drawing/2014/main" id="{00000000-0008-0000-0300-000004000000}"/>
            </a:ext>
          </a:extLst>
        </xdr:cNvPr>
        <xdr:cNvSpPr/>
      </xdr:nvSpPr>
      <xdr:spPr bwMode="auto">
        <a:xfrm>
          <a:off x="83344" y="0"/>
          <a:ext cx="15170944" cy="1635848"/>
        </a:xfrm>
        <a:prstGeom prst="downArrowCallout">
          <a:avLst>
            <a:gd name="adj1" fmla="val 136855"/>
            <a:gd name="adj2" fmla="val 103000"/>
            <a:gd name="adj3" fmla="val 11300"/>
            <a:gd name="adj4" fmla="val 80345"/>
          </a:avLst>
        </a:prstGeom>
        <a:solidFill>
          <a:srgbClr val="0000FF"/>
        </a:solidFill>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t>　　</a:t>
          </a:r>
          <a:endParaRPr kumimoji="1" lang="en-US" altLang="ja-JP" sz="1400"/>
        </a:p>
        <a:p>
          <a:pPr algn="l"/>
          <a:r>
            <a:rPr kumimoji="1" lang="ja-JP" altLang="en-US" sz="2800"/>
            <a:t>　</a:t>
          </a:r>
          <a:r>
            <a:rPr kumimoji="1" lang="ja-JP" altLang="en-US" sz="2800">
              <a:solidFill>
                <a:schemeClr val="bg1"/>
              </a:solidFill>
              <a:latin typeface="BIZ UDゴシック" panose="020B0400000000000000" pitchFamily="49" charset="-128"/>
              <a:ea typeface="BIZ UDゴシック" panose="020B0400000000000000" pitchFamily="49" charset="-128"/>
            </a:rPr>
            <a:t>作業３</a:t>
          </a:r>
          <a:r>
            <a:rPr kumimoji="1" lang="ja-JP" altLang="en-US" sz="2800" baseline="0">
              <a:solidFill>
                <a:schemeClr val="bg1"/>
              </a:solidFill>
              <a:latin typeface="BIZ UDゴシック" panose="020B0400000000000000" pitchFamily="49" charset="-128"/>
              <a:ea typeface="BIZ UDゴシック" panose="020B0400000000000000" pitchFamily="49" charset="-128"/>
            </a:rPr>
            <a:t> </a:t>
          </a:r>
          <a:r>
            <a:rPr kumimoji="1" lang="ja-JP" altLang="en-US" sz="1800">
              <a:solidFill>
                <a:schemeClr val="bg1"/>
              </a:solidFill>
              <a:latin typeface="BIZ UDゴシック" panose="020B0400000000000000" pitchFamily="49" charset="-128"/>
              <a:ea typeface="BIZ UDゴシック" panose="020B0400000000000000" pitchFamily="49" charset="-128"/>
            </a:rPr>
            <a:t>矢印の下にあるカラー欄に、法人本部、学校</a:t>
          </a:r>
          <a:r>
            <a:rPr kumimoji="1" lang="en-US" altLang="ja-JP" sz="1800">
              <a:solidFill>
                <a:schemeClr val="bg1"/>
              </a:solidFill>
              <a:latin typeface="BIZ UDゴシック" panose="020B0400000000000000" pitchFamily="49" charset="-128"/>
              <a:ea typeface="BIZ UDゴシック" panose="020B0400000000000000" pitchFamily="49" charset="-128"/>
            </a:rPr>
            <a:t>(</a:t>
          </a:r>
          <a:r>
            <a:rPr kumimoji="1" lang="ja-JP" altLang="en-US" sz="1800">
              <a:solidFill>
                <a:schemeClr val="bg1"/>
              </a:solidFill>
              <a:latin typeface="BIZ UDゴシック" panose="020B0400000000000000" pitchFamily="49" charset="-128"/>
              <a:ea typeface="BIZ UDゴシック" panose="020B0400000000000000" pitchFamily="49" charset="-128"/>
            </a:rPr>
            <a:t>園</a:t>
          </a:r>
          <a:r>
            <a:rPr kumimoji="1" lang="en-US" altLang="ja-JP" sz="1800">
              <a:solidFill>
                <a:schemeClr val="bg1"/>
              </a:solidFill>
              <a:latin typeface="BIZ UDゴシック" panose="020B0400000000000000" pitchFamily="49" charset="-128"/>
              <a:ea typeface="BIZ UDゴシック" panose="020B0400000000000000" pitchFamily="49" charset="-128"/>
            </a:rPr>
            <a:t>)</a:t>
          </a:r>
          <a:r>
            <a:rPr kumimoji="1" lang="ja-JP" altLang="en-US" sz="1800">
              <a:solidFill>
                <a:schemeClr val="bg1"/>
              </a:solidFill>
              <a:latin typeface="BIZ UDゴシック" panose="020B0400000000000000" pitchFamily="49" charset="-128"/>
              <a:ea typeface="BIZ UDゴシック" panose="020B0400000000000000" pitchFamily="49" charset="-128"/>
            </a:rPr>
            <a:t>ごとに記入してください。</a:t>
          </a:r>
          <a:r>
            <a:rPr kumimoji="1" lang="ja-JP" altLang="ja-JP" sz="1800">
              <a:solidFill>
                <a:schemeClr val="bg1"/>
              </a:solidFill>
              <a:effectLst/>
              <a:latin typeface="+mn-lt"/>
              <a:ea typeface="+mn-ea"/>
              <a:cs typeface="+mn-cs"/>
            </a:rPr>
            <a:t>灰色部分、該当しない費目は、入力不要です</a:t>
          </a:r>
          <a:r>
            <a:rPr kumimoji="1" lang="ja-JP" altLang="en-US" sz="1800">
              <a:solidFill>
                <a:schemeClr val="bg1"/>
              </a:solidFill>
              <a:effectLst/>
              <a:latin typeface="+mn-lt"/>
              <a:ea typeface="+mn-ea"/>
              <a:cs typeface="+mn-cs"/>
            </a:rPr>
            <a:t>。</a:t>
          </a:r>
          <a:endParaRPr kumimoji="1" lang="en-US" altLang="ja-JP" sz="180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400">
              <a:solidFill>
                <a:schemeClr val="bg1"/>
              </a:solidFill>
              <a:latin typeface="BIZ UDゴシック" panose="020B0400000000000000" pitchFamily="49" charset="-128"/>
              <a:ea typeface="BIZ UDゴシック" panose="020B0400000000000000" pitchFamily="49" charset="-128"/>
            </a:rPr>
            <a:t>　　　　　　</a:t>
          </a:r>
          <a:r>
            <a:rPr kumimoji="1" lang="ja-JP" altLang="en-US" sz="2800" b="1">
              <a:solidFill>
                <a:srgbClr val="FFFF00"/>
              </a:solidFill>
              <a:latin typeface="BIZ UDゴシック" panose="020B0400000000000000" pitchFamily="49" charset="-128"/>
              <a:ea typeface="BIZ UDゴシック" panose="020B0400000000000000" pitchFamily="49" charset="-128"/>
            </a:rPr>
            <a:t>黄色の列（総計）は最後に入力してください。　</a:t>
          </a:r>
          <a:endParaRPr kumimoji="1" lang="en-US" altLang="ja-JP" sz="2800" b="1">
            <a:solidFill>
              <a:srgbClr val="FFFF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　　</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24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1262063</xdr:colOff>
      <xdr:row>0</xdr:row>
      <xdr:rowOff>723903</xdr:rowOff>
    </xdr:from>
    <xdr:to>
      <xdr:col>14</xdr:col>
      <xdr:colOff>726281</xdr:colOff>
      <xdr:row>0</xdr:row>
      <xdr:rowOff>1309688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bwMode="auto">
        <a:xfrm>
          <a:off x="9382126" y="723903"/>
          <a:ext cx="5750718" cy="585785"/>
        </a:xfrm>
        <a:prstGeom prst="rect">
          <a:avLst/>
        </a:prstGeom>
        <a:solidFill>
          <a:schemeClr val="bg1"/>
        </a:solidFill>
        <a:ln w="25400" algn="ctr">
          <a:solidFill>
            <a:srgbClr val="FF0000"/>
          </a:solidFill>
          <a:miter lim="800000"/>
          <a:headEnd/>
          <a:tailEnd/>
        </a:ln>
        <a:effectLst/>
      </xdr:spPr>
      <xdr:txBody>
        <a:bodyPr vertOverflow="clip" horzOverflow="clip" wrap="square" rtlCol="0" anchor="t"/>
        <a:lstStyle/>
        <a:p>
          <a:r>
            <a:rPr kumimoji="1" lang="ja-JP" altLang="en-US" sz="1200" b="1">
              <a:solidFill>
                <a:srgbClr val="7030A0"/>
              </a:solidFill>
            </a:rPr>
            <a:t>注）　同じ内容を複写して、複数個所に入れる際は「コピー＆値貼り付け」してください。</a:t>
          </a:r>
          <a:endParaRPr kumimoji="1" lang="en-US" altLang="ja-JP" sz="1200" b="1">
            <a:solidFill>
              <a:srgbClr val="7030A0"/>
            </a:solidFill>
          </a:endParaRPr>
        </a:p>
        <a:p>
          <a:r>
            <a:rPr kumimoji="1" lang="ja-JP" altLang="en-US" sz="1200" b="1">
              <a:solidFill>
                <a:srgbClr val="7030A0"/>
              </a:solidFill>
            </a:rPr>
            <a:t>　　　（「切り取り＆貼り付け」を行うと、正しい数値を反映できません）</a:t>
          </a:r>
          <a:endParaRPr kumimoji="1" lang="en-US" altLang="ja-JP" sz="1200" b="1">
            <a:solidFill>
              <a:srgbClr val="7030A0"/>
            </a:solidFill>
          </a:endParaRPr>
        </a:p>
        <a:p>
          <a:endParaRPr kumimoji="1" lang="ja-JP" altLang="en-US" sz="1100"/>
        </a:p>
      </xdr:txBody>
    </xdr:sp>
    <xdr:clientData/>
  </xdr:twoCellAnchor>
  <xdr:twoCellAnchor>
    <xdr:from>
      <xdr:col>58</xdr:col>
      <xdr:colOff>0</xdr:colOff>
      <xdr:row>131</xdr:row>
      <xdr:rowOff>0</xdr:rowOff>
    </xdr:from>
    <xdr:to>
      <xdr:col>61</xdr:col>
      <xdr:colOff>0</xdr:colOff>
      <xdr:row>131</xdr:row>
      <xdr:rowOff>0</xdr:rowOff>
    </xdr:to>
    <xdr:grpSp>
      <xdr:nvGrpSpPr>
        <xdr:cNvPr id="55" name="Group 1337">
          <a:extLst>
            <a:ext uri="{FF2B5EF4-FFF2-40B4-BE49-F238E27FC236}">
              <a16:creationId xmlns:a16="http://schemas.microsoft.com/office/drawing/2014/main" id="{00000000-0008-0000-0300-000037000000}"/>
            </a:ext>
          </a:extLst>
        </xdr:cNvPr>
        <xdr:cNvGrpSpPr>
          <a:grpSpLocks/>
        </xdr:cNvGrpSpPr>
      </xdr:nvGrpSpPr>
      <xdr:grpSpPr bwMode="auto">
        <a:xfrm>
          <a:off x="30932438" y="39409688"/>
          <a:ext cx="0" cy="0"/>
          <a:chOff x="308" y="273"/>
          <a:chExt cx="592" cy="13"/>
        </a:xfrm>
      </xdr:grpSpPr>
      <xdr:grpSp>
        <xdr:nvGrpSpPr>
          <xdr:cNvPr id="56" name="Group 1338">
            <a:extLst>
              <a:ext uri="{FF2B5EF4-FFF2-40B4-BE49-F238E27FC236}">
                <a16:creationId xmlns:a16="http://schemas.microsoft.com/office/drawing/2014/main" id="{00000000-0008-0000-0300-000038000000}"/>
              </a:ext>
            </a:extLst>
          </xdr:cNvPr>
          <xdr:cNvGrpSpPr>
            <a:grpSpLocks/>
          </xdr:cNvGrpSpPr>
        </xdr:nvGrpSpPr>
        <xdr:grpSpPr bwMode="auto">
          <a:xfrm>
            <a:off x="465" y="273"/>
            <a:ext cx="121" cy="13"/>
            <a:chOff x="452" y="272"/>
            <a:chExt cx="121" cy="14"/>
          </a:xfrm>
        </xdr:grpSpPr>
        <xdr:sp macro="" textlink="">
          <xdr:nvSpPr>
            <xdr:cNvPr id="93" name="Line 1339">
              <a:extLst>
                <a:ext uri="{FF2B5EF4-FFF2-40B4-BE49-F238E27FC236}">
                  <a16:creationId xmlns:a16="http://schemas.microsoft.com/office/drawing/2014/main" id="{00000000-0008-0000-0300-00005D000000}"/>
                </a:ext>
              </a:extLst>
            </xdr:cNvPr>
            <xdr:cNvSpPr>
              <a:spLocks noChangeShapeType="1"/>
            </xdr:cNvSpPr>
          </xdr:nvSpPr>
          <xdr:spPr bwMode="auto">
            <a:xfrm>
              <a:off x="452"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4" name="Line 1340">
              <a:extLst>
                <a:ext uri="{FF2B5EF4-FFF2-40B4-BE49-F238E27FC236}">
                  <a16:creationId xmlns:a16="http://schemas.microsoft.com/office/drawing/2014/main" id="{00000000-0008-0000-0300-00005E000000}"/>
                </a:ext>
              </a:extLst>
            </xdr:cNvPr>
            <xdr:cNvSpPr>
              <a:spLocks noChangeShapeType="1"/>
            </xdr:cNvSpPr>
          </xdr:nvSpPr>
          <xdr:spPr bwMode="auto">
            <a:xfrm>
              <a:off x="465"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5" name="Line 1341">
              <a:extLst>
                <a:ext uri="{FF2B5EF4-FFF2-40B4-BE49-F238E27FC236}">
                  <a16:creationId xmlns:a16="http://schemas.microsoft.com/office/drawing/2014/main" id="{00000000-0008-0000-0300-00005F000000}"/>
                </a:ext>
              </a:extLst>
            </xdr:cNvPr>
            <xdr:cNvSpPr>
              <a:spLocks noChangeShapeType="1"/>
            </xdr:cNvSpPr>
          </xdr:nvSpPr>
          <xdr:spPr bwMode="auto">
            <a:xfrm>
              <a:off x="48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6" name="Line 1342">
              <a:extLst>
                <a:ext uri="{FF2B5EF4-FFF2-40B4-BE49-F238E27FC236}">
                  <a16:creationId xmlns:a16="http://schemas.microsoft.com/office/drawing/2014/main" id="{00000000-0008-0000-0300-000060000000}"/>
                </a:ext>
              </a:extLst>
            </xdr:cNvPr>
            <xdr:cNvSpPr>
              <a:spLocks noChangeShapeType="1"/>
            </xdr:cNvSpPr>
          </xdr:nvSpPr>
          <xdr:spPr bwMode="auto">
            <a:xfrm>
              <a:off x="50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7" name="Line 1343">
              <a:extLst>
                <a:ext uri="{FF2B5EF4-FFF2-40B4-BE49-F238E27FC236}">
                  <a16:creationId xmlns:a16="http://schemas.microsoft.com/office/drawing/2014/main" id="{00000000-0008-0000-0300-000061000000}"/>
                </a:ext>
              </a:extLst>
            </xdr:cNvPr>
            <xdr:cNvSpPr>
              <a:spLocks noChangeShapeType="1"/>
            </xdr:cNvSpPr>
          </xdr:nvSpPr>
          <xdr:spPr bwMode="auto">
            <a:xfrm>
              <a:off x="526"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8" name="Line 1344">
              <a:extLst>
                <a:ext uri="{FF2B5EF4-FFF2-40B4-BE49-F238E27FC236}">
                  <a16:creationId xmlns:a16="http://schemas.microsoft.com/office/drawing/2014/main" id="{00000000-0008-0000-0300-000062000000}"/>
                </a:ext>
              </a:extLst>
            </xdr:cNvPr>
            <xdr:cNvSpPr>
              <a:spLocks noChangeShapeType="1"/>
            </xdr:cNvSpPr>
          </xdr:nvSpPr>
          <xdr:spPr bwMode="auto">
            <a:xfrm>
              <a:off x="53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9" name="Line 1345">
              <a:extLst>
                <a:ext uri="{FF2B5EF4-FFF2-40B4-BE49-F238E27FC236}">
                  <a16:creationId xmlns:a16="http://schemas.microsoft.com/office/drawing/2014/main" id="{00000000-0008-0000-0300-000063000000}"/>
                </a:ext>
              </a:extLst>
            </xdr:cNvPr>
            <xdr:cNvSpPr>
              <a:spLocks noChangeShapeType="1"/>
            </xdr:cNvSpPr>
          </xdr:nvSpPr>
          <xdr:spPr bwMode="auto">
            <a:xfrm>
              <a:off x="56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100" name="Line 1346">
              <a:extLst>
                <a:ext uri="{FF2B5EF4-FFF2-40B4-BE49-F238E27FC236}">
                  <a16:creationId xmlns:a16="http://schemas.microsoft.com/office/drawing/2014/main" id="{00000000-0008-0000-0300-000064000000}"/>
                </a:ext>
              </a:extLst>
            </xdr:cNvPr>
            <xdr:cNvSpPr>
              <a:spLocks noChangeShapeType="1"/>
            </xdr:cNvSpPr>
          </xdr:nvSpPr>
          <xdr:spPr bwMode="auto">
            <a:xfrm>
              <a:off x="573"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101" name="Line 1347">
              <a:extLst>
                <a:ext uri="{FF2B5EF4-FFF2-40B4-BE49-F238E27FC236}">
                  <a16:creationId xmlns:a16="http://schemas.microsoft.com/office/drawing/2014/main" id="{00000000-0008-0000-0300-000065000000}"/>
                </a:ext>
              </a:extLst>
            </xdr:cNvPr>
            <xdr:cNvSpPr>
              <a:spLocks noChangeShapeType="1"/>
            </xdr:cNvSpPr>
          </xdr:nvSpPr>
          <xdr:spPr bwMode="auto">
            <a:xfrm>
              <a:off x="477"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102" name="Line 1348">
              <a:extLst>
                <a:ext uri="{FF2B5EF4-FFF2-40B4-BE49-F238E27FC236}">
                  <a16:creationId xmlns:a16="http://schemas.microsoft.com/office/drawing/2014/main" id="{00000000-0008-0000-0300-000066000000}"/>
                </a:ext>
              </a:extLst>
            </xdr:cNvPr>
            <xdr:cNvSpPr>
              <a:spLocks noChangeShapeType="1"/>
            </xdr:cNvSpPr>
          </xdr:nvSpPr>
          <xdr:spPr bwMode="auto">
            <a:xfrm>
              <a:off x="514"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103" name="Line 1349">
              <a:extLst>
                <a:ext uri="{FF2B5EF4-FFF2-40B4-BE49-F238E27FC236}">
                  <a16:creationId xmlns:a16="http://schemas.microsoft.com/office/drawing/2014/main" id="{00000000-0008-0000-0300-000067000000}"/>
                </a:ext>
              </a:extLst>
            </xdr:cNvPr>
            <xdr:cNvSpPr>
              <a:spLocks noChangeShapeType="1"/>
            </xdr:cNvSpPr>
          </xdr:nvSpPr>
          <xdr:spPr bwMode="auto">
            <a:xfrm>
              <a:off x="550"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grpSp>
      <xdr:grpSp>
        <xdr:nvGrpSpPr>
          <xdr:cNvPr id="57" name="Group 1350">
            <a:extLst>
              <a:ext uri="{FF2B5EF4-FFF2-40B4-BE49-F238E27FC236}">
                <a16:creationId xmlns:a16="http://schemas.microsoft.com/office/drawing/2014/main" id="{00000000-0008-0000-0300-000039000000}"/>
              </a:ext>
            </a:extLst>
          </xdr:cNvPr>
          <xdr:cNvGrpSpPr>
            <a:grpSpLocks/>
          </xdr:cNvGrpSpPr>
        </xdr:nvGrpSpPr>
        <xdr:grpSpPr bwMode="auto">
          <a:xfrm>
            <a:off x="779" y="273"/>
            <a:ext cx="121" cy="13"/>
            <a:chOff x="452" y="272"/>
            <a:chExt cx="121" cy="14"/>
          </a:xfrm>
        </xdr:grpSpPr>
        <xdr:sp macro="" textlink="">
          <xdr:nvSpPr>
            <xdr:cNvPr id="82" name="Line 1351">
              <a:extLst>
                <a:ext uri="{FF2B5EF4-FFF2-40B4-BE49-F238E27FC236}">
                  <a16:creationId xmlns:a16="http://schemas.microsoft.com/office/drawing/2014/main" id="{00000000-0008-0000-0300-000052000000}"/>
                </a:ext>
              </a:extLst>
            </xdr:cNvPr>
            <xdr:cNvSpPr>
              <a:spLocks noChangeShapeType="1"/>
            </xdr:cNvSpPr>
          </xdr:nvSpPr>
          <xdr:spPr bwMode="auto">
            <a:xfrm>
              <a:off x="452"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3" name="Line 1352">
              <a:extLst>
                <a:ext uri="{FF2B5EF4-FFF2-40B4-BE49-F238E27FC236}">
                  <a16:creationId xmlns:a16="http://schemas.microsoft.com/office/drawing/2014/main" id="{00000000-0008-0000-0300-000053000000}"/>
                </a:ext>
              </a:extLst>
            </xdr:cNvPr>
            <xdr:cNvSpPr>
              <a:spLocks noChangeShapeType="1"/>
            </xdr:cNvSpPr>
          </xdr:nvSpPr>
          <xdr:spPr bwMode="auto">
            <a:xfrm>
              <a:off x="465"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4" name="Line 1353">
              <a:extLst>
                <a:ext uri="{FF2B5EF4-FFF2-40B4-BE49-F238E27FC236}">
                  <a16:creationId xmlns:a16="http://schemas.microsoft.com/office/drawing/2014/main" id="{00000000-0008-0000-0300-000054000000}"/>
                </a:ext>
              </a:extLst>
            </xdr:cNvPr>
            <xdr:cNvSpPr>
              <a:spLocks noChangeShapeType="1"/>
            </xdr:cNvSpPr>
          </xdr:nvSpPr>
          <xdr:spPr bwMode="auto">
            <a:xfrm>
              <a:off x="48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5" name="Line 1354">
              <a:extLst>
                <a:ext uri="{FF2B5EF4-FFF2-40B4-BE49-F238E27FC236}">
                  <a16:creationId xmlns:a16="http://schemas.microsoft.com/office/drawing/2014/main" id="{00000000-0008-0000-0300-000055000000}"/>
                </a:ext>
              </a:extLst>
            </xdr:cNvPr>
            <xdr:cNvSpPr>
              <a:spLocks noChangeShapeType="1"/>
            </xdr:cNvSpPr>
          </xdr:nvSpPr>
          <xdr:spPr bwMode="auto">
            <a:xfrm>
              <a:off x="50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6" name="Line 1355">
              <a:extLst>
                <a:ext uri="{FF2B5EF4-FFF2-40B4-BE49-F238E27FC236}">
                  <a16:creationId xmlns:a16="http://schemas.microsoft.com/office/drawing/2014/main" id="{00000000-0008-0000-0300-000056000000}"/>
                </a:ext>
              </a:extLst>
            </xdr:cNvPr>
            <xdr:cNvSpPr>
              <a:spLocks noChangeShapeType="1"/>
            </xdr:cNvSpPr>
          </xdr:nvSpPr>
          <xdr:spPr bwMode="auto">
            <a:xfrm>
              <a:off x="526"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7" name="Line 1356">
              <a:extLst>
                <a:ext uri="{FF2B5EF4-FFF2-40B4-BE49-F238E27FC236}">
                  <a16:creationId xmlns:a16="http://schemas.microsoft.com/office/drawing/2014/main" id="{00000000-0008-0000-0300-000057000000}"/>
                </a:ext>
              </a:extLst>
            </xdr:cNvPr>
            <xdr:cNvSpPr>
              <a:spLocks noChangeShapeType="1"/>
            </xdr:cNvSpPr>
          </xdr:nvSpPr>
          <xdr:spPr bwMode="auto">
            <a:xfrm>
              <a:off x="53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8" name="Line 1357">
              <a:extLst>
                <a:ext uri="{FF2B5EF4-FFF2-40B4-BE49-F238E27FC236}">
                  <a16:creationId xmlns:a16="http://schemas.microsoft.com/office/drawing/2014/main" id="{00000000-0008-0000-0300-000058000000}"/>
                </a:ext>
              </a:extLst>
            </xdr:cNvPr>
            <xdr:cNvSpPr>
              <a:spLocks noChangeShapeType="1"/>
            </xdr:cNvSpPr>
          </xdr:nvSpPr>
          <xdr:spPr bwMode="auto">
            <a:xfrm>
              <a:off x="56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9" name="Line 1358">
              <a:extLst>
                <a:ext uri="{FF2B5EF4-FFF2-40B4-BE49-F238E27FC236}">
                  <a16:creationId xmlns:a16="http://schemas.microsoft.com/office/drawing/2014/main" id="{00000000-0008-0000-0300-000059000000}"/>
                </a:ext>
              </a:extLst>
            </xdr:cNvPr>
            <xdr:cNvSpPr>
              <a:spLocks noChangeShapeType="1"/>
            </xdr:cNvSpPr>
          </xdr:nvSpPr>
          <xdr:spPr bwMode="auto">
            <a:xfrm>
              <a:off x="573"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0" name="Line 1359">
              <a:extLst>
                <a:ext uri="{FF2B5EF4-FFF2-40B4-BE49-F238E27FC236}">
                  <a16:creationId xmlns:a16="http://schemas.microsoft.com/office/drawing/2014/main" id="{00000000-0008-0000-0300-00005A000000}"/>
                </a:ext>
              </a:extLst>
            </xdr:cNvPr>
            <xdr:cNvSpPr>
              <a:spLocks noChangeShapeType="1"/>
            </xdr:cNvSpPr>
          </xdr:nvSpPr>
          <xdr:spPr bwMode="auto">
            <a:xfrm>
              <a:off x="477"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1" name="Line 1360">
              <a:extLst>
                <a:ext uri="{FF2B5EF4-FFF2-40B4-BE49-F238E27FC236}">
                  <a16:creationId xmlns:a16="http://schemas.microsoft.com/office/drawing/2014/main" id="{00000000-0008-0000-0300-00005B000000}"/>
                </a:ext>
              </a:extLst>
            </xdr:cNvPr>
            <xdr:cNvSpPr>
              <a:spLocks noChangeShapeType="1"/>
            </xdr:cNvSpPr>
          </xdr:nvSpPr>
          <xdr:spPr bwMode="auto">
            <a:xfrm>
              <a:off x="514"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92" name="Line 1361">
              <a:extLst>
                <a:ext uri="{FF2B5EF4-FFF2-40B4-BE49-F238E27FC236}">
                  <a16:creationId xmlns:a16="http://schemas.microsoft.com/office/drawing/2014/main" id="{00000000-0008-0000-0300-00005C000000}"/>
                </a:ext>
              </a:extLst>
            </xdr:cNvPr>
            <xdr:cNvSpPr>
              <a:spLocks noChangeShapeType="1"/>
            </xdr:cNvSpPr>
          </xdr:nvSpPr>
          <xdr:spPr bwMode="auto">
            <a:xfrm>
              <a:off x="550"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grpSp>
      <xdr:grpSp>
        <xdr:nvGrpSpPr>
          <xdr:cNvPr id="58" name="Group 1362">
            <a:extLst>
              <a:ext uri="{FF2B5EF4-FFF2-40B4-BE49-F238E27FC236}">
                <a16:creationId xmlns:a16="http://schemas.microsoft.com/office/drawing/2014/main" id="{00000000-0008-0000-0300-00003A000000}"/>
              </a:ext>
            </a:extLst>
          </xdr:cNvPr>
          <xdr:cNvGrpSpPr>
            <a:grpSpLocks/>
          </xdr:cNvGrpSpPr>
        </xdr:nvGrpSpPr>
        <xdr:grpSpPr bwMode="auto">
          <a:xfrm>
            <a:off x="622" y="273"/>
            <a:ext cx="121" cy="13"/>
            <a:chOff x="452" y="272"/>
            <a:chExt cx="121" cy="14"/>
          </a:xfrm>
        </xdr:grpSpPr>
        <xdr:sp macro="" textlink="">
          <xdr:nvSpPr>
            <xdr:cNvPr id="71" name="Line 1363">
              <a:extLst>
                <a:ext uri="{FF2B5EF4-FFF2-40B4-BE49-F238E27FC236}">
                  <a16:creationId xmlns:a16="http://schemas.microsoft.com/office/drawing/2014/main" id="{00000000-0008-0000-0300-000047000000}"/>
                </a:ext>
              </a:extLst>
            </xdr:cNvPr>
            <xdr:cNvSpPr>
              <a:spLocks noChangeShapeType="1"/>
            </xdr:cNvSpPr>
          </xdr:nvSpPr>
          <xdr:spPr bwMode="auto">
            <a:xfrm>
              <a:off x="452"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1364">
              <a:extLst>
                <a:ext uri="{FF2B5EF4-FFF2-40B4-BE49-F238E27FC236}">
                  <a16:creationId xmlns:a16="http://schemas.microsoft.com/office/drawing/2014/main" id="{00000000-0008-0000-0300-000048000000}"/>
                </a:ext>
              </a:extLst>
            </xdr:cNvPr>
            <xdr:cNvSpPr>
              <a:spLocks noChangeShapeType="1"/>
            </xdr:cNvSpPr>
          </xdr:nvSpPr>
          <xdr:spPr bwMode="auto">
            <a:xfrm>
              <a:off x="465"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3" name="Line 1365">
              <a:extLst>
                <a:ext uri="{FF2B5EF4-FFF2-40B4-BE49-F238E27FC236}">
                  <a16:creationId xmlns:a16="http://schemas.microsoft.com/office/drawing/2014/main" id="{00000000-0008-0000-0300-000049000000}"/>
                </a:ext>
              </a:extLst>
            </xdr:cNvPr>
            <xdr:cNvSpPr>
              <a:spLocks noChangeShapeType="1"/>
            </xdr:cNvSpPr>
          </xdr:nvSpPr>
          <xdr:spPr bwMode="auto">
            <a:xfrm>
              <a:off x="48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4" name="Line 1366">
              <a:extLst>
                <a:ext uri="{FF2B5EF4-FFF2-40B4-BE49-F238E27FC236}">
                  <a16:creationId xmlns:a16="http://schemas.microsoft.com/office/drawing/2014/main" id="{00000000-0008-0000-0300-00004A000000}"/>
                </a:ext>
              </a:extLst>
            </xdr:cNvPr>
            <xdr:cNvSpPr>
              <a:spLocks noChangeShapeType="1"/>
            </xdr:cNvSpPr>
          </xdr:nvSpPr>
          <xdr:spPr bwMode="auto">
            <a:xfrm>
              <a:off x="50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5" name="Line 1367">
              <a:extLst>
                <a:ext uri="{FF2B5EF4-FFF2-40B4-BE49-F238E27FC236}">
                  <a16:creationId xmlns:a16="http://schemas.microsoft.com/office/drawing/2014/main" id="{00000000-0008-0000-0300-00004B000000}"/>
                </a:ext>
              </a:extLst>
            </xdr:cNvPr>
            <xdr:cNvSpPr>
              <a:spLocks noChangeShapeType="1"/>
            </xdr:cNvSpPr>
          </xdr:nvSpPr>
          <xdr:spPr bwMode="auto">
            <a:xfrm>
              <a:off x="526"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6" name="Line 1368">
              <a:extLst>
                <a:ext uri="{FF2B5EF4-FFF2-40B4-BE49-F238E27FC236}">
                  <a16:creationId xmlns:a16="http://schemas.microsoft.com/office/drawing/2014/main" id="{00000000-0008-0000-0300-00004C000000}"/>
                </a:ext>
              </a:extLst>
            </xdr:cNvPr>
            <xdr:cNvSpPr>
              <a:spLocks noChangeShapeType="1"/>
            </xdr:cNvSpPr>
          </xdr:nvSpPr>
          <xdr:spPr bwMode="auto">
            <a:xfrm>
              <a:off x="53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7" name="Line 1369">
              <a:extLst>
                <a:ext uri="{FF2B5EF4-FFF2-40B4-BE49-F238E27FC236}">
                  <a16:creationId xmlns:a16="http://schemas.microsoft.com/office/drawing/2014/main" id="{00000000-0008-0000-0300-00004D000000}"/>
                </a:ext>
              </a:extLst>
            </xdr:cNvPr>
            <xdr:cNvSpPr>
              <a:spLocks noChangeShapeType="1"/>
            </xdr:cNvSpPr>
          </xdr:nvSpPr>
          <xdr:spPr bwMode="auto">
            <a:xfrm>
              <a:off x="56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8" name="Line 1370">
              <a:extLst>
                <a:ext uri="{FF2B5EF4-FFF2-40B4-BE49-F238E27FC236}">
                  <a16:creationId xmlns:a16="http://schemas.microsoft.com/office/drawing/2014/main" id="{00000000-0008-0000-0300-00004E000000}"/>
                </a:ext>
              </a:extLst>
            </xdr:cNvPr>
            <xdr:cNvSpPr>
              <a:spLocks noChangeShapeType="1"/>
            </xdr:cNvSpPr>
          </xdr:nvSpPr>
          <xdr:spPr bwMode="auto">
            <a:xfrm>
              <a:off x="573"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9" name="Line 1371">
              <a:extLst>
                <a:ext uri="{FF2B5EF4-FFF2-40B4-BE49-F238E27FC236}">
                  <a16:creationId xmlns:a16="http://schemas.microsoft.com/office/drawing/2014/main" id="{00000000-0008-0000-0300-00004F000000}"/>
                </a:ext>
              </a:extLst>
            </xdr:cNvPr>
            <xdr:cNvSpPr>
              <a:spLocks noChangeShapeType="1"/>
            </xdr:cNvSpPr>
          </xdr:nvSpPr>
          <xdr:spPr bwMode="auto">
            <a:xfrm>
              <a:off x="477"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0" name="Line 1372">
              <a:extLst>
                <a:ext uri="{FF2B5EF4-FFF2-40B4-BE49-F238E27FC236}">
                  <a16:creationId xmlns:a16="http://schemas.microsoft.com/office/drawing/2014/main" id="{00000000-0008-0000-0300-000050000000}"/>
                </a:ext>
              </a:extLst>
            </xdr:cNvPr>
            <xdr:cNvSpPr>
              <a:spLocks noChangeShapeType="1"/>
            </xdr:cNvSpPr>
          </xdr:nvSpPr>
          <xdr:spPr bwMode="auto">
            <a:xfrm>
              <a:off x="514"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81" name="Line 1373">
              <a:extLst>
                <a:ext uri="{FF2B5EF4-FFF2-40B4-BE49-F238E27FC236}">
                  <a16:creationId xmlns:a16="http://schemas.microsoft.com/office/drawing/2014/main" id="{00000000-0008-0000-0300-000051000000}"/>
                </a:ext>
              </a:extLst>
            </xdr:cNvPr>
            <xdr:cNvSpPr>
              <a:spLocks noChangeShapeType="1"/>
            </xdr:cNvSpPr>
          </xdr:nvSpPr>
          <xdr:spPr bwMode="auto">
            <a:xfrm>
              <a:off x="550"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grpSp>
      <xdr:grpSp>
        <xdr:nvGrpSpPr>
          <xdr:cNvPr id="59" name="Group 1374">
            <a:extLst>
              <a:ext uri="{FF2B5EF4-FFF2-40B4-BE49-F238E27FC236}">
                <a16:creationId xmlns:a16="http://schemas.microsoft.com/office/drawing/2014/main" id="{00000000-0008-0000-0300-00003B000000}"/>
              </a:ext>
            </a:extLst>
          </xdr:cNvPr>
          <xdr:cNvGrpSpPr>
            <a:grpSpLocks/>
          </xdr:cNvGrpSpPr>
        </xdr:nvGrpSpPr>
        <xdr:grpSpPr bwMode="auto">
          <a:xfrm>
            <a:off x="308" y="273"/>
            <a:ext cx="121" cy="13"/>
            <a:chOff x="452" y="272"/>
            <a:chExt cx="121" cy="14"/>
          </a:xfrm>
        </xdr:grpSpPr>
        <xdr:sp macro="" textlink="">
          <xdr:nvSpPr>
            <xdr:cNvPr id="60" name="Line 1375">
              <a:extLst>
                <a:ext uri="{FF2B5EF4-FFF2-40B4-BE49-F238E27FC236}">
                  <a16:creationId xmlns:a16="http://schemas.microsoft.com/office/drawing/2014/main" id="{00000000-0008-0000-0300-00003C000000}"/>
                </a:ext>
              </a:extLst>
            </xdr:cNvPr>
            <xdr:cNvSpPr>
              <a:spLocks noChangeShapeType="1"/>
            </xdr:cNvSpPr>
          </xdr:nvSpPr>
          <xdr:spPr bwMode="auto">
            <a:xfrm>
              <a:off x="452"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1" name="Line 1376">
              <a:extLst>
                <a:ext uri="{FF2B5EF4-FFF2-40B4-BE49-F238E27FC236}">
                  <a16:creationId xmlns:a16="http://schemas.microsoft.com/office/drawing/2014/main" id="{00000000-0008-0000-0300-00003D000000}"/>
                </a:ext>
              </a:extLst>
            </xdr:cNvPr>
            <xdr:cNvSpPr>
              <a:spLocks noChangeShapeType="1"/>
            </xdr:cNvSpPr>
          </xdr:nvSpPr>
          <xdr:spPr bwMode="auto">
            <a:xfrm>
              <a:off x="465"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2" name="Line 1377">
              <a:extLst>
                <a:ext uri="{FF2B5EF4-FFF2-40B4-BE49-F238E27FC236}">
                  <a16:creationId xmlns:a16="http://schemas.microsoft.com/office/drawing/2014/main" id="{00000000-0008-0000-0300-00003E000000}"/>
                </a:ext>
              </a:extLst>
            </xdr:cNvPr>
            <xdr:cNvSpPr>
              <a:spLocks noChangeShapeType="1"/>
            </xdr:cNvSpPr>
          </xdr:nvSpPr>
          <xdr:spPr bwMode="auto">
            <a:xfrm>
              <a:off x="48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3" name="Line 1378">
              <a:extLst>
                <a:ext uri="{FF2B5EF4-FFF2-40B4-BE49-F238E27FC236}">
                  <a16:creationId xmlns:a16="http://schemas.microsoft.com/office/drawing/2014/main" id="{00000000-0008-0000-0300-00003F000000}"/>
                </a:ext>
              </a:extLst>
            </xdr:cNvPr>
            <xdr:cNvSpPr>
              <a:spLocks noChangeShapeType="1"/>
            </xdr:cNvSpPr>
          </xdr:nvSpPr>
          <xdr:spPr bwMode="auto">
            <a:xfrm>
              <a:off x="50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4" name="Line 1379">
              <a:extLst>
                <a:ext uri="{FF2B5EF4-FFF2-40B4-BE49-F238E27FC236}">
                  <a16:creationId xmlns:a16="http://schemas.microsoft.com/office/drawing/2014/main" id="{00000000-0008-0000-0300-000040000000}"/>
                </a:ext>
              </a:extLst>
            </xdr:cNvPr>
            <xdr:cNvSpPr>
              <a:spLocks noChangeShapeType="1"/>
            </xdr:cNvSpPr>
          </xdr:nvSpPr>
          <xdr:spPr bwMode="auto">
            <a:xfrm>
              <a:off x="526"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5" name="Line 1380">
              <a:extLst>
                <a:ext uri="{FF2B5EF4-FFF2-40B4-BE49-F238E27FC236}">
                  <a16:creationId xmlns:a16="http://schemas.microsoft.com/office/drawing/2014/main" id="{00000000-0008-0000-0300-000041000000}"/>
                </a:ext>
              </a:extLst>
            </xdr:cNvPr>
            <xdr:cNvSpPr>
              <a:spLocks noChangeShapeType="1"/>
            </xdr:cNvSpPr>
          </xdr:nvSpPr>
          <xdr:spPr bwMode="auto">
            <a:xfrm>
              <a:off x="539"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6" name="Line 1381">
              <a:extLst>
                <a:ext uri="{FF2B5EF4-FFF2-40B4-BE49-F238E27FC236}">
                  <a16:creationId xmlns:a16="http://schemas.microsoft.com/office/drawing/2014/main" id="{00000000-0008-0000-0300-000042000000}"/>
                </a:ext>
              </a:extLst>
            </xdr:cNvPr>
            <xdr:cNvSpPr>
              <a:spLocks noChangeShapeType="1"/>
            </xdr:cNvSpPr>
          </xdr:nvSpPr>
          <xdr:spPr bwMode="auto">
            <a:xfrm>
              <a:off x="561"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7" name="Line 1382">
              <a:extLst>
                <a:ext uri="{FF2B5EF4-FFF2-40B4-BE49-F238E27FC236}">
                  <a16:creationId xmlns:a16="http://schemas.microsoft.com/office/drawing/2014/main" id="{00000000-0008-0000-0300-000043000000}"/>
                </a:ext>
              </a:extLst>
            </xdr:cNvPr>
            <xdr:cNvSpPr>
              <a:spLocks noChangeShapeType="1"/>
            </xdr:cNvSpPr>
          </xdr:nvSpPr>
          <xdr:spPr bwMode="auto">
            <a:xfrm>
              <a:off x="573" y="280"/>
              <a:ext cx="0" cy="5"/>
            </a:xfrm>
            <a:prstGeom prst="line">
              <a:avLst/>
            </a:prstGeom>
            <a:noFill/>
            <a:ln w="6350"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8" name="Line 1383">
              <a:extLst>
                <a:ext uri="{FF2B5EF4-FFF2-40B4-BE49-F238E27FC236}">
                  <a16:creationId xmlns:a16="http://schemas.microsoft.com/office/drawing/2014/main" id="{00000000-0008-0000-0300-000044000000}"/>
                </a:ext>
              </a:extLst>
            </xdr:cNvPr>
            <xdr:cNvSpPr>
              <a:spLocks noChangeShapeType="1"/>
            </xdr:cNvSpPr>
          </xdr:nvSpPr>
          <xdr:spPr bwMode="auto">
            <a:xfrm>
              <a:off x="477"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69" name="Line 1384">
              <a:extLst>
                <a:ext uri="{FF2B5EF4-FFF2-40B4-BE49-F238E27FC236}">
                  <a16:creationId xmlns:a16="http://schemas.microsoft.com/office/drawing/2014/main" id="{00000000-0008-0000-0300-000045000000}"/>
                </a:ext>
              </a:extLst>
            </xdr:cNvPr>
            <xdr:cNvSpPr>
              <a:spLocks noChangeShapeType="1"/>
            </xdr:cNvSpPr>
          </xdr:nvSpPr>
          <xdr:spPr bwMode="auto">
            <a:xfrm>
              <a:off x="514"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sp macro="" textlink="">
          <xdr:nvSpPr>
            <xdr:cNvPr id="70" name="Line 1385">
              <a:extLst>
                <a:ext uri="{FF2B5EF4-FFF2-40B4-BE49-F238E27FC236}">
                  <a16:creationId xmlns:a16="http://schemas.microsoft.com/office/drawing/2014/main" id="{00000000-0008-0000-0300-000046000000}"/>
                </a:ext>
              </a:extLst>
            </xdr:cNvPr>
            <xdr:cNvSpPr>
              <a:spLocks noChangeShapeType="1"/>
            </xdr:cNvSpPr>
          </xdr:nvSpPr>
          <xdr:spPr bwMode="auto">
            <a:xfrm>
              <a:off x="550" y="272"/>
              <a:ext cx="0" cy="14"/>
            </a:xfrm>
            <a:prstGeom prst="line">
              <a:avLst/>
            </a:prstGeom>
            <a:noFill/>
            <a:ln w="9525" cap="rnd">
              <a:solidFill>
                <a:srgbClr val="0000FF"/>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4</xdr:col>
      <xdr:colOff>726282</xdr:colOff>
      <xdr:row>54</xdr:row>
      <xdr:rowOff>130970</xdr:rowOff>
    </xdr:from>
    <xdr:to>
      <xdr:col>4</xdr:col>
      <xdr:colOff>1097757</xdr:colOff>
      <xdr:row>54</xdr:row>
      <xdr:rowOff>407195</xdr:rowOff>
    </xdr:to>
    <xdr:sp macro="" textlink="">
      <xdr:nvSpPr>
        <xdr:cNvPr id="104" name="Oval 1429">
          <a:extLst>
            <a:ext uri="{FF2B5EF4-FFF2-40B4-BE49-F238E27FC236}">
              <a16:creationId xmlns:a16="http://schemas.microsoft.com/office/drawing/2014/main" id="{00000000-0008-0000-0300-000068000000}"/>
            </a:ext>
          </a:extLst>
        </xdr:cNvPr>
        <xdr:cNvSpPr>
          <a:spLocks noChangeArrowheads="1"/>
        </xdr:cNvSpPr>
      </xdr:nvSpPr>
      <xdr:spPr bwMode="auto">
        <a:xfrm>
          <a:off x="1512095" y="16085345"/>
          <a:ext cx="371475" cy="276225"/>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94385</xdr:colOff>
      <xdr:row>0</xdr:row>
      <xdr:rowOff>88971</xdr:rowOff>
    </xdr:from>
    <xdr:to>
      <xdr:col>12</xdr:col>
      <xdr:colOff>1476374</xdr:colOff>
      <xdr:row>4</xdr:row>
      <xdr:rowOff>59531</xdr:rowOff>
    </xdr:to>
    <xdr:sp macro="" textlink="">
      <xdr:nvSpPr>
        <xdr:cNvPr id="3" name="下矢印吹き出し 1">
          <a:extLst>
            <a:ext uri="{FF2B5EF4-FFF2-40B4-BE49-F238E27FC236}">
              <a16:creationId xmlns:a16="http://schemas.microsoft.com/office/drawing/2014/main" id="{00000000-0008-0000-0400-000003000000}"/>
            </a:ext>
          </a:extLst>
        </xdr:cNvPr>
        <xdr:cNvSpPr/>
      </xdr:nvSpPr>
      <xdr:spPr bwMode="auto">
        <a:xfrm>
          <a:off x="94385" y="88971"/>
          <a:ext cx="13395395" cy="1280248"/>
        </a:xfrm>
        <a:prstGeom prst="downArrowCallout">
          <a:avLst>
            <a:gd name="adj1" fmla="val 148978"/>
            <a:gd name="adj2" fmla="val 103000"/>
            <a:gd name="adj3" fmla="val 10559"/>
            <a:gd name="adj4" fmla="val 78627"/>
          </a:avLst>
        </a:prstGeom>
        <a:solidFill>
          <a:srgbClr val="0000FF"/>
        </a:solidFill>
        <a:ln w="101600">
          <a:solidFill>
            <a:srgbClr val="33CC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solidFill>
                <a:schemeClr val="bg1"/>
              </a:solidFill>
            </a:rPr>
            <a:t>　　</a:t>
          </a:r>
          <a:r>
            <a:rPr kumimoji="1" lang="ja-JP" altLang="en-US" sz="3200">
              <a:solidFill>
                <a:schemeClr val="bg1"/>
              </a:solidFill>
              <a:latin typeface="BIZ UDゴシック" panose="020B0400000000000000" pitchFamily="49" charset="-128"/>
              <a:ea typeface="BIZ UDゴシック" panose="020B0400000000000000" pitchFamily="49" charset="-128"/>
            </a:rPr>
            <a:t>作業４</a:t>
          </a:r>
          <a:r>
            <a:rPr kumimoji="1" lang="en-US" altLang="ja-JP" sz="3200" baseline="0">
              <a:solidFill>
                <a:schemeClr val="bg1"/>
              </a:solidFill>
              <a:latin typeface="BIZ UDゴシック" panose="020B0400000000000000" pitchFamily="49" charset="-128"/>
              <a:ea typeface="BIZ UDゴシック" panose="020B0400000000000000" pitchFamily="49" charset="-128"/>
            </a:rPr>
            <a:t> </a:t>
          </a:r>
          <a:r>
            <a:rPr kumimoji="1" lang="ja-JP" altLang="en-US" sz="2400">
              <a:solidFill>
                <a:srgbClr val="FFFF00"/>
              </a:solidFill>
              <a:latin typeface="BIZ UDゴシック" panose="020B0400000000000000" pitchFamily="49" charset="-128"/>
              <a:ea typeface="BIZ UDゴシック" panose="020B0400000000000000" pitchFamily="49" charset="-128"/>
            </a:rPr>
            <a:t>矢印の下の黄色欄に</a:t>
          </a:r>
          <a:r>
            <a:rPr kumimoji="1" lang="ja-JP" altLang="en-US" sz="1800">
              <a:solidFill>
                <a:schemeClr val="bg1"/>
              </a:solidFill>
              <a:latin typeface="BIZ UDゴシック" panose="020B0400000000000000" pitchFamily="49" charset="-128"/>
              <a:ea typeface="BIZ UDゴシック" panose="020B0400000000000000" pitchFamily="49" charset="-128"/>
            </a:rPr>
            <a:t>、法人の貸借対照表を転記してください　</a:t>
          </a:r>
          <a:r>
            <a:rPr kumimoji="1" lang="ja-JP" altLang="en-US" sz="2000">
              <a:solidFill>
                <a:schemeClr val="bg1"/>
              </a:solidFill>
              <a:latin typeface="BIZ UDゴシック" panose="020B0400000000000000" pitchFamily="49" charset="-128"/>
              <a:ea typeface="BIZ UDゴシック" panose="020B0400000000000000" pitchFamily="49" charset="-128"/>
            </a:rPr>
            <a:t>　</a:t>
          </a:r>
          <a:endParaRPr kumimoji="1" lang="en-US" altLang="ja-JP" sz="200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a:solidFill>
                <a:schemeClr val="bg1"/>
              </a:solidFill>
              <a:latin typeface="BIZ UDゴシック" panose="020B0400000000000000" pitchFamily="49" charset="-128"/>
              <a:ea typeface="BIZ UDゴシック" panose="020B0400000000000000" pitchFamily="49" charset="-128"/>
            </a:rPr>
            <a:t>　　         </a:t>
          </a:r>
          <a:r>
            <a:rPr kumimoji="1" lang="ja-JP" altLang="en-US" sz="2000">
              <a:solidFill>
                <a:srgbClr val="FFCCCC"/>
              </a:solidFill>
              <a:latin typeface="BIZ UDゴシック" panose="020B0400000000000000" pitchFamily="49" charset="-128"/>
              <a:ea typeface="BIZ UDゴシック" panose="020B0400000000000000" pitchFamily="49" charset="-128"/>
            </a:rPr>
            <a:t>灰色部分、該当しない費目は、入力不要です</a:t>
          </a:r>
          <a:endParaRPr kumimoji="1" lang="en-US" altLang="ja-JP" sz="2000">
            <a:solidFill>
              <a:srgbClr val="FFCCCC"/>
            </a:solidFill>
            <a:latin typeface="BIZ UDゴシック" panose="020B0400000000000000" pitchFamily="49" charset="-128"/>
            <a:ea typeface="BIZ UDゴシック" panose="020B0400000000000000" pitchFamily="49" charset="-128"/>
          </a:endParaRPr>
        </a:p>
        <a:p>
          <a:pPr algn="l"/>
          <a:endParaRPr kumimoji="1" lang="en-US" altLang="ja-JP" sz="24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89766</xdr:colOff>
      <xdr:row>1</xdr:row>
      <xdr:rowOff>519112</xdr:rowOff>
    </xdr:from>
    <xdr:to>
      <xdr:col>12</xdr:col>
      <xdr:colOff>1416843</xdr:colOff>
      <xdr:row>1</xdr:row>
      <xdr:rowOff>988219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bwMode="auto">
        <a:xfrm>
          <a:off x="7388297" y="614362"/>
          <a:ext cx="6041952" cy="469107"/>
        </a:xfrm>
        <a:prstGeom prst="rect">
          <a:avLst/>
        </a:prstGeom>
        <a:solidFill>
          <a:schemeClr val="bg1"/>
        </a:solidFill>
        <a:ln w="25400" algn="ctr">
          <a:solidFill>
            <a:srgbClr val="FF0000"/>
          </a:solidFill>
          <a:miter lim="800000"/>
          <a:headEnd/>
          <a:tailEnd/>
        </a:ln>
        <a:effectLst/>
      </xdr:spPr>
      <xdr:txBody>
        <a:bodyPr vertOverflow="clip" horzOverflow="clip" wrap="square" rtlCol="0" anchor="t"/>
        <a:lstStyle/>
        <a:p>
          <a:r>
            <a:rPr kumimoji="1" lang="ja-JP" altLang="en-US" sz="1100" b="1">
              <a:solidFill>
                <a:srgbClr val="7030A0"/>
              </a:solidFill>
            </a:rPr>
            <a:t>注）　同じ内容を複写して、複数個所に入れる際は「コピー＆値貼り付け」でお願いします。</a:t>
          </a:r>
          <a:endParaRPr kumimoji="1" lang="en-US" altLang="ja-JP" sz="1100" b="1">
            <a:solidFill>
              <a:srgbClr val="7030A0"/>
            </a:solidFill>
          </a:endParaRPr>
        </a:p>
        <a:p>
          <a:r>
            <a:rPr kumimoji="1" lang="ja-JP" altLang="en-US" sz="1100" b="1">
              <a:solidFill>
                <a:srgbClr val="7030A0"/>
              </a:solidFill>
            </a:rPr>
            <a:t>　　　（「切り取り＆貼り付け」を行うと、正しい数値を反映できません）</a:t>
          </a:r>
          <a:endParaRPr kumimoji="1" lang="en-US" altLang="ja-JP" sz="1100" b="1">
            <a:solidFill>
              <a:srgbClr val="7030A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none" lIns="18288" tIns="0" rIns="0" bIns="0" rtlCol="0" anchor="ctr" upright="1">
        <a:noAutofit/>
      </a:bodyPr>
      <a:lstStyle>
        <a:defPPr algn="l">
          <a:defRPr kumimoji="1" sz="1400"/>
        </a:defPPr>
      </a:lstStyle>
      <a:style>
        <a:lnRef idx="2">
          <a:schemeClr val="accent2"/>
        </a:lnRef>
        <a:fillRef idx="1">
          <a:schemeClr val="lt1"/>
        </a:fillRef>
        <a:effectRef idx="0">
          <a:schemeClr val="accent2"/>
        </a:effectRef>
        <a:fontRef idx="minor">
          <a:schemeClr val="dk1"/>
        </a:fontRef>
      </a:style>
    </a:spDef>
    <a:lnDef>
      <a:spPr bwMode="auto">
        <a:xfrm>
          <a:off x="0" y="0"/>
          <a:ext cx="1" cy="1"/>
        </a:xfrm>
        <a:custGeom>
          <a:avLst/>
          <a:gdLst/>
          <a:ahLst/>
          <a:cxnLst/>
          <a:rect l="0" t="0" r="0" b="0"/>
          <a:pathLst/>
        </a:custGeom>
        <a:solidFill>
          <a:srgbClr val="410000"/>
        </a:solidFill>
        <a:ln w="12700" cap="flat"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txDef>
      <a:spPr bwMode="auto">
        <a:solidFill>
          <a:srgbClr val="C0C0C0"/>
        </a:solidFill>
        <a:ln w="254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higaku.go.jp/s_shinseiyoushitou.htm" TargetMode="External"/><Relationship Id="rId1" Type="http://schemas.openxmlformats.org/officeDocument/2006/relationships/hyperlink" Target="https://www/shigaku.go.jp/s_shinseiyoushitou.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T71"/>
  <sheetViews>
    <sheetView showGridLines="0" tabSelected="1" view="pageBreakPreview" zoomScale="60" zoomScaleNormal="65" workbookViewId="0">
      <selection activeCell="G54" sqref="G54"/>
    </sheetView>
  </sheetViews>
  <sheetFormatPr defaultColWidth="9" defaultRowHeight="13.5"/>
  <cols>
    <col min="1" max="2" width="9" customWidth="1"/>
  </cols>
  <sheetData>
    <row r="1" spans="1:46">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46">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6">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4" spans="1:46">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row>
    <row r="5" spans="1:46">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1:46">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row>
    <row r="8" spans="1:46">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row>
    <row r="9" spans="1:46">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row>
    <row r="10" spans="1:46">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1:46">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row>
    <row r="12" spans="1:46">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row>
    <row r="13" spans="1:46">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row>
    <row r="14" spans="1:46">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row>
    <row r="15" spans="1:46">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row>
    <row r="16" spans="1:46">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row>
    <row r="17" spans="1:46">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row>
    <row r="18" spans="1:46">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row>
    <row r="19" spans="1:46">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row>
    <row r="20" spans="1:46">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row>
    <row r="21" spans="1:46">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row>
    <row r="22" spans="1:46">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row>
    <row r="23" spans="1:46">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row>
    <row r="24" spans="1:46">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row>
    <row r="25" spans="1:46">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row>
    <row r="26" spans="1:46">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row>
    <row r="27" spans="1:46">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row>
    <row r="28" spans="1:46">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row>
    <row r="29" spans="1:46">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row>
    <row r="30" spans="1:46">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row>
    <row r="31" spans="1:46">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row>
    <row r="32" spans="1:46">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row>
    <row r="33" spans="1:46">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row>
    <row r="34" spans="1:46">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row>
    <row r="35" spans="1:46">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1:46">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1:46">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row>
    <row r="38" spans="1:46">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row>
    <row r="39" spans="1:46">
      <c r="A39" s="81"/>
      <c r="B39" s="81"/>
      <c r="C39" s="81"/>
      <c r="D39" s="81"/>
      <c r="E39" s="81"/>
      <c r="F39" s="81"/>
      <c r="G39" s="81"/>
      <c r="H39" s="81"/>
      <c r="I39" s="81"/>
      <c r="J39" s="81"/>
      <c r="K39" s="81"/>
      <c r="L39" s="81"/>
      <c r="M39" s="81"/>
      <c r="N39" s="81"/>
      <c r="O39" s="81"/>
      <c r="P39" s="1069"/>
      <c r="Q39" s="1069"/>
      <c r="R39" s="1069"/>
      <c r="S39" s="1069"/>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row>
    <row r="40" spans="1:46">
      <c r="A40" s="81"/>
      <c r="B40" s="81"/>
      <c r="C40" s="81"/>
      <c r="D40" s="81"/>
      <c r="E40" s="81"/>
      <c r="F40" s="81"/>
      <c r="G40" s="81"/>
      <c r="H40" s="81"/>
      <c r="I40" s="81"/>
      <c r="J40" s="81"/>
      <c r="K40" s="81"/>
      <c r="L40" s="81"/>
      <c r="M40" s="81"/>
      <c r="N40" s="81"/>
      <c r="O40" s="81"/>
      <c r="P40" s="1069"/>
      <c r="Q40" s="1069"/>
      <c r="R40" s="1069"/>
      <c r="S40" s="1069"/>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row>
    <row r="41" spans="1:46">
      <c r="A41" s="81"/>
      <c r="B41" s="81"/>
      <c r="C41" s="81"/>
      <c r="D41" s="81"/>
      <c r="E41" s="81"/>
      <c r="F41" s="81"/>
      <c r="G41" s="81"/>
      <c r="H41" s="81"/>
      <c r="I41" s="81"/>
      <c r="J41" s="81"/>
      <c r="K41" s="81"/>
      <c r="L41" s="81"/>
      <c r="M41" s="81"/>
      <c r="N41" s="81"/>
      <c r="O41" s="81"/>
      <c r="P41" s="1069"/>
      <c r="Q41" s="1069"/>
      <c r="R41" s="1069"/>
      <c r="S41" s="1069"/>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row>
    <row r="42" spans="1:46">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row>
    <row r="43" spans="1:46">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row>
    <row r="44" spans="1:46">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row>
    <row r="45" spans="1:46">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row>
    <row r="46" spans="1:46">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row>
    <row r="47" spans="1:46">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row>
    <row r="48" spans="1:46">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row>
    <row r="49" spans="1:46">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row>
    <row r="50" spans="1:46">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row>
    <row r="51" spans="1:46">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row>
    <row r="52" spans="1:46">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row>
    <row r="53" spans="1:46">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row>
    <row r="54" spans="1:46">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row>
    <row r="55" spans="1:46">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row>
    <row r="56" spans="1:46">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row>
    <row r="57" spans="1:46">
      <c r="A57" s="81"/>
      <c r="B57" s="81"/>
      <c r="C57" s="81"/>
      <c r="D57" s="81"/>
      <c r="E57" s="81"/>
      <c r="F57" s="81"/>
      <c r="G57" s="81"/>
      <c r="H57" s="81"/>
      <c r="I57" s="81"/>
      <c r="J57" s="81"/>
      <c r="K57" s="81"/>
      <c r="L57" s="81"/>
      <c r="M57" s="81"/>
      <c r="N57" s="81"/>
      <c r="O57" s="81"/>
      <c r="P57" s="81"/>
      <c r="Q57" s="81"/>
      <c r="R57" s="81"/>
      <c r="S57" s="81"/>
      <c r="T57" s="81"/>
      <c r="U57" s="81"/>
      <c r="V57" s="81"/>
      <c r="W57" s="81"/>
      <c r="X57" s="1070" t="s">
        <v>724</v>
      </c>
      <c r="Y57" s="1070"/>
      <c r="Z57" s="1070"/>
      <c r="AA57" s="1070"/>
      <c r="AB57" s="1070"/>
      <c r="AC57" s="1070"/>
      <c r="AD57" s="1070"/>
      <c r="AE57" s="1070"/>
      <c r="AF57" s="1070"/>
      <c r="AG57" s="81"/>
      <c r="AH57" s="81"/>
      <c r="AI57" s="81"/>
      <c r="AJ57" s="81"/>
      <c r="AK57" s="81"/>
      <c r="AL57" s="81"/>
      <c r="AM57" s="81"/>
      <c r="AN57" s="81"/>
      <c r="AO57" s="81"/>
      <c r="AP57" s="81"/>
      <c r="AQ57" s="81"/>
      <c r="AR57" s="81"/>
      <c r="AS57" s="81"/>
      <c r="AT57" s="81"/>
    </row>
    <row r="58" spans="1:46">
      <c r="A58" s="81"/>
      <c r="B58" s="81"/>
      <c r="C58" s="81"/>
      <c r="D58" s="81"/>
      <c r="E58" s="81"/>
      <c r="F58" s="81"/>
      <c r="G58" s="81"/>
      <c r="H58" s="81"/>
      <c r="I58" s="81"/>
      <c r="J58" s="81"/>
      <c r="K58" s="81"/>
      <c r="L58" s="81"/>
      <c r="M58" s="81"/>
      <c r="N58" s="81"/>
      <c r="O58" s="81"/>
      <c r="P58" s="81"/>
      <c r="Q58" s="81"/>
      <c r="R58" s="81"/>
      <c r="S58" s="81"/>
      <c r="T58" s="81"/>
      <c r="U58" s="81"/>
      <c r="V58" s="81"/>
      <c r="W58" s="81"/>
      <c r="X58" s="1070"/>
      <c r="Y58" s="1070"/>
      <c r="Z58" s="1070"/>
      <c r="AA58" s="1070"/>
      <c r="AB58" s="1070"/>
      <c r="AC58" s="1070"/>
      <c r="AD58" s="1070"/>
      <c r="AE58" s="1070"/>
      <c r="AF58" s="1070"/>
      <c r="AG58" s="81"/>
      <c r="AH58" s="81"/>
      <c r="AI58" s="81"/>
      <c r="AJ58" s="81"/>
      <c r="AK58" s="81"/>
      <c r="AL58" s="81"/>
      <c r="AM58" s="81"/>
      <c r="AN58" s="81"/>
      <c r="AO58" s="81"/>
      <c r="AP58" s="81"/>
      <c r="AQ58" s="81"/>
      <c r="AR58" s="81"/>
      <c r="AS58" s="81"/>
      <c r="AT58" s="81"/>
    </row>
    <row r="59" spans="1:46">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row>
    <row r="60" spans="1:46">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row>
    <row r="61" spans="1:46">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row>
    <row r="62" spans="1:46">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row>
    <row r="63" spans="1:46">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row>
    <row r="64" spans="1:46">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row>
    <row r="65" spans="1:46">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row>
    <row r="66" spans="1:46">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row>
    <row r="67" spans="1:46">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row>
    <row r="68" spans="1:46">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row>
    <row r="69" spans="1:46">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row>
    <row r="70" spans="1:46">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row>
    <row r="71" spans="1:46">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row>
  </sheetData>
  <sheetProtection algorithmName="SHA-512" hashValue="SKuvDDMfQ5OnW10/Nvb8g9pmGahhOSff9cbdklXb/24DZH2X0+6tnvcpdadLklczF+ELb0ehMYLxrHUaWX0tjw==" saltValue="FO4tDwJnwLuTMQXmEhTtXQ==" spinCount="100000" sheet="1" objects="1" scenarios="1" selectLockedCells="1" selectUnlockedCells="1"/>
  <mergeCells count="2">
    <mergeCell ref="P39:S41"/>
    <mergeCell ref="X57:AF58"/>
  </mergeCells>
  <phoneticPr fontId="7"/>
  <hyperlinks>
    <hyperlink ref="X57" r:id="rId1" display="https://www/shigaku.go.jp/s_shinseiyoushitou.htm" xr:uid="{00000000-0004-0000-0000-000000000000}"/>
    <hyperlink ref="X57:AF58" r:id="rId2" display="https://www.shigaku.go.jp/s_shinseiyoushitou.htm" xr:uid="{00000000-0004-0000-0000-000001000000}"/>
  </hyperlinks>
  <pageMargins left="0.7" right="0.7" top="0.75" bottom="0.75" header="0.3" footer="0.3"/>
  <pageSetup paperSize="9" scale="44" orientation="landscape" horizontalDpi="1200" verticalDpi="1200" r:id="rId3"/>
  <rowBreaks count="1" manualBreakCount="1">
    <brk id="64" max="16383" man="1"/>
  </rowBreaks>
  <colBreaks count="1" manualBreakCount="1">
    <brk id="33"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H110"/>
  <sheetViews>
    <sheetView showGridLines="0" view="pageBreakPreview" topLeftCell="A5" zoomScale="85" zoomScaleNormal="70" zoomScaleSheetLayoutView="85" workbookViewId="0">
      <selection activeCell="H7" sqref="H7:K7"/>
    </sheetView>
  </sheetViews>
  <sheetFormatPr defaultColWidth="9" defaultRowHeight="13.5"/>
  <cols>
    <col min="1" max="1" width="4" style="1" customWidth="1"/>
    <col min="2" max="2" width="9" style="497"/>
    <col min="3" max="3" width="12.375" style="497" customWidth="1"/>
    <col min="4" max="4" width="5.5" style="497" customWidth="1"/>
    <col min="5" max="5" width="5.75" style="1" customWidth="1"/>
    <col min="6" max="9" width="9.625" style="1" customWidth="1"/>
    <col min="10" max="10" width="17.875" style="1" customWidth="1"/>
    <col min="11" max="11" width="28.875" style="1" customWidth="1"/>
    <col min="12" max="12" width="31.625" style="1" hidden="1" customWidth="1"/>
    <col min="13" max="13" width="21.625" style="1" hidden="1" customWidth="1"/>
    <col min="14" max="14" width="41" style="1" hidden="1" customWidth="1"/>
    <col min="15" max="15" width="11.25" style="1" customWidth="1"/>
    <col min="16" max="19" width="10.625" style="1" customWidth="1"/>
    <col min="20" max="16384" width="9" style="1"/>
  </cols>
  <sheetData>
    <row r="1" spans="1:27" ht="39.950000000000003" customHeight="1">
      <c r="A1" s="79"/>
      <c r="B1" s="491"/>
      <c r="C1" s="491"/>
      <c r="D1" s="491"/>
      <c r="E1" s="79"/>
      <c r="F1" s="79"/>
      <c r="G1" s="79"/>
      <c r="H1" s="79"/>
      <c r="I1" s="79"/>
      <c r="J1" s="79"/>
      <c r="K1" s="79"/>
      <c r="L1" s="79"/>
      <c r="M1" s="79"/>
      <c r="N1" s="79"/>
      <c r="O1" s="79"/>
      <c r="P1" s="79"/>
      <c r="Q1" s="79"/>
      <c r="R1" s="79"/>
      <c r="S1" s="79"/>
      <c r="T1" s="79"/>
      <c r="U1" s="83" t="s">
        <v>310</v>
      </c>
      <c r="V1" s="79"/>
      <c r="W1" s="79"/>
      <c r="X1" s="79"/>
      <c r="Y1" s="79"/>
      <c r="Z1" s="79"/>
      <c r="AA1" s="79"/>
    </row>
    <row r="2" spans="1:27" ht="23.25" customHeight="1">
      <c r="A2" s="79"/>
      <c r="B2" s="491"/>
      <c r="C2" s="491"/>
      <c r="D2" s="491"/>
      <c r="E2" s="79"/>
      <c r="F2" s="79"/>
      <c r="G2" s="79"/>
      <c r="H2" s="79"/>
      <c r="I2" s="79"/>
      <c r="J2" s="79"/>
      <c r="K2" s="79"/>
      <c r="L2" s="79"/>
      <c r="M2" s="79"/>
      <c r="N2" s="79"/>
      <c r="O2" s="79" t="s">
        <v>503</v>
      </c>
      <c r="P2" s="79"/>
      <c r="Q2" s="79"/>
      <c r="R2" s="79"/>
      <c r="S2" s="79"/>
      <c r="T2" s="79"/>
      <c r="U2" s="79"/>
      <c r="V2" s="79"/>
      <c r="W2" s="79"/>
      <c r="X2" s="79"/>
      <c r="Y2" s="79"/>
      <c r="Z2" s="79"/>
      <c r="AA2" s="79"/>
    </row>
    <row r="3" spans="1:27" ht="39.950000000000003" customHeight="1">
      <c r="A3" s="79"/>
      <c r="B3" s="491"/>
      <c r="C3" s="491"/>
      <c r="D3" s="491"/>
      <c r="E3" s="79"/>
      <c r="F3" s="79"/>
      <c r="G3" s="79"/>
      <c r="H3" s="79"/>
      <c r="I3" s="79"/>
      <c r="J3" s="79"/>
      <c r="K3" s="79"/>
      <c r="L3" s="79"/>
      <c r="M3" s="79"/>
      <c r="N3" s="1073" t="s">
        <v>320</v>
      </c>
      <c r="O3" s="1073"/>
      <c r="P3" s="1073"/>
      <c r="Q3" s="1073"/>
      <c r="R3" s="1073"/>
      <c r="S3" s="1073"/>
      <c r="T3" s="1073"/>
      <c r="U3" s="1073"/>
      <c r="V3" s="79"/>
      <c r="W3" s="79"/>
      <c r="X3" s="79"/>
      <c r="Y3" s="79"/>
      <c r="Z3" s="79"/>
      <c r="AA3" s="79"/>
    </row>
    <row r="4" spans="1:27" ht="50.1" customHeight="1" thickBot="1">
      <c r="A4" s="79"/>
      <c r="B4" s="492" t="s">
        <v>579</v>
      </c>
      <c r="C4" s="491"/>
      <c r="D4" s="491"/>
      <c r="E4" s="79"/>
      <c r="F4" s="79"/>
      <c r="G4" s="79"/>
      <c r="H4" s="79"/>
      <c r="I4" s="79"/>
      <c r="J4" s="79"/>
      <c r="K4" s="79" t="str" cm="1">
        <f t="array" ref="K4">IF(H11="","",IF(MOD(MIN(FIND({1,2,3,4,5,6,7,8,9},H11&amp;"123456789")),LEN(H11)+1)=0,IF((MOD(MIN(FIND({1,2,3,4,5,6,7,8,9},H12&amp;"123456789")),LEN(H12)+1))&gt;0,"入力例のとおり地番等を入力してください",""),""))</f>
        <v/>
      </c>
      <c r="L4" s="79"/>
      <c r="M4" s="79"/>
      <c r="N4" s="1073"/>
      <c r="O4" s="1073"/>
      <c r="P4" s="1073"/>
      <c r="Q4" s="1073"/>
      <c r="R4" s="1073"/>
      <c r="S4" s="1073"/>
      <c r="T4" s="1073"/>
      <c r="U4" s="1073"/>
      <c r="V4" s="79"/>
      <c r="W4" s="79"/>
      <c r="X4" s="79"/>
      <c r="Y4" s="79"/>
      <c r="Z4" s="79"/>
      <c r="AA4" s="79"/>
    </row>
    <row r="5" spans="1:27" ht="12.95" customHeight="1" thickBot="1">
      <c r="A5" s="79"/>
      <c r="B5" s="1147" t="s">
        <v>577</v>
      </c>
      <c r="C5" s="1148"/>
      <c r="D5" s="493"/>
      <c r="E5" s="490"/>
      <c r="F5" s="1173" t="s">
        <v>578</v>
      </c>
      <c r="G5" s="1174"/>
      <c r="H5" s="1158" t="s">
        <v>312</v>
      </c>
      <c r="I5" s="1159"/>
      <c r="J5" s="1160"/>
      <c r="K5" s="1161"/>
      <c r="L5" s="400" t="s">
        <v>508</v>
      </c>
      <c r="M5" s="79"/>
      <c r="N5" s="519"/>
      <c r="O5" s="519"/>
      <c r="P5" s="519"/>
      <c r="Q5" s="519"/>
      <c r="R5" s="519"/>
      <c r="S5" s="519"/>
      <c r="T5" s="520"/>
      <c r="U5" s="520"/>
      <c r="V5" s="79"/>
      <c r="W5" s="79"/>
      <c r="X5" s="79"/>
      <c r="Y5" s="79"/>
      <c r="Z5" s="79"/>
      <c r="AA5" s="79"/>
    </row>
    <row r="6" spans="1:27" ht="18" customHeight="1">
      <c r="A6" s="79"/>
      <c r="B6" s="1149"/>
      <c r="C6" s="1150"/>
      <c r="D6" s="1153" t="s">
        <v>0</v>
      </c>
      <c r="E6" s="1153"/>
      <c r="F6" s="1166" t="s">
        <v>491</v>
      </c>
      <c r="G6" s="1167"/>
      <c r="H6" s="1154"/>
      <c r="I6" s="1155"/>
      <c r="J6" s="1156"/>
      <c r="K6" s="1157"/>
      <c r="L6" s="391" t="s">
        <v>492</v>
      </c>
      <c r="M6" s="79"/>
      <c r="N6" s="642"/>
      <c r="O6" s="642"/>
      <c r="P6" s="1178"/>
      <c r="Q6" s="1179"/>
      <c r="R6" s="1182" t="s">
        <v>472</v>
      </c>
      <c r="S6" s="1183"/>
      <c r="T6" s="1184"/>
      <c r="U6" s="520"/>
      <c r="V6" s="79"/>
      <c r="W6" s="79"/>
      <c r="X6" s="79"/>
      <c r="Y6" s="79"/>
      <c r="Z6" s="79"/>
      <c r="AA6" s="79"/>
    </row>
    <row r="7" spans="1:27" ht="39.950000000000003" customHeight="1" thickBot="1">
      <c r="A7" s="79"/>
      <c r="B7" s="1151"/>
      <c r="C7" s="1152"/>
      <c r="D7" s="1190" t="s">
        <v>313</v>
      </c>
      <c r="E7" s="1190"/>
      <c r="F7" s="1164" t="s">
        <v>241</v>
      </c>
      <c r="G7" s="1165"/>
      <c r="H7" s="1191"/>
      <c r="I7" s="1191"/>
      <c r="J7" s="1191"/>
      <c r="K7" s="1192"/>
      <c r="L7" s="516" t="str">
        <f>IF(H7="","",1)</f>
        <v/>
      </c>
      <c r="M7" s="618" t="s">
        <v>684</v>
      </c>
      <c r="N7" s="642"/>
      <c r="O7" s="642"/>
      <c r="P7" s="1180" t="s">
        <v>241</v>
      </c>
      <c r="Q7" s="1181"/>
      <c r="R7" s="1185" t="s">
        <v>471</v>
      </c>
      <c r="S7" s="1186"/>
      <c r="T7" s="1187"/>
      <c r="U7" s="520"/>
      <c r="V7" s="79"/>
      <c r="W7" s="79"/>
      <c r="X7" s="79"/>
      <c r="Y7" s="79"/>
      <c r="Z7" s="79"/>
      <c r="AA7" s="79"/>
    </row>
    <row r="8" spans="1:27" ht="31.5" customHeight="1" thickBot="1">
      <c r="A8" s="79"/>
      <c r="B8" s="1168" t="str">
        <f>CONCATENATE("昨年度(",作業２!E77,作業２!E70,"年度）の法人種別")</f>
        <v>昨年度(令和6年度）の法人種別</v>
      </c>
      <c r="C8" s="1169"/>
      <c r="D8" s="1169"/>
      <c r="E8" s="1169"/>
      <c r="F8" s="1162" t="s">
        <v>374</v>
      </c>
      <c r="G8" s="1163"/>
      <c r="H8" s="1170" t="str">
        <f>IF((IFERROR(SEARCH("学校法人",H7,1),0))&gt;0,"     ↑　名称欄に「学校法人」は不要です。
 （「学校法人学校法人A学園」となってしまいます。）",IF(AND(I18&gt;0,F8=""),IF(L19&gt;600,"←「昨年度の法人種別」を選択してください（空欄のままだと作業を進めることができません）",""),""))</f>
        <v/>
      </c>
      <c r="I8" s="1171"/>
      <c r="J8" s="1171"/>
      <c r="K8" s="1172"/>
      <c r="L8" s="517">
        <f>IF(F8="","",IF(RIGHT(F8,5)="新設法人)","",IF(F8="学校法人",1,IF(F8="個人立",3,2))))</f>
        <v>1</v>
      </c>
      <c r="M8" s="618" t="s">
        <v>685</v>
      </c>
      <c r="N8" s="642"/>
      <c r="O8" s="642"/>
      <c r="P8" s="1135" t="s">
        <v>716</v>
      </c>
      <c r="Q8" s="1136"/>
      <c r="R8" s="521"/>
      <c r="S8" s="521"/>
      <c r="T8" s="520"/>
      <c r="U8" s="520"/>
      <c r="V8" s="79"/>
      <c r="W8" s="79"/>
      <c r="X8" s="79"/>
      <c r="Y8" s="79"/>
      <c r="Z8" s="79"/>
      <c r="AA8" s="79"/>
    </row>
    <row r="9" spans="1:27" ht="20.100000000000001" customHeight="1" thickBot="1">
      <c r="A9" s="79"/>
      <c r="B9" s="1206" t="s">
        <v>580</v>
      </c>
      <c r="C9" s="1207"/>
      <c r="D9" s="1210" t="s">
        <v>497</v>
      </c>
      <c r="E9" s="1211"/>
      <c r="F9" s="1127"/>
      <c r="G9" s="1128"/>
      <c r="H9" s="1175" t="str" cm="1">
        <f t="array" ref="H9">IF(H11="","",IF(MOD(MIN(FIND({1,2,3,4,5,6,7,8,9},H11&amp;"123456789")),LEN(H11)+1)=0,IF((MOD(MIN(FIND({1,2,3,4,5,6,7,8,9},H12&amp;"123456789")),LEN(H12)+1))&gt;0,"　　↓入力例のとおり地番等を入力してください",""),""))</f>
        <v/>
      </c>
      <c r="I9" s="1176"/>
      <c r="J9" s="1176"/>
      <c r="K9" s="1177"/>
      <c r="L9" s="517" t="str">
        <f>IF(F9="","",SUBSTITUTE(SUBSTITUTE(SUBSTITUTE(SUBSTITUTE(SUBSTITUTE(SUBSTITUTE(DBCS(F9),"-","－"),"−","－"),"‐","－"),"ー","－"),"―","－"),"－",""))</f>
        <v/>
      </c>
      <c r="M9" s="618" t="s">
        <v>692</v>
      </c>
      <c r="N9" s="520"/>
      <c r="O9" s="520"/>
      <c r="P9" s="1137" t="s">
        <v>498</v>
      </c>
      <c r="Q9" s="1138"/>
      <c r="R9" s="520"/>
      <c r="S9" s="520"/>
      <c r="T9" s="520"/>
      <c r="U9" s="520"/>
      <c r="V9" s="79"/>
      <c r="W9" s="79"/>
      <c r="X9" s="79"/>
      <c r="Y9" s="79"/>
      <c r="Z9" s="79"/>
      <c r="AA9" s="79"/>
    </row>
    <row r="10" spans="1:27" ht="12.95" customHeight="1" thickBot="1">
      <c r="A10" s="79"/>
      <c r="B10" s="1206"/>
      <c r="C10" s="1207"/>
      <c r="D10" s="1204" t="s">
        <v>493</v>
      </c>
      <c r="E10" s="1205"/>
      <c r="F10" s="1129" t="s">
        <v>495</v>
      </c>
      <c r="G10" s="1130"/>
      <c r="H10" s="1195" t="s">
        <v>496</v>
      </c>
      <c r="I10" s="1195"/>
      <c r="J10" s="1195"/>
      <c r="K10" s="1196"/>
      <c r="L10" s="623" t="s">
        <v>8</v>
      </c>
      <c r="M10" s="619"/>
      <c r="N10" s="520"/>
      <c r="O10" s="520"/>
      <c r="P10" s="520"/>
      <c r="Q10" s="520"/>
      <c r="R10" s="520"/>
      <c r="S10" s="520"/>
      <c r="T10" s="520"/>
      <c r="U10" s="520"/>
      <c r="V10" s="79"/>
      <c r="W10" s="79"/>
      <c r="X10" s="79"/>
      <c r="Y10" s="79"/>
      <c r="Z10" s="79"/>
      <c r="AA10" s="79"/>
    </row>
    <row r="11" spans="1:27" ht="16.5" customHeight="1">
      <c r="A11" s="79"/>
      <c r="B11" s="1206"/>
      <c r="C11" s="1207"/>
      <c r="D11" s="1197" t="s">
        <v>0</v>
      </c>
      <c r="E11" s="1198"/>
      <c r="F11" s="1131" t="str">
        <f>IFERROR(VLOOKUP(F12,作業２!G157:H204,2,FALSE),"")</f>
        <v/>
      </c>
      <c r="G11" s="1132"/>
      <c r="H11" s="1154"/>
      <c r="I11" s="1155"/>
      <c r="J11" s="1156"/>
      <c r="K11" s="1157"/>
      <c r="L11" s="516" t="str">
        <f>IF(H11="","",CLEAN(SUBSTITUTE(SUBSTITUTE(SUBSTITUTE(SUBSTITUTE(SUBSTITUTE(SUBSTITUTE(SUBSTITUTE(DBCS(CONCATENATE(F11,H11)),"　",""),"-","－"),"−","－"),"‐","－"),"ー","－"),"―","－"),"－","－")))</f>
        <v/>
      </c>
      <c r="M11" s="622" t="s">
        <v>700</v>
      </c>
      <c r="N11" s="646" t="str">
        <f>IF(IFERROR(SEARCH("１",L11,1),0)+IFERROR(SEARCH("２",L11,1),0)+IFERROR(SEARCH("３",L11,1),0)+IFERROR(SEARCH("４",L11,1),0)+IFERROR(SEARCH("５",L11,1),0)+IFERROR(SEARCH("６",L11,1),0)+IFERROR(SEARCH("７",L11,1),0)+IFERROR(SEARCH("８",L11,1),0)+IFERROR(SEARCH("９",L11,1),0)=0,CONCATENATE(L11,N12),L11)</f>
        <v/>
      </c>
      <c r="O11" s="520"/>
      <c r="P11" s="1114"/>
      <c r="Q11" s="1115"/>
      <c r="R11" s="1144" t="s">
        <v>699</v>
      </c>
      <c r="S11" s="1145"/>
      <c r="T11" s="1146"/>
      <c r="U11" s="520"/>
      <c r="V11" s="79"/>
      <c r="W11" s="79"/>
      <c r="X11" s="79"/>
      <c r="Y11" s="79"/>
      <c r="Z11" s="79"/>
      <c r="AA11" s="79"/>
    </row>
    <row r="12" spans="1:27" ht="39.950000000000003" customHeight="1" thickBot="1">
      <c r="A12" s="79"/>
      <c r="B12" s="1208"/>
      <c r="C12" s="1209"/>
      <c r="D12" s="1199" t="s">
        <v>313</v>
      </c>
      <c r="E12" s="1200"/>
      <c r="F12" s="1124"/>
      <c r="G12" s="1106"/>
      <c r="H12" s="1201"/>
      <c r="I12" s="1202"/>
      <c r="J12" s="1202"/>
      <c r="K12" s="1203"/>
      <c r="L12" s="518" t="str">
        <f>IF(H12="","",CLEAN(SUBSTITUTE(SUBSTITUTE(SUBSTITUTE(SUBSTITUTE(SUBSTITUTE(SUBSTITUTE(SUBSTITUTE(DBCS(CONCATENATE(F12,H12)),"　",""),"-","－"),"−","－"),"‐","－"),"ー","－"),"―","－"),"－","－")))</f>
        <v/>
      </c>
      <c r="M12" s="622" t="s">
        <v>701</v>
      </c>
      <c r="N12" s="647" t="str" cm="1">
        <f t="array" ref="N12">IF(OR(IFERROR(SEARCH("丁",L12,4),0)&gt;0,IFERROR(SEARCH("番",L12,4),0)&gt;0,IFERROR(SEARCH("号",L12,4),0)&gt;0),"",MID(L12,MIN(FIND({"０","１","２","３","４","５","６","７","８","９"},L12&amp;"０１２３４５６７８９")),LEN(L12)-MIN(FIND({"０","１","２","３","４","５","６","７","８","９"},L12&amp;"０１２３４５６７８９"))+1))</f>
        <v/>
      </c>
      <c r="O12" s="520"/>
      <c r="P12" s="1133" t="s">
        <v>25</v>
      </c>
      <c r="Q12" s="1134"/>
      <c r="R12" s="1139" t="s">
        <v>698</v>
      </c>
      <c r="S12" s="1140"/>
      <c r="T12" s="1141"/>
      <c r="U12" s="520"/>
      <c r="V12" s="79"/>
      <c r="W12" s="79"/>
      <c r="X12" s="79"/>
      <c r="Y12" s="79"/>
      <c r="Z12" s="79"/>
      <c r="AA12" s="79"/>
    </row>
    <row r="13" spans="1:27" ht="20.100000000000001" customHeight="1" thickBot="1">
      <c r="A13" s="79"/>
      <c r="B13" s="1212" t="s">
        <v>504</v>
      </c>
      <c r="C13" s="1213"/>
      <c r="D13" s="1213"/>
      <c r="E13" s="1213"/>
      <c r="F13" s="1125"/>
      <c r="G13" s="1126"/>
      <c r="H13" s="1120" t="str">
        <f>IF(J13="電話番号の右４桁はすべて数字としてください","←←←←←←←←←←","")</f>
        <v/>
      </c>
      <c r="I13" s="1121"/>
      <c r="J13" s="639" t="str">
        <f>IF(H12="","",IF(OR(K48="14",K48="46"),(IF(F12=LEFT(H12,4),"↑都道府県名は不要です（左欄で選択済です）","")),(IF(F12=LEFT(H12,3),"↑都道府県名は不要です（左欄で選択済です）",(IF((IFERROR(SEARCH("－",RIGHT(L14,4),1),0))&gt;0,"電話番号の右４桁はすべて数字としてください",""))))))</f>
        <v/>
      </c>
      <c r="K13" s="735"/>
      <c r="L13" s="641" t="str">
        <f>IF(L14="","",IF(L14="","",LEFT(L14,((IFERROR(SEARCH("－",L14,1),0))-1))))</f>
        <v/>
      </c>
      <c r="M13" s="641" t="str">
        <f>IF(L14="","",MID(L14,((IFERROR(SEARCH("－",L14,1),0))+1),((IFERROR(SEARCH("－",L14,7),0))-(IFERROR(SEARCH("－",L14,1),0)+1))))</f>
        <v/>
      </c>
      <c r="N13" s="641" t="str">
        <f>IF(F13="","",IF(F13="","",RIGHT(F13,4)))</f>
        <v/>
      </c>
      <c r="O13" s="520"/>
      <c r="P13" s="1142" t="s">
        <v>26</v>
      </c>
      <c r="Q13" s="1143"/>
      <c r="R13" s="522"/>
      <c r="S13" s="522"/>
      <c r="T13" s="520"/>
      <c r="U13" s="520"/>
      <c r="V13" s="79"/>
      <c r="W13" s="79"/>
      <c r="X13" s="79"/>
      <c r="Y13" s="79"/>
      <c r="Z13" s="79"/>
      <c r="AA13" s="79"/>
    </row>
    <row r="14" spans="1:27" ht="12.95" customHeight="1" thickBot="1">
      <c r="A14" s="79"/>
      <c r="B14" s="1147" t="s">
        <v>581</v>
      </c>
      <c r="C14" s="1148"/>
      <c r="D14" s="494"/>
      <c r="E14" s="498" t="s">
        <v>7</v>
      </c>
      <c r="F14" s="1112" t="s">
        <v>9</v>
      </c>
      <c r="G14" s="1108"/>
      <c r="H14" s="1108" t="s">
        <v>10</v>
      </c>
      <c r="I14" s="1109"/>
      <c r="J14" s="640"/>
      <c r="K14" s="736" t="str">
        <f>IF(J15="","","↑")</f>
        <v/>
      </c>
      <c r="L14" s="641" t="str">
        <f>IF(F13="","",CLEAN(SUBSTITUTE(SUBSTITUTE(SUBSTITUTE(SUBSTITUTE(SUBSTITUTE(SUBSTITUTE(SUBSTITUTE(DBCS(F13),"　",""),"-","－"),"−","－"),"‐","－"),"ー","－"),"―","－"),"－","－")))</f>
        <v/>
      </c>
      <c r="M14" s="1118" t="s">
        <v>691</v>
      </c>
      <c r="N14" s="1119"/>
      <c r="O14" s="520"/>
      <c r="P14" s="523"/>
      <c r="Q14" s="523"/>
      <c r="R14" s="524" t="s">
        <v>7</v>
      </c>
      <c r="S14" s="525"/>
      <c r="T14" s="525"/>
      <c r="U14" s="520"/>
      <c r="V14" s="79"/>
      <c r="W14" s="79"/>
      <c r="X14" s="79"/>
      <c r="Y14" s="79"/>
      <c r="Z14" s="79"/>
      <c r="AA14" s="79"/>
    </row>
    <row r="15" spans="1:27" ht="18" customHeight="1">
      <c r="A15" s="79"/>
      <c r="B15" s="1149"/>
      <c r="C15" s="1150"/>
      <c r="D15" s="1193" t="s">
        <v>311</v>
      </c>
      <c r="E15" s="1193"/>
      <c r="F15" s="1113"/>
      <c r="G15" s="1110"/>
      <c r="H15" s="1110"/>
      <c r="I15" s="1111"/>
      <c r="J15" s="1122" t="str">
        <f>IF((IFERROR(SEARCH("花巻市",H12,1),0))&gt;0,"",IF((IFERROR(SEARCH("丁目",H12,1),0))+(IFERROR(SEARCH("番地",H12,1),0))+(IFERROR(SEARCH("号",H12,1),0))&gt;0,"住所は入力例のとおりご記入ください",""))</f>
        <v/>
      </c>
      <c r="K15" s="1123"/>
      <c r="L15" s="516" t="str">
        <f>IF(H15="","",CONCATENATE(F15,"　",H15))</f>
        <v/>
      </c>
      <c r="M15" s="618" t="s">
        <v>690</v>
      </c>
      <c r="N15" s="520"/>
      <c r="O15" s="520"/>
      <c r="P15" s="1116" t="s">
        <v>135</v>
      </c>
      <c r="Q15" s="1117"/>
      <c r="R15" s="1116" t="s">
        <v>136</v>
      </c>
      <c r="S15" s="1117"/>
      <c r="T15" s="525"/>
      <c r="U15" s="520"/>
      <c r="V15" s="79"/>
      <c r="W15" s="79"/>
      <c r="X15" s="79"/>
      <c r="Y15" s="79"/>
      <c r="Z15" s="79"/>
      <c r="AA15" s="79"/>
    </row>
    <row r="16" spans="1:27" ht="30" customHeight="1" thickBot="1">
      <c r="A16" s="79"/>
      <c r="B16" s="1151"/>
      <c r="C16" s="1152"/>
      <c r="D16" s="1194" t="s">
        <v>313</v>
      </c>
      <c r="E16" s="1194"/>
      <c r="F16" s="1124"/>
      <c r="G16" s="1106"/>
      <c r="H16" s="1106"/>
      <c r="I16" s="1107"/>
      <c r="J16" s="640"/>
      <c r="K16" s="640"/>
      <c r="L16" s="517" t="str">
        <f>IF(H16="","",CONCATENATE(F16,"　",H16))</f>
        <v/>
      </c>
      <c r="M16" s="618" t="s">
        <v>689</v>
      </c>
      <c r="N16" s="520"/>
      <c r="O16" s="520"/>
      <c r="P16" s="1133" t="s">
        <v>23</v>
      </c>
      <c r="Q16" s="1134"/>
      <c r="R16" s="1133" t="s">
        <v>134</v>
      </c>
      <c r="S16" s="1134"/>
      <c r="T16" s="520"/>
      <c r="U16" s="520"/>
      <c r="V16" s="79"/>
      <c r="W16" s="79"/>
      <c r="X16" s="79"/>
      <c r="Y16" s="79"/>
      <c r="Z16" s="79"/>
      <c r="AA16" s="79"/>
    </row>
    <row r="17" spans="1:27" ht="18" customHeight="1" thickBot="1">
      <c r="A17" s="79"/>
      <c r="B17" s="1214" t="s">
        <v>505</v>
      </c>
      <c r="C17" s="1215"/>
      <c r="D17" s="1215"/>
      <c r="E17" s="1215"/>
      <c r="F17" s="499" t="s">
        <v>499</v>
      </c>
      <c r="G17" s="484" t="s">
        <v>500</v>
      </c>
      <c r="H17" s="398" t="s">
        <v>501</v>
      </c>
      <c r="I17" s="399" t="s">
        <v>502</v>
      </c>
      <c r="J17" s="489"/>
      <c r="K17" s="483"/>
      <c r="L17" s="621" t="s">
        <v>7</v>
      </c>
      <c r="M17" s="618"/>
      <c r="N17" s="520"/>
      <c r="O17" s="520"/>
      <c r="P17" s="520"/>
      <c r="Q17" s="520"/>
      <c r="R17" s="520"/>
      <c r="S17" s="520"/>
      <c r="T17" s="520"/>
      <c r="U17" s="520"/>
      <c r="V17" s="79"/>
      <c r="W17" s="79"/>
      <c r="X17" s="79"/>
      <c r="Y17" s="79"/>
      <c r="Z17" s="79"/>
      <c r="AA17" s="79"/>
    </row>
    <row r="18" spans="1:27" ht="30" customHeight="1" thickBot="1">
      <c r="A18" s="79"/>
      <c r="B18" s="1216"/>
      <c r="C18" s="1217"/>
      <c r="D18" s="1217"/>
      <c r="E18" s="1217"/>
      <c r="F18" s="500"/>
      <c r="G18" s="395"/>
      <c r="H18" s="397"/>
      <c r="I18" s="396"/>
      <c r="J18" s="1071" t="str">
        <f>L20</f>
        <v/>
      </c>
      <c r="K18" s="1072"/>
      <c r="L18" s="517" t="str">
        <f>IF(I18="","",CONCATENATE(LEFT(F18,1),IF(G18&gt;9,G18,CONCATENATE("0",G18)),IF(H18&gt;9,H18,CONCATENATE("0",H18)),IF(I18&gt;9,I18,CONCATENATE("0",I18))))</f>
        <v/>
      </c>
      <c r="M18" s="618" t="s">
        <v>687</v>
      </c>
      <c r="N18" s="520"/>
      <c r="O18" s="520"/>
      <c r="P18" s="526" t="s">
        <v>507</v>
      </c>
      <c r="Q18" s="527" t="s">
        <v>506</v>
      </c>
      <c r="R18" s="528">
        <v>4</v>
      </c>
      <c r="S18" s="529">
        <v>23</v>
      </c>
      <c r="T18" s="520"/>
      <c r="U18" s="520"/>
      <c r="V18" s="79"/>
      <c r="W18" s="79"/>
      <c r="X18" s="79"/>
      <c r="Y18" s="79"/>
      <c r="Z18" s="79"/>
      <c r="AA18" s="79"/>
    </row>
    <row r="19" spans="1:27" ht="9.9499999999999993" customHeight="1" thickBot="1">
      <c r="A19" s="79"/>
      <c r="B19" s="514"/>
      <c r="C19" s="514"/>
      <c r="D19" s="514"/>
      <c r="E19" s="514"/>
      <c r="F19" s="515"/>
      <c r="G19" s="515"/>
      <c r="H19" s="515"/>
      <c r="I19" s="515"/>
      <c r="J19" s="79"/>
      <c r="K19" s="79"/>
      <c r="L19" s="624">
        <f>作業２!G72-(IF(LEFT(F18,1)="5",43466,IF(LEFT(F18,1)="4",32509,IF(LEFT(F18,1)="3",9498,IF(LEFT(F18,1)="2",4384,0))))+365*(G18-1)+H18*22+I18)</f>
        <v>46235</v>
      </c>
      <c r="M19" s="620" t="s">
        <v>693</v>
      </c>
      <c r="N19" s="520"/>
      <c r="O19" s="520"/>
      <c r="P19" s="530"/>
      <c r="Q19" s="531"/>
      <c r="R19" s="530"/>
      <c r="S19" s="530"/>
      <c r="T19" s="520"/>
      <c r="U19" s="520"/>
      <c r="V19" s="79"/>
      <c r="W19" s="79"/>
      <c r="X19" s="79"/>
      <c r="Y19" s="79"/>
      <c r="Z19" s="79"/>
      <c r="AA19" s="79"/>
    </row>
    <row r="20" spans="1:27" ht="20.100000000000001" customHeight="1">
      <c r="A20" s="79"/>
      <c r="B20" s="1074" t="s">
        <v>582</v>
      </c>
      <c r="C20" s="1075"/>
      <c r="D20" s="1100" t="s">
        <v>29</v>
      </c>
      <c r="E20" s="1101"/>
      <c r="F20" s="1092"/>
      <c r="G20" s="1092"/>
      <c r="H20" s="1093"/>
      <c r="I20" s="487"/>
      <c r="J20" s="487"/>
      <c r="K20" s="487"/>
      <c r="L20" s="594" t="str">
        <f>IF(F18="3.昭和",IF(G18&gt;22,"","←認可年月日は昭和22年４月１日以降にしてください。"),"")</f>
        <v/>
      </c>
      <c r="M20" s="618" t="s">
        <v>688</v>
      </c>
      <c r="N20" s="520"/>
      <c r="O20" s="520"/>
      <c r="P20" s="1080" t="s">
        <v>583</v>
      </c>
      <c r="Q20" s="1081"/>
      <c r="R20" s="1082"/>
      <c r="S20" s="525"/>
      <c r="T20" s="525"/>
      <c r="U20" s="520"/>
      <c r="V20" s="79"/>
      <c r="W20" s="79"/>
      <c r="X20" s="79"/>
      <c r="Y20" s="79"/>
      <c r="Z20" s="79"/>
      <c r="AA20" s="79"/>
    </row>
    <row r="21" spans="1:27" ht="20.100000000000001" customHeight="1">
      <c r="A21" s="79"/>
      <c r="B21" s="1076"/>
      <c r="C21" s="1077"/>
      <c r="D21" s="1102" t="s">
        <v>30</v>
      </c>
      <c r="E21" s="1103"/>
      <c r="F21" s="1094"/>
      <c r="G21" s="1094"/>
      <c r="H21" s="1095"/>
      <c r="I21" s="79"/>
      <c r="J21" s="79"/>
      <c r="K21" s="487"/>
      <c r="L21" s="488"/>
      <c r="M21" s="79"/>
      <c r="N21" s="520"/>
      <c r="O21" s="520"/>
      <c r="P21" s="1083" t="s">
        <v>584</v>
      </c>
      <c r="Q21" s="1084"/>
      <c r="R21" s="1085"/>
      <c r="S21" s="525"/>
      <c r="T21" s="525"/>
      <c r="U21" s="520"/>
      <c r="V21" s="79"/>
      <c r="W21" s="79"/>
      <c r="X21" s="79"/>
      <c r="Y21" s="79"/>
      <c r="Z21" s="79"/>
      <c r="AA21" s="79"/>
    </row>
    <row r="22" spans="1:27" ht="20.100000000000001" customHeight="1">
      <c r="A22" s="79"/>
      <c r="B22" s="1076"/>
      <c r="C22" s="1077"/>
      <c r="D22" s="1102" t="s">
        <v>3</v>
      </c>
      <c r="E22" s="1103"/>
      <c r="F22" s="1096"/>
      <c r="G22" s="1096"/>
      <c r="H22" s="1097"/>
      <c r="I22" s="79"/>
      <c r="J22" s="79"/>
      <c r="K22" s="487"/>
      <c r="L22" s="488"/>
      <c r="M22" s="79"/>
      <c r="N22" s="520"/>
      <c r="O22" s="520"/>
      <c r="P22" s="1086" t="s">
        <v>586</v>
      </c>
      <c r="Q22" s="1087"/>
      <c r="R22" s="1088"/>
      <c r="S22" s="525"/>
      <c r="T22" s="525"/>
      <c r="U22" s="520"/>
      <c r="V22" s="79"/>
      <c r="W22" s="79"/>
      <c r="X22" s="79"/>
      <c r="Y22" s="79"/>
      <c r="Z22" s="79"/>
      <c r="AA22" s="79"/>
    </row>
    <row r="23" spans="1:27" ht="20.100000000000001" customHeight="1" thickBot="1">
      <c r="A23" s="79"/>
      <c r="B23" s="1078"/>
      <c r="C23" s="1079"/>
      <c r="D23" s="1104" t="s">
        <v>28</v>
      </c>
      <c r="E23" s="1105"/>
      <c r="F23" s="1098"/>
      <c r="G23" s="1098"/>
      <c r="H23" s="1099"/>
      <c r="I23" s="79"/>
      <c r="J23" s="79"/>
      <c r="K23" s="487"/>
      <c r="L23" s="488"/>
      <c r="M23" s="79"/>
      <c r="N23" s="520"/>
      <c r="O23" s="520"/>
      <c r="P23" s="1089" t="s">
        <v>585</v>
      </c>
      <c r="Q23" s="1090"/>
      <c r="R23" s="1091"/>
      <c r="S23" s="525"/>
      <c r="T23" s="525"/>
      <c r="U23" s="520"/>
      <c r="V23" s="79"/>
      <c r="W23" s="79"/>
      <c r="X23" s="79"/>
      <c r="Y23" s="79"/>
      <c r="Z23" s="79"/>
      <c r="AA23" s="79"/>
    </row>
    <row r="24" spans="1:27" ht="13.5" customHeight="1">
      <c r="A24" s="79"/>
      <c r="B24" s="491"/>
      <c r="C24" s="491"/>
      <c r="D24" s="491"/>
      <c r="E24" s="79"/>
      <c r="F24" s="79"/>
      <c r="G24" s="79"/>
      <c r="H24" s="487"/>
      <c r="I24" s="487"/>
      <c r="J24" s="487" t="s">
        <v>686</v>
      </c>
      <c r="K24" s="487"/>
      <c r="L24" s="488"/>
      <c r="M24" s="79"/>
      <c r="N24" s="520"/>
      <c r="O24" s="520"/>
      <c r="P24" s="532"/>
      <c r="Q24" s="532"/>
      <c r="R24" s="525"/>
      <c r="S24" s="525"/>
      <c r="T24" s="525"/>
      <c r="U24" s="520"/>
      <c r="V24" s="79"/>
      <c r="W24" s="79"/>
      <c r="X24" s="79"/>
      <c r="Y24" s="79"/>
      <c r="Z24" s="79"/>
      <c r="AA24" s="79"/>
    </row>
    <row r="25" spans="1:27" ht="13.5" customHeight="1">
      <c r="A25" s="79"/>
      <c r="B25" s="495"/>
      <c r="C25" s="495"/>
      <c r="D25" s="496"/>
      <c r="E25" s="485"/>
      <c r="F25" s="486"/>
      <c r="G25" s="486"/>
      <c r="H25" s="487"/>
      <c r="I25" s="487"/>
      <c r="J25" s="487"/>
      <c r="K25" s="487"/>
      <c r="L25" s="488"/>
      <c r="M25" s="79"/>
      <c r="N25" s="79"/>
      <c r="O25" s="79"/>
      <c r="P25" s="394"/>
      <c r="Q25" s="394"/>
      <c r="R25" s="482"/>
      <c r="S25" s="482"/>
      <c r="T25" s="482"/>
      <c r="U25" s="79"/>
      <c r="V25" s="79"/>
      <c r="W25" s="79"/>
      <c r="X25" s="79"/>
      <c r="Y25" s="79"/>
      <c r="Z25" s="79"/>
      <c r="AA25" s="79"/>
    </row>
    <row r="26" spans="1:27" ht="13.5" customHeight="1">
      <c r="A26" s="79"/>
      <c r="B26" s="495"/>
      <c r="C26" s="495"/>
      <c r="D26" s="496"/>
      <c r="E26" s="485"/>
      <c r="F26" s="486"/>
      <c r="G26" s="486"/>
      <c r="H26" s="487"/>
      <c r="I26" s="487"/>
      <c r="J26" s="487"/>
      <c r="K26" s="487"/>
      <c r="L26" s="488"/>
      <c r="M26" s="79"/>
      <c r="N26" s="79"/>
      <c r="O26" s="79"/>
      <c r="P26" s="394"/>
      <c r="Q26" s="394"/>
      <c r="R26" s="482"/>
      <c r="S26" s="482"/>
      <c r="T26" s="482"/>
      <c r="U26" s="79"/>
      <c r="V26" s="79"/>
      <c r="W26" s="79"/>
      <c r="X26" s="79"/>
      <c r="Y26" s="79"/>
      <c r="Z26" s="79"/>
      <c r="AA26" s="79"/>
    </row>
    <row r="27" spans="1:27" ht="13.5" customHeight="1">
      <c r="A27" s="79"/>
      <c r="B27" s="495"/>
      <c r="C27" s="495"/>
      <c r="D27" s="496"/>
      <c r="E27" s="485"/>
      <c r="F27" s="486"/>
      <c r="G27" s="486"/>
      <c r="H27" s="487"/>
      <c r="I27" s="487"/>
      <c r="J27" s="487"/>
      <c r="K27" s="487"/>
      <c r="L27" s="625"/>
      <c r="M27" s="79"/>
      <c r="N27" s="79"/>
      <c r="O27" s="79"/>
      <c r="P27" s="394"/>
      <c r="Q27" s="394"/>
      <c r="R27" s="482"/>
      <c r="S27" s="482"/>
      <c r="T27" s="482"/>
      <c r="U27" s="79"/>
      <c r="V27" s="79"/>
      <c r="W27" s="79"/>
      <c r="X27" s="79"/>
      <c r="Y27" s="79"/>
      <c r="Z27" s="79"/>
      <c r="AA27" s="79"/>
    </row>
    <row r="28" spans="1:27" ht="13.5" customHeight="1">
      <c r="A28" s="79"/>
      <c r="B28" s="495"/>
      <c r="C28" s="495"/>
      <c r="D28" s="496"/>
      <c r="E28" s="485"/>
      <c r="F28" s="486"/>
      <c r="G28" s="486"/>
      <c r="H28" s="487"/>
      <c r="I28" s="487"/>
      <c r="J28" s="487"/>
      <c r="K28" s="487"/>
      <c r="L28" s="488"/>
      <c r="M28" s="79"/>
      <c r="N28" s="79"/>
      <c r="O28" s="79"/>
      <c r="P28" s="394"/>
      <c r="Q28" s="394"/>
      <c r="R28" s="482"/>
      <c r="S28" s="482"/>
      <c r="T28" s="482"/>
      <c r="U28" s="79"/>
      <c r="V28" s="79"/>
      <c r="W28" s="79"/>
      <c r="X28" s="79"/>
      <c r="Y28" s="79"/>
      <c r="Z28" s="79"/>
      <c r="AA28" s="79"/>
    </row>
    <row r="29" spans="1:27" ht="13.5" customHeight="1">
      <c r="A29" s="79"/>
      <c r="B29" s="495"/>
      <c r="C29" s="495"/>
      <c r="D29" s="496"/>
      <c r="E29" s="485"/>
      <c r="F29" s="486"/>
      <c r="G29" s="486"/>
      <c r="H29" s="487"/>
      <c r="I29" s="487"/>
      <c r="J29" s="487"/>
      <c r="K29" s="487"/>
      <c r="L29" s="488"/>
      <c r="M29" s="79"/>
      <c r="N29" s="79"/>
      <c r="O29" s="79"/>
      <c r="P29" s="394"/>
      <c r="Q29" s="394"/>
      <c r="R29" s="482"/>
      <c r="S29" s="482"/>
      <c r="T29" s="482"/>
      <c r="U29" s="79"/>
      <c r="V29" s="79"/>
      <c r="W29" s="79"/>
      <c r="X29" s="79"/>
      <c r="Y29" s="79"/>
      <c r="Z29" s="79"/>
      <c r="AA29" s="79"/>
    </row>
    <row r="30" spans="1:27" ht="13.5" customHeight="1">
      <c r="A30" s="79"/>
      <c r="B30" s="495"/>
      <c r="C30" s="495"/>
      <c r="D30" s="496"/>
      <c r="E30" s="485"/>
      <c r="F30" s="486"/>
      <c r="G30" s="486"/>
      <c r="H30" s="487"/>
      <c r="I30" s="487"/>
      <c r="J30" s="487"/>
      <c r="K30" s="487"/>
      <c r="L30" s="488"/>
      <c r="M30" s="79"/>
      <c r="N30" s="79"/>
      <c r="O30" s="79"/>
      <c r="P30" s="394"/>
      <c r="Q30" s="394"/>
      <c r="R30" s="482"/>
      <c r="S30" s="482"/>
      <c r="T30" s="482"/>
      <c r="U30" s="79"/>
      <c r="V30" s="79"/>
      <c r="W30" s="79"/>
      <c r="X30" s="79"/>
      <c r="Y30" s="79"/>
      <c r="Z30" s="79"/>
      <c r="AA30" s="79"/>
    </row>
    <row r="31" spans="1:27" ht="13.5" customHeight="1">
      <c r="A31" s="79"/>
      <c r="B31" s="495"/>
      <c r="C31" s="495"/>
      <c r="D31" s="496"/>
      <c r="E31" s="485"/>
      <c r="F31" s="486"/>
      <c r="G31" s="486"/>
      <c r="H31" s="487"/>
      <c r="I31" s="487"/>
      <c r="J31" s="487"/>
      <c r="K31" s="487"/>
      <c r="L31" s="488"/>
      <c r="M31" s="79"/>
      <c r="N31" s="79"/>
      <c r="O31" s="79"/>
      <c r="P31" s="394"/>
      <c r="Q31" s="394"/>
      <c r="R31" s="482"/>
      <c r="S31" s="482"/>
      <c r="T31" s="482"/>
      <c r="U31" s="79"/>
      <c r="V31" s="79"/>
      <c r="W31" s="79"/>
      <c r="X31" s="79"/>
      <c r="Y31" s="79"/>
      <c r="Z31" s="79"/>
      <c r="AA31" s="79"/>
    </row>
    <row r="32" spans="1:27" ht="13.5" customHeight="1">
      <c r="A32" s="79"/>
      <c r="B32" s="495"/>
      <c r="C32" s="495"/>
      <c r="D32" s="496"/>
      <c r="E32" s="485"/>
      <c r="F32" s="486"/>
      <c r="G32" s="486"/>
      <c r="H32" s="487"/>
      <c r="I32" s="487"/>
      <c r="J32" s="487"/>
      <c r="K32" s="487"/>
      <c r="L32" s="488"/>
      <c r="M32" s="79"/>
      <c r="N32" s="79"/>
      <c r="O32" s="79"/>
      <c r="P32" s="394"/>
      <c r="Q32" s="394"/>
      <c r="R32" s="482"/>
      <c r="S32" s="482"/>
      <c r="T32" s="482"/>
      <c r="U32" s="79"/>
      <c r="V32" s="79"/>
      <c r="W32" s="79"/>
      <c r="X32" s="79"/>
      <c r="Y32" s="79"/>
      <c r="Z32" s="79"/>
      <c r="AA32" s="79"/>
    </row>
    <row r="33" spans="1:34" ht="13.5" customHeight="1">
      <c r="A33" s="79"/>
      <c r="B33" s="495"/>
      <c r="C33" s="495"/>
      <c r="D33" s="496"/>
      <c r="E33" s="485"/>
      <c r="F33" s="486"/>
      <c r="G33" s="486"/>
      <c r="H33" s="487"/>
      <c r="I33" s="487"/>
      <c r="J33" s="487"/>
      <c r="K33" s="487"/>
      <c r="L33" s="488"/>
      <c r="M33" s="79"/>
      <c r="N33" s="79"/>
      <c r="O33" s="79"/>
      <c r="P33" s="394"/>
      <c r="Q33" s="394"/>
      <c r="R33" s="482"/>
      <c r="S33" s="482"/>
      <c r="T33" s="482"/>
      <c r="U33" s="79"/>
      <c r="V33" s="79"/>
      <c r="W33" s="79"/>
      <c r="X33" s="79"/>
      <c r="Y33" s="79"/>
      <c r="Z33" s="79"/>
      <c r="AA33" s="79"/>
    </row>
    <row r="34" spans="1:34" ht="13.5" customHeight="1">
      <c r="A34" s="79"/>
      <c r="B34" s="491"/>
      <c r="C34" s="491"/>
      <c r="D34" s="491"/>
      <c r="E34" s="79"/>
      <c r="F34" s="79"/>
      <c r="G34" s="79"/>
      <c r="H34" s="79"/>
      <c r="I34" s="79"/>
      <c r="J34" s="79"/>
      <c r="K34" s="79"/>
      <c r="L34" s="79"/>
      <c r="M34" s="79"/>
      <c r="N34" s="79"/>
      <c r="O34" s="79"/>
      <c r="P34" s="79"/>
      <c r="Q34" s="79"/>
      <c r="R34" s="79"/>
      <c r="S34" s="79"/>
      <c r="T34" s="79"/>
      <c r="U34" s="79"/>
      <c r="V34" s="79"/>
      <c r="W34" s="79"/>
      <c r="X34" s="79"/>
      <c r="Y34" s="79"/>
      <c r="Z34" s="79"/>
      <c r="AA34" s="79"/>
    </row>
    <row r="35" spans="1:34" ht="24" customHeight="1">
      <c r="A35" s="79"/>
      <c r="B35" s="1188" t="str">
        <f>IF(F34&gt;8,CONCATENATE("ひとつのファイルで４校(園)分しか作成できません。複数の場合は以下の手順で進めて下さい。　　　　　　　　　　　　　　　　　　　　　　　　　　　　　　　　　　　　　　　　　　　　　　　　　　　　１．作業１（このシート）に入力したのち、このファイル(１～４校(園)分)を保存　　　　　　　　　　　　　　　　　　　　２．別の名前でこのファイルを保存(５",(IF(F34&gt;5,(CONCATENATE("～",F34)),"")),"校(園)分を４校（園）ずつ)　　　　　　　　　　　　　　　　　　　　　　　　　　　　　　　　　　３．保存して作成した複数のファイルに、それぞれ「作業２」「作業３」を入力。"),IF(F34&gt;4,CONCATENATE("ひとつのファイルで４校(園)分しか作成できません。複数の場合は以下の手順で進めて下さい。　　　　　　　　　　　　　　　　　　　　　　　　　　　　　　　　　　　　　　　　　　　　　　　　　　　　１．作業１（このシート）に入力したのち、このファイル(１～４校(園)分)を保存　　　　　　　　　　　　　　　　　　　　２．別の名前でこのファイルを保存(５",(IF(F34&gt;5,(CONCATENATE("～",F34)),"")),"校(園)分)　　　　　　　　　　　　　　　　　　　　　　　　　　　　　　　　　　３．保存して作成した２つのファイルに、それぞれ「作業２」「作業３」を入力。"),""))</f>
        <v/>
      </c>
      <c r="C35" s="1189"/>
      <c r="D35" s="1189"/>
      <c r="E35" s="1189"/>
      <c r="F35" s="1189"/>
      <c r="G35" s="1189"/>
      <c r="H35" s="1189"/>
      <c r="I35" s="1189"/>
      <c r="J35" s="1189"/>
      <c r="K35" s="1189"/>
      <c r="L35" s="149"/>
      <c r="M35" s="79"/>
      <c r="N35" s="80"/>
      <c r="O35" s="80"/>
      <c r="P35" s="79"/>
      <c r="Q35" s="79"/>
      <c r="R35" s="79"/>
      <c r="S35" s="79"/>
      <c r="T35" s="79"/>
      <c r="U35" s="79"/>
      <c r="V35" s="79"/>
      <c r="W35" s="79"/>
      <c r="X35" s="79"/>
      <c r="Y35" s="79"/>
      <c r="Z35" s="79"/>
      <c r="AA35" s="79"/>
    </row>
    <row r="36" spans="1:34" ht="13.5" customHeight="1">
      <c r="A36" s="79"/>
      <c r="B36" s="491" t="s">
        <v>8</v>
      </c>
      <c r="C36" s="491"/>
      <c r="D36" s="491"/>
      <c r="E36" s="79"/>
      <c r="F36" s="79"/>
      <c r="G36" s="79"/>
      <c r="H36" s="79"/>
      <c r="I36" s="79"/>
      <c r="J36" s="79"/>
      <c r="K36" s="79"/>
      <c r="L36" s="79"/>
      <c r="M36" s="79"/>
      <c r="N36" s="79"/>
      <c r="O36" s="79"/>
      <c r="P36" s="79"/>
      <c r="Q36" s="79"/>
      <c r="R36" s="79"/>
      <c r="S36" s="79"/>
      <c r="T36" s="79"/>
      <c r="U36" s="79"/>
      <c r="V36" s="79"/>
      <c r="W36" s="79"/>
      <c r="X36" s="79"/>
      <c r="Y36" s="79"/>
      <c r="Z36" s="79"/>
      <c r="AA36" s="79"/>
    </row>
    <row r="37" spans="1:34" ht="13.5" hidden="1" customHeight="1"/>
    <row r="38" spans="1:34" hidden="1">
      <c r="P38"/>
      <c r="Q38"/>
    </row>
    <row r="39" spans="1:34" hidden="1">
      <c r="F39" s="145" t="str">
        <f>IF(F7="","",IF((LEFT(F7,4))=(LEFT(H7,4)),"",IF(F7=F65,"",IF(F7=F66,"",IF(F7=F67,"",F7)))))</f>
        <v>学校法人</v>
      </c>
      <c r="G39" s="145"/>
      <c r="H39" s="146">
        <f>IF(F7="","",IF(F7="個人立","",IF(F7="その他","",VLOOKUP(F7,F72:K93,5,FALSE))))</f>
        <v>1</v>
      </c>
      <c r="I39" s="146"/>
      <c r="J39" s="147" t="s">
        <v>717</v>
      </c>
      <c r="K39" s="147"/>
      <c r="L39" s="147"/>
      <c r="M39" s="147"/>
      <c r="N39" s="147"/>
      <c r="O39" s="145"/>
      <c r="P39" s="148"/>
      <c r="Q39" s="148"/>
      <c r="R39" s="147"/>
      <c r="S39" s="147"/>
      <c r="T39" s="147"/>
      <c r="U39" s="147"/>
    </row>
    <row r="40" spans="1:34" hidden="1">
      <c r="F40" s="24" t="str">
        <f>IF(F8="","",IF(F8=F65,"",IF(F8=F66,"",IF(F8=F67,"",F8))))</f>
        <v>学校法人</v>
      </c>
      <c r="G40" s="24"/>
      <c r="H40" s="27">
        <f>IF(F8="","",IF(F8="個人立","",IF(F8="その他","",VLOOKUP(F8,F72:K93,5,FALSE))))</f>
        <v>1</v>
      </c>
      <c r="I40" s="27"/>
      <c r="J40" s="1" t="s">
        <v>718</v>
      </c>
      <c r="P40"/>
    </row>
    <row r="41" spans="1:34" ht="47.25" hidden="1" customHeight="1">
      <c r="P41" t="s">
        <v>655</v>
      </c>
      <c r="Q41" s="596" t="s">
        <v>656</v>
      </c>
      <c r="R41" s="1" t="s">
        <v>657</v>
      </c>
      <c r="S41" s="1" t="s">
        <v>658</v>
      </c>
    </row>
    <row r="42" spans="1:34" ht="24.95" hidden="1" customHeight="1">
      <c r="F42" s="146">
        <f>IFERROR(VLOOKUP(F7,F72:J93,5,FALSE),"")</f>
        <v>1</v>
      </c>
      <c r="G42" s="146"/>
      <c r="H42" s="147" t="s">
        <v>301</v>
      </c>
      <c r="I42" s="147"/>
      <c r="J42" s="147"/>
      <c r="K42" s="148"/>
      <c r="L42" s="148"/>
      <c r="M42" s="148"/>
      <c r="N42" s="147"/>
      <c r="P42" s="597" t="s">
        <v>654</v>
      </c>
      <c r="Q42" s="597">
        <v>1</v>
      </c>
      <c r="R42" s="600" t="s">
        <v>653</v>
      </c>
      <c r="S42" s="599" t="s">
        <v>663</v>
      </c>
      <c r="T42"/>
      <c r="Y42"/>
      <c r="Z42"/>
      <c r="AA42"/>
      <c r="AB42"/>
      <c r="AC42"/>
      <c r="AD42"/>
      <c r="AE42"/>
      <c r="AF42"/>
      <c r="AG42"/>
      <c r="AH42"/>
    </row>
    <row r="43" spans="1:34" ht="24.95" hidden="1" customHeight="1">
      <c r="F43" s="27">
        <f>IFERROR(VLOOKUP(F8,F72:J93,5,FALSE),"")</f>
        <v>1</v>
      </c>
      <c r="G43" s="27"/>
      <c r="H43" s="1" t="s">
        <v>323</v>
      </c>
      <c r="K43"/>
      <c r="L43"/>
      <c r="M43"/>
      <c r="P43" s="597"/>
      <c r="Q43" s="597">
        <v>2</v>
      </c>
      <c r="R43" s="600">
        <v>9000</v>
      </c>
      <c r="S43" s="599" t="s">
        <v>651</v>
      </c>
      <c r="T43"/>
      <c r="U43" s="27"/>
      <c r="Y43"/>
      <c r="Z43"/>
      <c r="AA43"/>
      <c r="AB43"/>
      <c r="AC43"/>
      <c r="AD43"/>
      <c r="AE43"/>
      <c r="AF43"/>
      <c r="AG43"/>
      <c r="AH43"/>
    </row>
    <row r="44" spans="1:34" ht="24.95" hidden="1" customHeight="1">
      <c r="K44"/>
      <c r="L44"/>
      <c r="M44"/>
      <c r="P44" s="597"/>
      <c r="Q44" s="597">
        <v>3</v>
      </c>
      <c r="R44" s="600">
        <v>8000</v>
      </c>
      <c r="S44" s="599" t="s">
        <v>650</v>
      </c>
      <c r="T44"/>
      <c r="U44" s="27"/>
      <c r="Y44"/>
      <c r="Z44"/>
      <c r="AA44"/>
      <c r="AB44"/>
      <c r="AC44"/>
      <c r="AD44"/>
      <c r="AE44"/>
      <c r="AF44"/>
      <c r="AG44"/>
      <c r="AH44"/>
    </row>
    <row r="45" spans="1:34" ht="24.95" hidden="1" customHeight="1" thickBot="1">
      <c r="F45" s="49" t="s">
        <v>297</v>
      </c>
      <c r="G45" s="49"/>
      <c r="K45" s="1" t="s">
        <v>667</v>
      </c>
      <c r="P45" s="597" t="s">
        <v>647</v>
      </c>
      <c r="Q45" s="597">
        <v>4</v>
      </c>
      <c r="R45" s="598">
        <v>7000</v>
      </c>
      <c r="S45" s="599" t="s">
        <v>649</v>
      </c>
      <c r="T45" s="609"/>
      <c r="Y45"/>
      <c r="Z45"/>
      <c r="AA45"/>
      <c r="AB45"/>
      <c r="AC45"/>
      <c r="AD45"/>
      <c r="AE45"/>
      <c r="AF45"/>
      <c r="AG45"/>
      <c r="AH45"/>
    </row>
    <row r="46" spans="1:34" ht="24.95" hidden="1" customHeight="1" thickBot="1">
      <c r="F46" s="605" t="s">
        <v>374</v>
      </c>
      <c r="G46" s="134"/>
      <c r="K46" s="607" t="str">
        <f>CONCATENATE((IFERROR(VLOOKUP(MID(F12,1,3),作業２!L158:M204,2,FALSE),"")),(IFERROR(VLOOKUP(MAX(S53:S82),Q42:R50,2,FALSE),"")))</f>
        <v/>
      </c>
      <c r="L46" s="1" t="s">
        <v>668</v>
      </c>
      <c r="P46" s="597" t="s">
        <v>646</v>
      </c>
      <c r="Q46" s="597">
        <v>5</v>
      </c>
      <c r="R46" s="598">
        <v>6000</v>
      </c>
      <c r="S46" s="599" t="s">
        <v>661</v>
      </c>
      <c r="T46" s="27"/>
      <c r="Y46"/>
      <c r="Z46"/>
      <c r="AA46"/>
      <c r="AB46"/>
      <c r="AC46"/>
      <c r="AD46"/>
      <c r="AE46"/>
      <c r="AF46"/>
      <c r="AG46"/>
      <c r="AH46"/>
    </row>
    <row r="47" spans="1:34" ht="24.95" hidden="1" customHeight="1" thickBot="1">
      <c r="F47" s="605"/>
      <c r="G47" s="134"/>
      <c r="H47"/>
      <c r="I47"/>
      <c r="J47"/>
      <c r="K47"/>
      <c r="L47"/>
      <c r="P47" s="597" t="s">
        <v>645</v>
      </c>
      <c r="Q47" s="597">
        <v>6</v>
      </c>
      <c r="R47" s="598">
        <v>6000</v>
      </c>
      <c r="S47" s="599" t="s">
        <v>660</v>
      </c>
      <c r="T47" s="27"/>
      <c r="Y47"/>
      <c r="Z47"/>
      <c r="AA47"/>
      <c r="AB47"/>
      <c r="AC47"/>
      <c r="AD47"/>
      <c r="AE47"/>
      <c r="AF47"/>
      <c r="AG47"/>
      <c r="AH47"/>
    </row>
    <row r="48" spans="1:34" ht="24.95" hidden="1" customHeight="1" thickBot="1">
      <c r="F48" s="605" t="s">
        <v>296</v>
      </c>
      <c r="G48" s="134"/>
      <c r="H48"/>
      <c r="I48"/>
      <c r="J48"/>
      <c r="K48" s="607" t="str">
        <f>IF(F12="","",LEFT(K46,2))</f>
        <v/>
      </c>
      <c r="L48" t="s">
        <v>697</v>
      </c>
      <c r="P48" s="597" t="s">
        <v>644</v>
      </c>
      <c r="Q48" s="597">
        <v>7</v>
      </c>
      <c r="R48" s="598">
        <v>6000</v>
      </c>
      <c r="S48" s="599" t="s">
        <v>659</v>
      </c>
      <c r="T48" s="27"/>
      <c r="Y48"/>
      <c r="Z48"/>
      <c r="AA48"/>
      <c r="AB48"/>
      <c r="AC48"/>
      <c r="AD48"/>
      <c r="AE48"/>
      <c r="AF48"/>
      <c r="AG48"/>
      <c r="AH48"/>
    </row>
    <row r="49" spans="6:34" ht="24.95" hidden="1" customHeight="1">
      <c r="F49" s="605" t="s">
        <v>140</v>
      </c>
      <c r="G49" s="134"/>
      <c r="H49"/>
      <c r="I49"/>
      <c r="J49"/>
      <c r="K49"/>
      <c r="L49"/>
      <c r="P49" s="597" t="s">
        <v>643</v>
      </c>
      <c r="Q49" s="597">
        <v>8</v>
      </c>
      <c r="R49" s="598">
        <v>5000</v>
      </c>
      <c r="S49" s="599" t="s">
        <v>662</v>
      </c>
      <c r="T49" s="27"/>
      <c r="Y49"/>
      <c r="Z49"/>
      <c r="AA49"/>
      <c r="AB49"/>
      <c r="AC49"/>
      <c r="AD49"/>
      <c r="AE49"/>
      <c r="AF49"/>
      <c r="AG49"/>
      <c r="AH49"/>
    </row>
    <row r="50" spans="6:34" ht="24.95" hidden="1" customHeight="1">
      <c r="F50" s="605" t="s">
        <v>146</v>
      </c>
      <c r="G50" s="134"/>
      <c r="H50"/>
      <c r="I50"/>
      <c r="J50"/>
      <c r="K50"/>
      <c r="L50"/>
      <c r="P50" s="597" t="s">
        <v>642</v>
      </c>
      <c r="Q50" s="597">
        <v>9</v>
      </c>
      <c r="R50" s="598">
        <v>4800</v>
      </c>
      <c r="S50" s="599" t="s">
        <v>652</v>
      </c>
      <c r="T50" s="27" t="s">
        <v>7</v>
      </c>
      <c r="Y50"/>
      <c r="Z50"/>
      <c r="AA50"/>
      <c r="AB50"/>
      <c r="AC50"/>
      <c r="AD50"/>
      <c r="AE50"/>
      <c r="AF50"/>
      <c r="AG50"/>
      <c r="AH50"/>
    </row>
    <row r="51" spans="6:34" ht="24.95" hidden="1" customHeight="1">
      <c r="F51" s="605" t="s">
        <v>145</v>
      </c>
      <c r="G51" s="134"/>
      <c r="H51"/>
      <c r="I51"/>
      <c r="J51"/>
      <c r="K51"/>
      <c r="L51"/>
      <c r="Y51"/>
      <c r="Z51"/>
      <c r="AA51"/>
      <c r="AB51"/>
      <c r="AC51"/>
      <c r="AD51"/>
      <c r="AE51"/>
      <c r="AF51"/>
      <c r="AG51"/>
      <c r="AH51"/>
    </row>
    <row r="52" spans="6:34" ht="24.95" hidden="1" customHeight="1">
      <c r="F52" s="605" t="s">
        <v>147</v>
      </c>
      <c r="G52" s="134"/>
      <c r="H52"/>
      <c r="I52"/>
      <c r="J52"/>
      <c r="K52"/>
      <c r="L52"/>
      <c r="P52" s="601"/>
      <c r="Q52" s="602" t="s">
        <v>664</v>
      </c>
      <c r="R52" s="602" t="s">
        <v>665</v>
      </c>
      <c r="S52" s="602" t="s">
        <v>666</v>
      </c>
      <c r="T52"/>
      <c r="W52"/>
      <c r="X52"/>
      <c r="Y52"/>
      <c r="Z52"/>
      <c r="AA52"/>
      <c r="AB52"/>
      <c r="AC52"/>
      <c r="AD52"/>
      <c r="AE52"/>
      <c r="AF52"/>
      <c r="AG52"/>
      <c r="AH52"/>
    </row>
    <row r="53" spans="6:34" ht="24.95" hidden="1" customHeight="1">
      <c r="F53" s="605" t="s">
        <v>216</v>
      </c>
      <c r="G53" s="134"/>
      <c r="H53"/>
      <c r="I53"/>
      <c r="J53"/>
      <c r="K53"/>
      <c r="L53"/>
      <c r="P53" s="606">
        <v>1</v>
      </c>
      <c r="Q53" s="604">
        <f>作業２!G10</f>
        <v>0</v>
      </c>
      <c r="R53" s="603" t="str">
        <f>作業２!G29</f>
        <v/>
      </c>
      <c r="S53" s="603" t="str">
        <f>IF(R53="","",IF(R53=0,"",VLOOKUP(R53,$P$42:$Q$50,2,FALSE)))</f>
        <v/>
      </c>
      <c r="T53"/>
      <c r="X53"/>
      <c r="Y53"/>
      <c r="Z53"/>
      <c r="AA53"/>
      <c r="AB53"/>
      <c r="AC53"/>
      <c r="AD53"/>
      <c r="AE53"/>
      <c r="AF53"/>
      <c r="AG53"/>
      <c r="AH53"/>
    </row>
    <row r="54" spans="6:34" ht="24.95" hidden="1" customHeight="1">
      <c r="F54" s="605" t="s">
        <v>217</v>
      </c>
      <c r="G54" s="134"/>
      <c r="H54"/>
      <c r="I54"/>
      <c r="J54"/>
      <c r="K54"/>
      <c r="L54"/>
      <c r="P54" s="606">
        <v>2</v>
      </c>
      <c r="Q54" s="604">
        <f>作業２!H10</f>
        <v>0</v>
      </c>
      <c r="R54" s="603" t="str">
        <f>作業２!H29</f>
        <v/>
      </c>
      <c r="S54" s="603" t="str">
        <f t="shared" ref="S54:S82" si="0">IF(R54="","",IF(R54=0,"",VLOOKUP(R54,$P$42:$Q$50,2,FALSE)))</f>
        <v/>
      </c>
      <c r="T54"/>
      <c r="X54"/>
      <c r="Y54"/>
      <c r="Z54"/>
      <c r="AA54"/>
      <c r="AB54"/>
      <c r="AC54"/>
      <c r="AD54"/>
      <c r="AE54"/>
      <c r="AF54"/>
      <c r="AG54"/>
      <c r="AH54"/>
    </row>
    <row r="55" spans="6:34" ht="24.95" hidden="1" customHeight="1">
      <c r="F55" s="605" t="s">
        <v>142</v>
      </c>
      <c r="G55" s="134"/>
      <c r="H55"/>
      <c r="I55"/>
      <c r="J55"/>
      <c r="K55"/>
      <c r="L55"/>
      <c r="P55" s="606">
        <v>3</v>
      </c>
      <c r="Q55" s="604">
        <f>作業２!I10</f>
        <v>0</v>
      </c>
      <c r="R55" s="603" t="str">
        <f>作業２!I29</f>
        <v/>
      </c>
      <c r="S55" s="603" t="str">
        <f t="shared" si="0"/>
        <v/>
      </c>
      <c r="T55"/>
      <c r="X55"/>
      <c r="Y55"/>
      <c r="Z55"/>
      <c r="AA55"/>
      <c r="AB55"/>
      <c r="AC55"/>
      <c r="AD55"/>
      <c r="AE55"/>
      <c r="AF55"/>
      <c r="AG55"/>
      <c r="AH55"/>
    </row>
    <row r="56" spans="6:34" ht="24.95" hidden="1" customHeight="1">
      <c r="F56" s="605" t="s">
        <v>138</v>
      </c>
      <c r="G56" s="134"/>
      <c r="H56"/>
      <c r="I56"/>
      <c r="J56"/>
      <c r="K56"/>
      <c r="L56"/>
      <c r="P56" s="606">
        <v>4</v>
      </c>
      <c r="Q56" s="604">
        <f>作業２!J10</f>
        <v>0</v>
      </c>
      <c r="R56" s="603" t="str">
        <f>作業２!J29</f>
        <v/>
      </c>
      <c r="S56" s="603" t="str">
        <f t="shared" si="0"/>
        <v/>
      </c>
      <c r="T56"/>
      <c r="U56"/>
      <c r="V56"/>
      <c r="X56"/>
      <c r="Y56"/>
      <c r="Z56"/>
      <c r="AA56"/>
      <c r="AB56"/>
      <c r="AC56"/>
      <c r="AD56"/>
      <c r="AE56"/>
      <c r="AF56"/>
      <c r="AG56"/>
      <c r="AH56"/>
    </row>
    <row r="57" spans="6:34" ht="24.95" hidden="1" customHeight="1">
      <c r="F57" s="605" t="s">
        <v>144</v>
      </c>
      <c r="G57" s="134"/>
      <c r="H57"/>
      <c r="I57"/>
      <c r="J57"/>
      <c r="K57"/>
      <c r="L57"/>
      <c r="P57" s="606">
        <v>5</v>
      </c>
      <c r="Q57" s="604">
        <f>作業２!K10</f>
        <v>0</v>
      </c>
      <c r="R57" s="603" t="str">
        <f>作業２!K29</f>
        <v/>
      </c>
      <c r="S57" s="603" t="str">
        <f t="shared" si="0"/>
        <v/>
      </c>
      <c r="T57"/>
      <c r="U57"/>
      <c r="V57"/>
      <c r="X57"/>
      <c r="Y57"/>
      <c r="Z57"/>
      <c r="AA57"/>
      <c r="AB57"/>
      <c r="AC57"/>
      <c r="AD57"/>
      <c r="AE57"/>
      <c r="AF57"/>
      <c r="AG57"/>
      <c r="AH57"/>
    </row>
    <row r="58" spans="6:34" ht="24.95" hidden="1" customHeight="1">
      <c r="F58" s="605" t="s">
        <v>143</v>
      </c>
      <c r="G58" s="134"/>
      <c r="H58"/>
      <c r="I58"/>
      <c r="J58"/>
      <c r="K58"/>
      <c r="L58"/>
      <c r="P58" s="606">
        <v>6</v>
      </c>
      <c r="Q58" s="604">
        <f>作業２!L10</f>
        <v>0</v>
      </c>
      <c r="R58" s="603" t="str">
        <f>作業２!L29</f>
        <v/>
      </c>
      <c r="S58" s="603" t="str">
        <f t="shared" si="0"/>
        <v/>
      </c>
      <c r="T58"/>
      <c r="U58"/>
      <c r="V58"/>
      <c r="X58"/>
      <c r="Y58"/>
      <c r="Z58"/>
      <c r="AA58"/>
      <c r="AB58"/>
      <c r="AC58"/>
      <c r="AD58"/>
      <c r="AE58"/>
      <c r="AF58"/>
      <c r="AG58"/>
      <c r="AH58"/>
    </row>
    <row r="59" spans="6:34" ht="24.95" hidden="1" customHeight="1">
      <c r="F59" s="605" t="s">
        <v>137</v>
      </c>
      <c r="G59" s="134"/>
      <c r="H59"/>
      <c r="I59"/>
      <c r="J59"/>
      <c r="K59"/>
      <c r="L59"/>
      <c r="P59" s="606">
        <v>7</v>
      </c>
      <c r="Q59" s="604">
        <f>作業２!M10</f>
        <v>0</v>
      </c>
      <c r="R59" s="603" t="str">
        <f>作業２!M29</f>
        <v/>
      </c>
      <c r="S59" s="603" t="str">
        <f t="shared" si="0"/>
        <v/>
      </c>
      <c r="T59"/>
      <c r="U59"/>
      <c r="V59"/>
      <c r="X59"/>
      <c r="Y59"/>
      <c r="Z59"/>
      <c r="AA59"/>
      <c r="AB59"/>
      <c r="AC59"/>
      <c r="AD59"/>
      <c r="AE59"/>
      <c r="AF59"/>
      <c r="AG59"/>
      <c r="AH59"/>
    </row>
    <row r="60" spans="6:34" ht="24.95" hidden="1" customHeight="1">
      <c r="F60" s="605" t="s">
        <v>218</v>
      </c>
      <c r="G60" s="134"/>
      <c r="I60"/>
      <c r="J60"/>
      <c r="K60"/>
      <c r="L60"/>
      <c r="P60" s="606">
        <v>8</v>
      </c>
      <c r="Q60" s="604">
        <f>作業２!N10</f>
        <v>0</v>
      </c>
      <c r="R60" s="603" t="str">
        <f>作業２!N29</f>
        <v/>
      </c>
      <c r="S60" s="603" t="str">
        <f t="shared" si="0"/>
        <v/>
      </c>
      <c r="T60"/>
      <c r="U60"/>
      <c r="V60"/>
      <c r="X60"/>
      <c r="Y60"/>
      <c r="Z60"/>
      <c r="AA60"/>
      <c r="AB60"/>
      <c r="AC60"/>
      <c r="AD60"/>
      <c r="AE60"/>
      <c r="AF60"/>
      <c r="AG60"/>
      <c r="AH60"/>
    </row>
    <row r="61" spans="6:34" ht="24.95" hidden="1" customHeight="1">
      <c r="F61" s="605" t="s">
        <v>139</v>
      </c>
      <c r="G61" s="134"/>
      <c r="H61"/>
      <c r="I61"/>
      <c r="J61"/>
      <c r="K61"/>
      <c r="L61"/>
      <c r="M61"/>
      <c r="P61" s="606">
        <v>9</v>
      </c>
      <c r="Q61" s="604">
        <f>作業２!O10</f>
        <v>0</v>
      </c>
      <c r="R61" s="603" t="str">
        <f>作業２!O29</f>
        <v/>
      </c>
      <c r="S61" s="603" t="str">
        <f t="shared" si="0"/>
        <v/>
      </c>
      <c r="T61"/>
      <c r="U61"/>
      <c r="V61"/>
      <c r="X61"/>
      <c r="Y61"/>
      <c r="Z61"/>
      <c r="AA61"/>
      <c r="AB61"/>
      <c r="AC61"/>
      <c r="AD61"/>
      <c r="AE61"/>
      <c r="AF61"/>
      <c r="AG61"/>
      <c r="AH61"/>
    </row>
    <row r="62" spans="6:34" ht="24.95" hidden="1" customHeight="1">
      <c r="F62" s="605" t="s">
        <v>219</v>
      </c>
      <c r="G62" s="134"/>
      <c r="H62"/>
      <c r="I62"/>
      <c r="J62"/>
      <c r="K62"/>
      <c r="L62"/>
      <c r="M62"/>
      <c r="P62" s="606">
        <v>10</v>
      </c>
      <c r="Q62" s="604">
        <f>作業２!P10</f>
        <v>0</v>
      </c>
      <c r="R62" s="603" t="str">
        <f>作業２!P29</f>
        <v/>
      </c>
      <c r="S62" s="603" t="str">
        <f t="shared" si="0"/>
        <v/>
      </c>
      <c r="T62"/>
      <c r="U62"/>
      <c r="V62"/>
      <c r="X62"/>
      <c r="Y62"/>
      <c r="Z62"/>
      <c r="AA62"/>
      <c r="AB62"/>
      <c r="AC62"/>
      <c r="AD62"/>
      <c r="AE62"/>
      <c r="AF62"/>
      <c r="AG62"/>
      <c r="AH62"/>
    </row>
    <row r="63" spans="6:34" ht="24.95" hidden="1" customHeight="1">
      <c r="F63" s="605" t="s">
        <v>220</v>
      </c>
      <c r="G63" s="134"/>
      <c r="H63"/>
      <c r="I63"/>
      <c r="J63"/>
      <c r="K63"/>
      <c r="L63"/>
      <c r="M63"/>
      <c r="P63" s="606">
        <v>11</v>
      </c>
      <c r="Q63" s="604">
        <f>作業２!Q10</f>
        <v>0</v>
      </c>
      <c r="R63" s="603" t="str">
        <f>作業２!Q29</f>
        <v/>
      </c>
      <c r="S63" s="603" t="str">
        <f t="shared" si="0"/>
        <v/>
      </c>
      <c r="T63"/>
      <c r="U63"/>
      <c r="V63"/>
      <c r="X63"/>
      <c r="Y63"/>
      <c r="Z63"/>
      <c r="AA63"/>
      <c r="AB63"/>
      <c r="AC63"/>
      <c r="AD63"/>
      <c r="AE63"/>
      <c r="AF63"/>
      <c r="AG63"/>
      <c r="AH63"/>
    </row>
    <row r="64" spans="6:34" ht="24.95" hidden="1" customHeight="1">
      <c r="F64" s="605" t="s">
        <v>221</v>
      </c>
      <c r="G64" s="134"/>
      <c r="H64"/>
      <c r="I64"/>
      <c r="J64"/>
      <c r="K64"/>
      <c r="L64"/>
      <c r="M64"/>
      <c r="P64" s="606">
        <v>12</v>
      </c>
      <c r="Q64" s="604">
        <f>作業２!R10</f>
        <v>0</v>
      </c>
      <c r="R64" s="603" t="str">
        <f>作業２!R29</f>
        <v/>
      </c>
      <c r="S64" s="603" t="str">
        <f t="shared" si="0"/>
        <v/>
      </c>
      <c r="T64"/>
      <c r="U64"/>
      <c r="V64"/>
      <c r="X64"/>
      <c r="Y64"/>
      <c r="Z64"/>
      <c r="AA64"/>
      <c r="AB64"/>
      <c r="AC64"/>
      <c r="AD64"/>
      <c r="AE64"/>
      <c r="AF64"/>
      <c r="AG64"/>
      <c r="AH64"/>
    </row>
    <row r="65" spans="6:34" ht="24.95" hidden="1" customHeight="1">
      <c r="F65" s="605" t="s">
        <v>222</v>
      </c>
      <c r="G65" s="134"/>
      <c r="H65"/>
      <c r="I65"/>
      <c r="J65"/>
      <c r="K65"/>
      <c r="L65"/>
      <c r="M65"/>
      <c r="P65" s="606">
        <v>13</v>
      </c>
      <c r="Q65" s="604">
        <f>作業２!S10</f>
        <v>0</v>
      </c>
      <c r="R65" s="603" t="str">
        <f>作業２!S29</f>
        <v/>
      </c>
      <c r="S65" s="603" t="str">
        <f t="shared" si="0"/>
        <v/>
      </c>
      <c r="T65"/>
      <c r="U65"/>
      <c r="V65"/>
      <c r="X65"/>
      <c r="Y65"/>
      <c r="Z65"/>
      <c r="AA65"/>
      <c r="AB65"/>
      <c r="AC65"/>
      <c r="AD65"/>
      <c r="AE65"/>
      <c r="AF65"/>
      <c r="AG65"/>
      <c r="AH65"/>
    </row>
    <row r="66" spans="6:34" ht="24.95" hidden="1" customHeight="1">
      <c r="F66" s="605" t="s">
        <v>702</v>
      </c>
      <c r="G66" s="134"/>
      <c r="H66"/>
      <c r="I66"/>
      <c r="J66"/>
      <c r="K66"/>
      <c r="L66"/>
      <c r="M66"/>
      <c r="P66" s="606">
        <v>14</v>
      </c>
      <c r="Q66" s="604">
        <f>作業２!T10</f>
        <v>0</v>
      </c>
      <c r="R66" s="603" t="str">
        <f>作業２!T29</f>
        <v/>
      </c>
      <c r="S66" s="603" t="str">
        <f t="shared" si="0"/>
        <v/>
      </c>
      <c r="T66"/>
      <c r="U66"/>
      <c r="V66"/>
      <c r="X66"/>
      <c r="Y66"/>
      <c r="Z66"/>
      <c r="AA66"/>
      <c r="AB66"/>
      <c r="AC66"/>
      <c r="AD66"/>
      <c r="AE66"/>
      <c r="AF66"/>
      <c r="AG66"/>
      <c r="AH66"/>
    </row>
    <row r="67" spans="6:34" ht="24.95" hidden="1" customHeight="1">
      <c r="F67" s="605" t="s">
        <v>650</v>
      </c>
      <c r="G67" s="134"/>
      <c r="H67"/>
      <c r="I67"/>
      <c r="J67"/>
      <c r="K67"/>
      <c r="L67"/>
      <c r="M67"/>
      <c r="P67" s="606">
        <v>15</v>
      </c>
      <c r="Q67" s="604">
        <f>作業２!U10</f>
        <v>0</v>
      </c>
      <c r="R67" s="603" t="str">
        <f>作業２!U29</f>
        <v/>
      </c>
      <c r="S67" s="603" t="str">
        <f t="shared" si="0"/>
        <v/>
      </c>
      <c r="T67"/>
      <c r="U67"/>
      <c r="V67"/>
      <c r="X67"/>
      <c r="Y67"/>
      <c r="Z67"/>
      <c r="AA67"/>
      <c r="AB67"/>
      <c r="AC67"/>
      <c r="AD67"/>
      <c r="AE67"/>
      <c r="AF67"/>
      <c r="AG67"/>
      <c r="AH67"/>
    </row>
    <row r="68" spans="6:34" ht="24.95" hidden="1" customHeight="1">
      <c r="F68" s="605" t="str">
        <f>CONCATENATE("（",作業２!E77,作業２!E70,"年度新設法人)")</f>
        <v>（令和6年度新設法人)</v>
      </c>
      <c r="G68" s="134"/>
      <c r="H68"/>
      <c r="I68"/>
      <c r="J68"/>
      <c r="K68"/>
      <c r="L68"/>
      <c r="M68"/>
      <c r="P68" s="606">
        <v>16</v>
      </c>
      <c r="Q68" s="604">
        <f>作業２!V10</f>
        <v>0</v>
      </c>
      <c r="R68" s="603" t="str">
        <f>作業２!V29</f>
        <v/>
      </c>
      <c r="S68" s="603" t="str">
        <f t="shared" si="0"/>
        <v/>
      </c>
      <c r="T68"/>
      <c r="U68"/>
      <c r="V68"/>
      <c r="X68"/>
      <c r="Y68"/>
      <c r="Z68"/>
      <c r="AA68"/>
      <c r="AB68"/>
      <c r="AC68"/>
      <c r="AD68"/>
      <c r="AE68"/>
      <c r="AF68"/>
      <c r="AG68"/>
      <c r="AH68"/>
    </row>
    <row r="69" spans="6:34" ht="24.95" hidden="1" customHeight="1">
      <c r="F69" s="134"/>
      <c r="G69" s="134"/>
      <c r="P69" s="606">
        <v>17</v>
      </c>
      <c r="Q69" s="604">
        <f>作業２!W10</f>
        <v>0</v>
      </c>
      <c r="R69" s="603" t="str">
        <f>作業２!W29</f>
        <v/>
      </c>
      <c r="S69" s="603" t="str">
        <f t="shared" si="0"/>
        <v/>
      </c>
      <c r="T69"/>
      <c r="U69"/>
      <c r="V69"/>
      <c r="X69"/>
      <c r="Y69"/>
      <c r="Z69"/>
      <c r="AA69"/>
      <c r="AB69"/>
      <c r="AC69"/>
      <c r="AD69"/>
      <c r="AE69"/>
      <c r="AF69"/>
      <c r="AG69"/>
      <c r="AH69"/>
    </row>
    <row r="70" spans="6:34" ht="24.95" hidden="1" customHeight="1">
      <c r="F70" s="595" t="s">
        <v>299</v>
      </c>
      <c r="G70" s="113"/>
      <c r="P70" s="606">
        <v>18</v>
      </c>
      <c r="Q70" s="604">
        <f>作業２!X10</f>
        <v>0</v>
      </c>
      <c r="R70" s="603" t="str">
        <f>作業２!X29</f>
        <v/>
      </c>
      <c r="S70" s="603" t="str">
        <f t="shared" si="0"/>
        <v/>
      </c>
      <c r="T70"/>
      <c r="U70"/>
      <c r="V70"/>
      <c r="X70"/>
      <c r="Y70"/>
      <c r="Z70"/>
      <c r="AA70"/>
      <c r="AB70"/>
      <c r="AC70"/>
      <c r="AD70"/>
      <c r="AE70"/>
      <c r="AF70"/>
      <c r="AG70"/>
      <c r="AH70"/>
    </row>
    <row r="71" spans="6:34" ht="24.95" hidden="1" customHeight="1">
      <c r="F71" s="595" t="s">
        <v>300</v>
      </c>
      <c r="G71" s="113"/>
      <c r="P71" s="606">
        <v>19</v>
      </c>
      <c r="Q71" s="604">
        <f>作業２!Y10</f>
        <v>0</v>
      </c>
      <c r="R71" s="603" t="str">
        <f>作業２!Y29</f>
        <v/>
      </c>
      <c r="S71" s="603" t="str">
        <f t="shared" si="0"/>
        <v/>
      </c>
    </row>
    <row r="72" spans="6:34" ht="24.95" hidden="1" customHeight="1">
      <c r="F72" s="27" t="s">
        <v>702</v>
      </c>
      <c r="G72" s="27"/>
      <c r="H72" s="27"/>
      <c r="I72" s="27"/>
      <c r="J72" s="27">
        <v>3</v>
      </c>
      <c r="K72" s="27" t="s">
        <v>242</v>
      </c>
      <c r="L72" s="27"/>
      <c r="M72" s="27"/>
      <c r="P72" s="606">
        <v>20</v>
      </c>
      <c r="Q72" s="604">
        <f>作業２!Z10</f>
        <v>0</v>
      </c>
      <c r="R72" s="603" t="str">
        <f>作業２!Z29</f>
        <v/>
      </c>
      <c r="S72" s="603" t="str">
        <f t="shared" si="0"/>
        <v/>
      </c>
    </row>
    <row r="73" spans="6:34" ht="24.95" hidden="1" customHeight="1">
      <c r="F73" s="27" t="s">
        <v>650</v>
      </c>
      <c r="G73" s="27"/>
      <c r="H73" s="27"/>
      <c r="I73" s="27"/>
      <c r="J73" s="27">
        <v>2</v>
      </c>
      <c r="K73" s="27"/>
      <c r="L73" s="27"/>
      <c r="M73" s="27"/>
      <c r="P73" s="606">
        <v>21</v>
      </c>
      <c r="Q73" s="604">
        <f>作業２!AA10</f>
        <v>0</v>
      </c>
      <c r="R73" s="603" t="str">
        <f>作業２!AA29</f>
        <v/>
      </c>
      <c r="S73" s="603" t="str">
        <f t="shared" si="0"/>
        <v/>
      </c>
    </row>
    <row r="74" spans="6:34" ht="24.95" hidden="1" customHeight="1">
      <c r="F74" s="27" t="s">
        <v>241</v>
      </c>
      <c r="G74" s="27"/>
      <c r="H74" s="27"/>
      <c r="I74" s="27"/>
      <c r="J74" s="27">
        <v>1</v>
      </c>
      <c r="K74" s="27" t="s">
        <v>375</v>
      </c>
      <c r="L74" s="27"/>
      <c r="M74" s="27"/>
      <c r="P74" s="606">
        <v>22</v>
      </c>
      <c r="Q74" s="604">
        <f>作業２!AB10</f>
        <v>0</v>
      </c>
      <c r="R74" s="603" t="str">
        <f>作業２!AB29</f>
        <v/>
      </c>
      <c r="S74" s="603" t="str">
        <f t="shared" si="0"/>
        <v/>
      </c>
    </row>
    <row r="75" spans="6:34" ht="24.95" hidden="1" customHeight="1">
      <c r="F75" s="27" t="s">
        <v>218</v>
      </c>
      <c r="G75" s="27"/>
      <c r="H75" s="27"/>
      <c r="I75" s="27"/>
      <c r="J75" s="27">
        <v>2</v>
      </c>
      <c r="K75" s="27" t="s">
        <v>234</v>
      </c>
      <c r="L75" s="27"/>
      <c r="M75" s="27"/>
      <c r="P75" s="606">
        <v>23</v>
      </c>
      <c r="Q75" s="604">
        <f>作業２!AC10</f>
        <v>0</v>
      </c>
      <c r="R75" s="603" t="str">
        <f>作業２!AC29</f>
        <v/>
      </c>
      <c r="S75" s="603" t="str">
        <f t="shared" si="0"/>
        <v/>
      </c>
    </row>
    <row r="76" spans="6:34" ht="24.95" hidden="1" customHeight="1">
      <c r="F76" s="27" t="s">
        <v>223</v>
      </c>
      <c r="G76" s="27"/>
      <c r="H76" s="27"/>
      <c r="I76" s="27"/>
      <c r="J76" s="27">
        <v>2</v>
      </c>
      <c r="K76" s="27"/>
      <c r="L76" s="27"/>
      <c r="M76" s="27"/>
      <c r="P76" s="606">
        <v>24</v>
      </c>
      <c r="Q76" s="604">
        <f>作業２!AD10</f>
        <v>0</v>
      </c>
      <c r="R76" s="603" t="str">
        <f>作業２!AD29</f>
        <v/>
      </c>
      <c r="S76" s="603" t="str">
        <f t="shared" si="0"/>
        <v/>
      </c>
    </row>
    <row r="77" spans="6:34" ht="24.95" hidden="1" customHeight="1">
      <c r="F77" s="27" t="s">
        <v>220</v>
      </c>
      <c r="G77" s="27"/>
      <c r="H77" s="27"/>
      <c r="I77" s="27"/>
      <c r="J77" s="27">
        <v>2</v>
      </c>
      <c r="K77" s="27" t="s">
        <v>238</v>
      </c>
      <c r="L77" s="27"/>
      <c r="M77" s="27"/>
      <c r="P77" s="606">
        <v>25</v>
      </c>
      <c r="Q77" s="604">
        <f>作業２!AE10</f>
        <v>0</v>
      </c>
      <c r="R77" s="603" t="str">
        <f>作業２!AE29</f>
        <v/>
      </c>
      <c r="S77" s="603" t="str">
        <f t="shared" si="0"/>
        <v/>
      </c>
    </row>
    <row r="78" spans="6:34" ht="24.95" hidden="1" customHeight="1">
      <c r="F78" s="27" t="s">
        <v>147</v>
      </c>
      <c r="G78" s="27"/>
      <c r="H78" s="27"/>
      <c r="I78" s="27"/>
      <c r="J78" s="27">
        <v>2</v>
      </c>
      <c r="K78" s="27" t="s">
        <v>225</v>
      </c>
      <c r="L78" s="27"/>
      <c r="M78" s="27"/>
      <c r="P78" s="606">
        <v>26</v>
      </c>
      <c r="Q78" s="604">
        <f>作業２!AF10</f>
        <v>0</v>
      </c>
      <c r="R78" s="603" t="str">
        <f>作業２!AF29</f>
        <v/>
      </c>
      <c r="S78" s="603" t="str">
        <f t="shared" si="0"/>
        <v/>
      </c>
    </row>
    <row r="79" spans="6:34" ht="24.95" hidden="1" customHeight="1">
      <c r="F79" s="27" t="s">
        <v>216</v>
      </c>
      <c r="G79" s="27"/>
      <c r="H79" s="27"/>
      <c r="I79" s="27"/>
      <c r="J79" s="27">
        <v>2</v>
      </c>
      <c r="K79" s="27" t="s">
        <v>236</v>
      </c>
      <c r="L79" s="27"/>
      <c r="M79" s="27"/>
      <c r="P79" s="606">
        <v>27</v>
      </c>
      <c r="Q79" s="604">
        <f>作業２!AG10</f>
        <v>0</v>
      </c>
      <c r="R79" s="603" t="str">
        <f>作業２!AG29</f>
        <v/>
      </c>
      <c r="S79" s="603" t="str">
        <f>IF(R79="","",IF(R79=0,"",VLOOKUP(R79,$P$42:$Q$50,2,FALSE)))</f>
        <v/>
      </c>
    </row>
    <row r="80" spans="6:34" ht="24.95" hidden="1" customHeight="1">
      <c r="F80" s="27" t="s">
        <v>217</v>
      </c>
      <c r="G80" s="27"/>
      <c r="H80" s="27"/>
      <c r="I80" s="27"/>
      <c r="J80" s="27">
        <v>2</v>
      </c>
      <c r="K80" s="27" t="s">
        <v>298</v>
      </c>
      <c r="L80" s="27"/>
      <c r="M80" s="27"/>
      <c r="P80" s="606">
        <v>28</v>
      </c>
      <c r="Q80" s="604">
        <f>作業２!AH10</f>
        <v>0</v>
      </c>
      <c r="R80" s="603" t="str">
        <f>作業２!AH29</f>
        <v/>
      </c>
      <c r="S80" s="603" t="str">
        <f t="shared" si="0"/>
        <v/>
      </c>
    </row>
    <row r="81" spans="1:27" ht="24.95" hidden="1" customHeight="1">
      <c r="F81" s="27" t="s">
        <v>146</v>
      </c>
      <c r="G81" s="27"/>
      <c r="H81" s="27"/>
      <c r="I81" s="27"/>
      <c r="J81" s="27">
        <v>2</v>
      </c>
      <c r="K81" s="27" t="s">
        <v>229</v>
      </c>
      <c r="L81" s="27"/>
      <c r="M81" s="27"/>
      <c r="P81" s="606">
        <v>29</v>
      </c>
      <c r="Q81" s="604">
        <f>作業２!AI10</f>
        <v>0</v>
      </c>
      <c r="R81" s="603" t="str">
        <f>作業２!AI29</f>
        <v/>
      </c>
      <c r="S81" s="603" t="str">
        <f t="shared" si="0"/>
        <v/>
      </c>
    </row>
    <row r="82" spans="1:27" ht="24.95" hidden="1" customHeight="1">
      <c r="F82" s="27" t="s">
        <v>145</v>
      </c>
      <c r="G82" s="27"/>
      <c r="H82" s="27"/>
      <c r="I82" s="27"/>
      <c r="J82" s="27">
        <v>2</v>
      </c>
      <c r="K82" s="27" t="s">
        <v>224</v>
      </c>
      <c r="L82" s="27"/>
      <c r="M82" s="27"/>
      <c r="P82" s="606">
        <v>30</v>
      </c>
      <c r="Q82" s="604">
        <f>作業２!AJ10</f>
        <v>0</v>
      </c>
      <c r="R82" s="603" t="str">
        <f>作業２!AJ29</f>
        <v/>
      </c>
      <c r="S82" s="603" t="str">
        <f t="shared" si="0"/>
        <v/>
      </c>
    </row>
    <row r="83" spans="1:27" ht="24.95" hidden="1" customHeight="1">
      <c r="F83" s="27" t="s">
        <v>219</v>
      </c>
      <c r="G83" s="27"/>
      <c r="H83" s="27"/>
      <c r="I83" s="27"/>
      <c r="J83" s="27">
        <v>2</v>
      </c>
      <c r="K83" s="27" t="s">
        <v>237</v>
      </c>
      <c r="L83" s="27"/>
      <c r="M83" s="27"/>
    </row>
    <row r="84" spans="1:27" ht="24.95" hidden="1" customHeight="1">
      <c r="F84" s="27" t="s">
        <v>222</v>
      </c>
      <c r="G84" s="27"/>
      <c r="H84" s="27"/>
      <c r="I84" s="27"/>
      <c r="J84" s="27">
        <v>2</v>
      </c>
      <c r="K84" s="27" t="s">
        <v>240</v>
      </c>
      <c r="L84" s="27"/>
      <c r="M84" s="27"/>
    </row>
    <row r="85" spans="1:27" ht="24.95" hidden="1" customHeight="1">
      <c r="F85" s="27" t="s">
        <v>144</v>
      </c>
      <c r="G85" s="27"/>
      <c r="H85" s="27"/>
      <c r="I85" s="27"/>
      <c r="J85" s="27">
        <v>2</v>
      </c>
      <c r="K85" s="27" t="s">
        <v>228</v>
      </c>
      <c r="L85" s="27"/>
      <c r="M85" s="27"/>
    </row>
    <row r="86" spans="1:27" ht="24.95" hidden="1" customHeight="1">
      <c r="F86" s="27" t="s">
        <v>143</v>
      </c>
      <c r="G86" s="27"/>
      <c r="H86" s="27"/>
      <c r="I86" s="27"/>
      <c r="J86" s="27">
        <v>2</v>
      </c>
      <c r="K86" s="27" t="s">
        <v>232</v>
      </c>
      <c r="L86" s="27"/>
      <c r="M86" s="27"/>
    </row>
    <row r="87" spans="1:27" ht="24.95" hidden="1" customHeight="1">
      <c r="F87" s="27" t="s">
        <v>221</v>
      </c>
      <c r="G87" s="27"/>
      <c r="H87" s="27"/>
      <c r="I87" s="27"/>
      <c r="J87" s="27">
        <v>2</v>
      </c>
      <c r="K87" s="27" t="s">
        <v>239</v>
      </c>
      <c r="L87" s="27"/>
      <c r="M87" s="27"/>
      <c r="Q87" s="1" t="s">
        <v>648</v>
      </c>
    </row>
    <row r="88" spans="1:27" ht="24.95" hidden="1" customHeight="1">
      <c r="F88" s="27" t="s">
        <v>142</v>
      </c>
      <c r="G88" s="27"/>
      <c r="H88" s="27"/>
      <c r="I88" s="27"/>
      <c r="J88" s="27">
        <v>2</v>
      </c>
      <c r="K88" s="27" t="s">
        <v>226</v>
      </c>
      <c r="L88" s="27"/>
      <c r="M88" s="27"/>
    </row>
    <row r="89" spans="1:27" ht="24.95" hidden="1" customHeight="1">
      <c r="F89" s="27" t="s">
        <v>141</v>
      </c>
      <c r="G89" s="27"/>
      <c r="H89" s="27"/>
      <c r="I89" s="27"/>
      <c r="J89" s="27">
        <v>2</v>
      </c>
      <c r="K89" s="27" t="s">
        <v>231</v>
      </c>
      <c r="L89" s="27"/>
      <c r="M89" s="27"/>
    </row>
    <row r="90" spans="1:27" ht="24.95" hidden="1" customHeight="1">
      <c r="F90" s="27" t="s">
        <v>140</v>
      </c>
      <c r="G90" s="27"/>
      <c r="H90" s="27"/>
      <c r="I90" s="27"/>
      <c r="J90" s="27">
        <v>2</v>
      </c>
      <c r="K90" s="27" t="s">
        <v>230</v>
      </c>
      <c r="L90" s="27"/>
      <c r="M90" s="27"/>
    </row>
    <row r="91" spans="1:27" ht="24.95" hidden="1" customHeight="1">
      <c r="F91" s="27" t="s">
        <v>139</v>
      </c>
      <c r="G91" s="27"/>
      <c r="H91" s="27"/>
      <c r="I91" s="27"/>
      <c r="J91" s="27">
        <v>2</v>
      </c>
      <c r="K91" s="27" t="s">
        <v>233</v>
      </c>
      <c r="L91" s="27"/>
      <c r="M91" s="27"/>
    </row>
    <row r="92" spans="1:27" ht="24.95" hidden="1" customHeight="1">
      <c r="F92" s="27" t="s">
        <v>138</v>
      </c>
      <c r="G92" s="27"/>
      <c r="H92" s="27"/>
      <c r="I92" s="27"/>
      <c r="J92" s="27">
        <v>2</v>
      </c>
      <c r="K92" s="27" t="s">
        <v>227</v>
      </c>
      <c r="L92" s="27"/>
      <c r="M92" s="27"/>
    </row>
    <row r="93" spans="1:27" ht="24.95" hidden="1" customHeight="1">
      <c r="F93" s="27" t="s">
        <v>137</v>
      </c>
      <c r="G93" s="27"/>
      <c r="H93" s="27"/>
      <c r="I93" s="27"/>
      <c r="J93" s="27">
        <v>2</v>
      </c>
      <c r="K93" s="27" t="s">
        <v>235</v>
      </c>
      <c r="L93" s="27"/>
      <c r="M93" s="27"/>
    </row>
    <row r="94" spans="1:27" hidden="1"/>
    <row r="95" spans="1:27" hidden="1"/>
    <row r="96" spans="1:27">
      <c r="A96" s="79"/>
      <c r="B96" s="491"/>
      <c r="C96" s="491"/>
      <c r="D96" s="491"/>
      <c r="E96" s="79"/>
      <c r="F96" s="79"/>
      <c r="G96" s="79"/>
      <c r="H96" s="79"/>
      <c r="I96" s="79"/>
      <c r="J96" s="79"/>
      <c r="K96" s="79"/>
      <c r="L96" s="79"/>
      <c r="M96" s="79"/>
      <c r="N96" s="79"/>
      <c r="O96" s="79"/>
      <c r="P96" s="79"/>
      <c r="Q96" s="79"/>
      <c r="R96" s="79"/>
      <c r="S96" s="79"/>
      <c r="T96" s="79"/>
      <c r="U96" s="79"/>
      <c r="V96" s="79"/>
      <c r="W96" s="79"/>
      <c r="X96" s="79"/>
      <c r="Y96" s="79"/>
      <c r="Z96" s="79"/>
      <c r="AA96" s="79"/>
    </row>
    <row r="97" spans="13:13">
      <c r="M97" s="79"/>
    </row>
    <row r="107" spans="13:13">
      <c r="M107" s="79"/>
    </row>
    <row r="108" spans="13:13">
      <c r="M108" s="79"/>
    </row>
    <row r="109" spans="13:13">
      <c r="M109" s="79"/>
    </row>
    <row r="110" spans="13:13">
      <c r="M110" s="79"/>
    </row>
  </sheetData>
  <sheetProtection algorithmName="SHA-512" hashValue="xrUW2nXF32K1CPTyO8Ju5D8yaZqxYIgU5QSgrOqVYsJ4oh4IUZIeEMiNGP3JnuAmwZ7sLDtwUr8Q2gLfdEqxdw==" saltValue="nXYksUaipabeXaqEUqJOrg==" spinCount="100000" sheet="1" objects="1" scenarios="1"/>
  <mergeCells count="71">
    <mergeCell ref="B35:K35"/>
    <mergeCell ref="D7:E7"/>
    <mergeCell ref="H7:K7"/>
    <mergeCell ref="B14:C16"/>
    <mergeCell ref="D15:E15"/>
    <mergeCell ref="D16:E16"/>
    <mergeCell ref="H10:K10"/>
    <mergeCell ref="D11:E11"/>
    <mergeCell ref="H11:K11"/>
    <mergeCell ref="D12:E12"/>
    <mergeCell ref="H12:K12"/>
    <mergeCell ref="D10:E10"/>
    <mergeCell ref="B9:C12"/>
    <mergeCell ref="D9:E9"/>
    <mergeCell ref="B13:E13"/>
    <mergeCell ref="B17:E18"/>
    <mergeCell ref="H9:K9"/>
    <mergeCell ref="P6:Q6"/>
    <mergeCell ref="P7:Q7"/>
    <mergeCell ref="R6:T6"/>
    <mergeCell ref="R7:T7"/>
    <mergeCell ref="B5:C7"/>
    <mergeCell ref="D6:E6"/>
    <mergeCell ref="H6:K6"/>
    <mergeCell ref="H5:K5"/>
    <mergeCell ref="F8:G8"/>
    <mergeCell ref="F7:G7"/>
    <mergeCell ref="F6:G6"/>
    <mergeCell ref="B8:E8"/>
    <mergeCell ref="H8:K8"/>
    <mergeCell ref="F5:G5"/>
    <mergeCell ref="P16:Q16"/>
    <mergeCell ref="R15:S15"/>
    <mergeCell ref="R16:S16"/>
    <mergeCell ref="P8:Q8"/>
    <mergeCell ref="P9:Q9"/>
    <mergeCell ref="R12:T12"/>
    <mergeCell ref="P12:Q12"/>
    <mergeCell ref="P13:Q13"/>
    <mergeCell ref="R11:T11"/>
    <mergeCell ref="F16:G16"/>
    <mergeCell ref="F13:G13"/>
    <mergeCell ref="F9:G9"/>
    <mergeCell ref="F10:G10"/>
    <mergeCell ref="F11:G11"/>
    <mergeCell ref="F12:G12"/>
    <mergeCell ref="H14:I14"/>
    <mergeCell ref="H15:I15"/>
    <mergeCell ref="F14:G14"/>
    <mergeCell ref="F15:G15"/>
    <mergeCell ref="P11:Q11"/>
    <mergeCell ref="P15:Q15"/>
    <mergeCell ref="M14:N14"/>
    <mergeCell ref="H13:I13"/>
    <mergeCell ref="J15:K15"/>
    <mergeCell ref="J18:K18"/>
    <mergeCell ref="N3:U4"/>
    <mergeCell ref="B20:C23"/>
    <mergeCell ref="P20:R20"/>
    <mergeCell ref="P21:R21"/>
    <mergeCell ref="P22:R22"/>
    <mergeCell ref="P23:R23"/>
    <mergeCell ref="F20:H20"/>
    <mergeCell ref="F21:H21"/>
    <mergeCell ref="F22:H22"/>
    <mergeCell ref="F23:H23"/>
    <mergeCell ref="D20:E20"/>
    <mergeCell ref="D21:E21"/>
    <mergeCell ref="D22:E22"/>
    <mergeCell ref="D23:E23"/>
    <mergeCell ref="H16:I16"/>
  </mergeCells>
  <phoneticPr fontId="7"/>
  <conditionalFormatting sqref="H6:K7 H11:K12 I20:K20 H24:K33">
    <cfRule type="expression" dxfId="156" priority="5">
      <formula>$F$7="（個人立）"</formula>
    </cfRule>
  </conditionalFormatting>
  <conditionalFormatting sqref="K21:K23">
    <cfRule type="expression" dxfId="155" priority="1">
      <formula>$F$7="（個人立）"</formula>
    </cfRule>
  </conditionalFormatting>
  <dataValidations xWindow="537" yWindow="574" count="18">
    <dataValidation imeMode="fullKatakana" allowBlank="1" showInputMessage="1" showErrorMessage="1" sqref="R15 P15 R11:S11 P11" xr:uid="{00000000-0002-0000-0100-000000000000}"/>
    <dataValidation imeMode="hiragana" allowBlank="1" showInputMessage="1" showErrorMessage="1" sqref="H7:K7 H16 K21:K23 F16 F20:F21 H24:K33 I20:K20 P9" xr:uid="{00000000-0002-0000-0100-000001000000}"/>
    <dataValidation allowBlank="1" showErrorMessage="1" promptTitle="【法人種別選択】" prompt="プルダウンから選んでください" sqref="P7 R7" xr:uid="{00000000-0002-0000-0100-000002000000}"/>
    <dataValidation allowBlank="1" showErrorMessage="1" sqref="F7 P8:Q8" xr:uid="{00000000-0002-0000-0100-000003000000}"/>
    <dataValidation type="whole" imeMode="halfAlpha" allowBlank="1" showInputMessage="1" showErrorMessage="1" errorTitle="【月数エラー】" error="１～１２の数値を入力してください" sqref="H18:H19 R18:R19" xr:uid="{00000000-0002-0000-0100-000004000000}">
      <formula1>1</formula1>
      <formula2>12</formula2>
    </dataValidation>
    <dataValidation type="whole" imeMode="halfAlpha" allowBlank="1" showInputMessage="1" showErrorMessage="1" errorTitle="【日数エラー】" error="１～３１の数値を入力してください" sqref="I18:I19 S18:S19" xr:uid="{00000000-0002-0000-0100-000005000000}">
      <formula1>1</formula1>
      <formula2>31</formula2>
    </dataValidation>
    <dataValidation type="whole" imeMode="fullAlpha" allowBlank="1" showInputMessage="1" showErrorMessage="1" errorTitle="【入力内容確認】" error="０歳～５歳の園児数を、入力してください" sqref="H18:I19 R18:S19" xr:uid="{00000000-0002-0000-0100-000006000000}">
      <formula1>10</formula1>
      <formula2>300</formula2>
    </dataValidation>
    <dataValidation type="textLength" imeMode="halfAlpha" allowBlank="1" showInputMessage="1" showErrorMessage="1" errorTitle="【エラー】" error="入力例を確認ください" promptTitle="【入力例】" prompt="03-3230-1321_x000a_間にﾊｲﾌﾝ入れる" sqref="F22:F23 P13" xr:uid="{00000000-0002-0000-0100-000007000000}">
      <formula1>12</formula1>
      <formula2>13</formula2>
    </dataValidation>
    <dataValidation type="whole" imeMode="fullAlpha" allowBlank="1" showInputMessage="1" showErrorMessage="1" errorTitle="【入力内容確認】" error="和歴の年号を入れてください" sqref="G18:G19" xr:uid="{00000000-0002-0000-0100-000008000000}">
      <formula1>1</formula1>
      <formula2>64</formula2>
    </dataValidation>
    <dataValidation type="whole" imeMode="halfAlpha" allowBlank="1" showInputMessage="1" showErrorMessage="1" errorTitle="【年数エラー】" error="和歴の年数を入れてください_x000a_" sqref="G18:G19" xr:uid="{00000000-0002-0000-0100-000009000000}">
      <formula1>1</formula1>
      <formula2>64</formula2>
    </dataValidation>
    <dataValidation type="whole" imeMode="hiragana" allowBlank="1" showInputMessage="1" showErrorMessage="1" sqref="G18:G19" xr:uid="{00000000-0002-0000-0100-00000A000000}">
      <formula1>1</formula1>
      <formula2>64</formula2>
    </dataValidation>
    <dataValidation type="textLength" allowBlank="1" showInputMessage="1" showErrorMessage="1" errorTitle="【入力エラー】" error="入力例を確認ください" promptTitle="【入力例】" prompt="102-8145_x000a_(間にﾊｲﾌﾝを入れる）" sqref="F9:G9" xr:uid="{00000000-0002-0000-0100-00000B000000}">
      <formula1>8</formula1>
      <formula2>8</formula2>
    </dataValidation>
    <dataValidation type="custom" imeMode="fullKatakana" allowBlank="1" showInputMessage="1" showErrorMessage="1" errorTitle="【エラー】" error="カタカナで入力してください" promptTitle="【フリガナ入力個所】" prompt="カタカナ入力してください。" sqref="H6:K6" xr:uid="{00000000-0002-0000-0100-00000C000000}">
      <formula1>H6=PHONETIC(H6)</formula1>
    </dataValidation>
    <dataValidation type="custom" imeMode="fullKatakana" allowBlank="1" showInputMessage="1" showErrorMessage="1" errorTitle="【エラー】" error="カタカナで入力してください" promptTitle="【フリガナ入力個所】" prompt="カタカナ入力してください。_x000a__x000a_例 トウキョウトチヨダクフジミ１－７－５_x000a__x000a_※地番等は例のように入力" sqref="H11:K11" xr:uid="{00000000-0002-0000-0100-00000D000000}">
      <formula1>H11=PHONETIC(H11)</formula1>
    </dataValidation>
    <dataValidation imeMode="hiragana" allowBlank="1" showInputMessage="1" showErrorMessage="1" promptTitle="【地番等の書き方】" prompt="_x000a_正）１－７－５_x000a__x000a_誤）１丁目７番５号" sqref="H12:K12" xr:uid="{00000000-0002-0000-0100-00000E000000}"/>
    <dataValidation type="custom" imeMode="fullKatakana" allowBlank="1" showInputMessage="1" showErrorMessage="1" errorTitle="【エラー】" error="カタカナで入力してください" sqref="F15:I15" xr:uid="{00000000-0002-0000-0100-00000F000000}">
      <formula1>F15=PHONETIC(F15)</formula1>
    </dataValidation>
    <dataValidation type="textLength" imeMode="disabled" allowBlank="1" showInputMessage="1" showErrorMessage="1" errorTitle="【エラー】" error="入力例を確認ください" promptTitle="【入力例】" prompt="03-3230-1321_x000a_間にﾊｲﾌﾝ入れる" sqref="F13:G13" xr:uid="{00000000-0002-0000-0100-000010000000}">
      <formula1>12</formula1>
      <formula2>13</formula2>
    </dataValidation>
    <dataValidation type="list" allowBlank="1" showInputMessage="1" showErrorMessage="1" promptTitle="【昨年度の法人種別選択】" prompt="プルダウンから選択してください" sqref="F8" xr:uid="{00000000-0002-0000-0100-000011000000}">
      <formula1>$F$46:$F$68</formula1>
    </dataValidation>
  </dataValidations>
  <pageMargins left="0.70866141732283472" right="0.31496062992125984" top="1.1417322834645669" bottom="0.35433070866141736" header="0.31496062992125984" footer="0.31496062992125984"/>
  <pageSetup paperSize="9" scale="68" orientation="landscape" r:id="rId1"/>
  <drawing r:id="rId2"/>
  <extLst>
    <ext xmlns:x14="http://schemas.microsoft.com/office/spreadsheetml/2009/9/main" uri="{CCE6A557-97BC-4b89-ADB6-D9C93CAAB3DF}">
      <x14:dataValidations xmlns:xm="http://schemas.microsoft.com/office/excel/2006/main" xWindow="537" yWindow="574" count="4">
        <x14:dataValidation type="list" imeMode="fullAlpha" allowBlank="1" showInputMessage="1" showErrorMessage="1" errorTitle="【入力内容確認】" error="０歳～５歳の園児数を、入力してください" xr:uid="{00000000-0002-0000-0100-000012000000}">
          <x14:formula1>
            <xm:f>作業２!$F$88:$F$91</xm:f>
          </x14:formula1>
          <xm:sqref>F18:F19</xm:sqref>
        </x14:dataValidation>
        <x14:dataValidation type="list" imeMode="halfAlpha" allowBlank="1" showInputMessage="1" showErrorMessage="1" xr:uid="{00000000-0002-0000-0100-000013000000}">
          <x14:formula1>
            <xm:f>作業２!$F$85:$F$91</xm:f>
          </x14:formula1>
          <xm:sqref>F18:F19</xm:sqref>
        </x14:dataValidation>
        <x14:dataValidation type="list" imeMode="hiragana" allowBlank="1" showInputMessage="1" showErrorMessage="1" xr:uid="{00000000-0002-0000-0100-000014000000}">
          <x14:formula1>
            <xm:f>作業２!$F$85:$F$91</xm:f>
          </x14:formula1>
          <xm:sqref>F18:F19</xm:sqref>
        </x14:dataValidation>
        <x14:dataValidation type="list" allowBlank="1" showErrorMessage="1" xr:uid="{00000000-0002-0000-0100-000015000000}">
          <x14:formula1>
            <xm:f>作業２!$G$157:$G$204</xm:f>
          </x14:formula1>
          <xm:sqref>F12 F25:F33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X272"/>
  <sheetViews>
    <sheetView showGridLines="0" view="pageBreakPreview" zoomScale="10" zoomScaleNormal="40" zoomScaleSheetLayoutView="10" workbookViewId="0">
      <pane xSplit="6" ySplit="7" topLeftCell="G58" activePane="bottomRight" state="frozen"/>
      <selection pane="topRight" activeCell="G1" sqref="G1"/>
      <selection pane="bottomLeft" activeCell="A8" sqref="A8"/>
      <selection pane="bottomRight" activeCell="CA42" sqref="CA42"/>
    </sheetView>
  </sheetViews>
  <sheetFormatPr defaultColWidth="9" defaultRowHeight="13.5"/>
  <cols>
    <col min="1" max="1" width="2.25" style="1" customWidth="1"/>
    <col min="2" max="2" width="14.75" style="522" customWidth="1"/>
    <col min="3" max="3" width="12.25" style="1" customWidth="1"/>
    <col min="4" max="4" width="4.375" style="1" customWidth="1"/>
    <col min="5" max="5" width="16" style="1" customWidth="1"/>
    <col min="6" max="6" width="4" style="1" customWidth="1"/>
    <col min="7" max="21" width="27.625" style="1" customWidth="1"/>
    <col min="22" max="36" width="27.625" style="1" hidden="1" customWidth="1"/>
    <col min="37" max="37" width="7.625" style="1" customWidth="1"/>
    <col min="38" max="38" width="25" style="522" customWidth="1"/>
    <col min="39" max="39" width="5.375" style="1" customWidth="1"/>
    <col min="40" max="40" width="20.625" style="1" customWidth="1"/>
    <col min="41" max="41" width="5.75" style="1" customWidth="1"/>
    <col min="42" max="44" width="20.625" style="1" customWidth="1"/>
    <col min="45" max="16384" width="9" style="1"/>
  </cols>
  <sheetData>
    <row r="1" spans="1:50">
      <c r="A1" s="79"/>
      <c r="B1" s="520"/>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520"/>
      <c r="AM1" s="79"/>
      <c r="AN1" s="79"/>
      <c r="AO1" s="79"/>
      <c r="AP1" s="79"/>
      <c r="AQ1" s="79"/>
      <c r="AR1" s="79"/>
      <c r="AS1" s="79"/>
      <c r="AT1" s="79"/>
      <c r="AU1" s="79"/>
      <c r="AV1" s="79"/>
      <c r="AW1" s="79"/>
      <c r="AX1" s="79"/>
    </row>
    <row r="2" spans="1:50" ht="15" customHeight="1">
      <c r="A2" s="79"/>
      <c r="B2" s="520"/>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520"/>
      <c r="AM2" s="79"/>
      <c r="AN2" s="79"/>
      <c r="AO2" s="79"/>
      <c r="AP2" s="79"/>
      <c r="AQ2" s="79"/>
      <c r="AR2" s="79"/>
      <c r="AS2" s="79"/>
      <c r="AT2" s="79"/>
      <c r="AU2" s="79"/>
      <c r="AV2" s="79"/>
      <c r="AW2" s="79"/>
      <c r="AX2" s="79"/>
    </row>
    <row r="3" spans="1:50" ht="55.5" customHeight="1">
      <c r="A3" s="79"/>
      <c r="B3" s="520"/>
      <c r="C3" s="79"/>
      <c r="D3" s="79"/>
      <c r="E3" s="79"/>
      <c r="F3" s="79"/>
      <c r="G3" s="79" t="str">
        <f>IF(G9="","",1)</f>
        <v/>
      </c>
      <c r="H3" s="79" t="str">
        <f>IF(H9="","",1)</f>
        <v/>
      </c>
      <c r="I3" s="79" t="str">
        <f>IF(I9="","",1)</f>
        <v/>
      </c>
      <c r="J3" s="79" t="str">
        <f>IF(J9="","",1)</f>
        <v/>
      </c>
      <c r="K3" s="293">
        <f>SUM(E3:J3)</f>
        <v>0</v>
      </c>
      <c r="L3" s="79"/>
      <c r="M3" s="79" t="str">
        <f>IF(G11="",(IF(LEFT(G10,1)="P","同じ学校に専門課程がある場合は、専門学校にまとめてください(１学校＝１列です)。",IF(LEFT(G10,1)="Q","同じ学校に専門課程がある場合は専門課程に、高等課程がある場合は高等課程にまとめてください(１学校＝１列です)。",IF(LEFT(G10,1)="Z","保育園・その他は　　　　　　　　　●「作業２」不要、名称欄も消去　●「作業３」紫色学校法人部門に合算　●「作業４」には含む。",IF(IFERROR(SEARCH("分園",G9,1),0)&gt;0,"「分園」は「本園」に含めて　　　　　ください。　　　　　　　　　　　　　　　（分けて本表を作らないで！）",""))))),IF(G10="","「学校種・課程」欄が未選択です　必ず選択してください",(IF(LEFT(G10,1)="P","同じ学校に専門課程がある場合は、専門学校にまとめてください(１学校＝１列です)。",IF(LEFT(G10,1)="Q","同じ学校に専門課程がある場合は専門課程に、高等課程がある場合は高等課程にまとめてください(１学校＝１列です)。",IF(LEFT(G10,1)="Z","保育園・その他は　　　　　　　　　●「作業２」不要、名称欄も消去　●「作業３」紫色学校法人部門に合算　●「作業４」には含む。",IF(IFERROR(SEARCH("分園",G9,1),0)&gt;0,"「分園」は「本園」に含めて　　　　　ください。　　　　　　　　　　　　　　　（分けて本表を作らないで！）","")))))))</f>
        <v/>
      </c>
      <c r="N3" s="79"/>
      <c r="O3" s="79"/>
      <c r="P3" s="79"/>
      <c r="Q3" s="79"/>
      <c r="R3" s="79"/>
      <c r="S3" s="79"/>
      <c r="T3" s="79"/>
      <c r="U3" s="79"/>
      <c r="V3" s="79"/>
      <c r="W3" s="79"/>
      <c r="X3" s="79"/>
      <c r="Y3" s="79"/>
      <c r="Z3" s="79"/>
      <c r="AA3" s="79"/>
      <c r="AB3" s="79"/>
      <c r="AC3" s="79"/>
      <c r="AD3" s="79"/>
      <c r="AE3" s="79"/>
      <c r="AF3" s="79"/>
      <c r="AG3" s="79"/>
      <c r="AH3" s="79"/>
      <c r="AI3" s="79"/>
      <c r="AJ3" s="79"/>
      <c r="AK3" s="79"/>
      <c r="AL3" s="520"/>
      <c r="AM3" s="79"/>
      <c r="AN3" s="79"/>
      <c r="AO3" s="79"/>
      <c r="AP3" s="79"/>
      <c r="AQ3" s="79"/>
      <c r="AR3" s="79"/>
      <c r="AS3" s="79"/>
      <c r="AT3" s="79"/>
      <c r="AU3" s="79"/>
      <c r="AV3" s="79"/>
      <c r="AW3" s="79"/>
      <c r="AX3" s="79"/>
    </row>
    <row r="4" spans="1:50" ht="35.1" customHeight="1">
      <c r="A4" s="79"/>
      <c r="B4" s="533"/>
      <c r="C4" s="79"/>
      <c r="D4" s="82"/>
      <c r="E4" s="82"/>
      <c r="F4" s="82"/>
      <c r="G4" s="82"/>
      <c r="H4" s="82"/>
      <c r="I4" s="82"/>
      <c r="J4" s="82"/>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533"/>
      <c r="AM4" s="79"/>
      <c r="AN4" s="79"/>
      <c r="AO4" s="79"/>
      <c r="AP4" s="79"/>
      <c r="AQ4" s="79"/>
      <c r="AR4" s="79"/>
      <c r="AS4" s="79"/>
      <c r="AT4" s="79"/>
      <c r="AU4" s="79"/>
      <c r="AV4" s="79"/>
      <c r="AW4" s="79"/>
      <c r="AX4" s="79"/>
    </row>
    <row r="5" spans="1:50" ht="21.75" customHeight="1">
      <c r="A5" s="79"/>
      <c r="B5" s="534"/>
      <c r="C5" s="79"/>
      <c r="D5" s="140" t="s">
        <v>327</v>
      </c>
      <c r="E5" s="82"/>
      <c r="F5" s="82"/>
      <c r="G5" s="83"/>
      <c r="H5" s="83"/>
      <c r="I5" s="83"/>
      <c r="J5" s="83"/>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557"/>
      <c r="AM5" s="79"/>
      <c r="AN5" s="79"/>
      <c r="AO5" s="79"/>
      <c r="AP5" s="79"/>
      <c r="AQ5" s="79"/>
      <c r="AR5" s="79"/>
      <c r="AS5" s="79"/>
      <c r="AT5" s="79"/>
      <c r="AU5" s="79"/>
      <c r="AV5" s="79"/>
      <c r="AW5" s="79"/>
      <c r="AX5" s="79"/>
    </row>
    <row r="6" spans="1:50" ht="4.5" customHeight="1" thickBot="1">
      <c r="A6" s="79"/>
      <c r="B6" s="520"/>
      <c r="C6" s="79"/>
      <c r="D6" s="265"/>
      <c r="E6" s="263"/>
      <c r="F6" s="263"/>
      <c r="G6" s="263"/>
      <c r="H6" s="263"/>
      <c r="I6" s="263"/>
      <c r="J6" s="263"/>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520"/>
      <c r="AM6" s="79"/>
      <c r="AN6" s="79"/>
      <c r="AO6" s="79"/>
      <c r="AP6" s="79"/>
      <c r="AQ6" s="79"/>
      <c r="AR6" s="79"/>
      <c r="AS6" s="79"/>
      <c r="AT6" s="79"/>
      <c r="AU6" s="79"/>
      <c r="AV6" s="79"/>
      <c r="AW6" s="79"/>
      <c r="AX6" s="79"/>
    </row>
    <row r="7" spans="1:50" ht="44.25" customHeight="1" thickBot="1">
      <c r="A7" s="79"/>
      <c r="B7" s="592" t="s">
        <v>33</v>
      </c>
      <c r="C7" s="79"/>
      <c r="D7" s="1218" t="s">
        <v>7</v>
      </c>
      <c r="E7" s="1219"/>
      <c r="F7" s="1220"/>
      <c r="G7" s="77" t="str">
        <f>IF(LEFT(G44,1)="6","保育園分は不要です",IF(LEFT(G44,1)="5","分園は本園に含めて下さい","１校(園)目"))</f>
        <v>１校(園)目</v>
      </c>
      <c r="H7" s="77" t="str">
        <f>IF(LEFT(H44,1)="6","保育園分は不要です",IF(LEFT(H44,1)="5","分園は本園に含めて下さい","２校(園)目"))</f>
        <v>２校(園)目</v>
      </c>
      <c r="I7" s="77" t="str">
        <f>IF(LEFT(I44,1)="6","保育園分は不要です",IF(LEFT(I44,1)="5","分園は本園に含めて下さい","３校(園)目"))</f>
        <v>３校(園)目</v>
      </c>
      <c r="J7" s="78" t="str">
        <f>IF(LEFT(J44,1)="6","保育園分は不要です",IF(LEFT(J44,1)="5","分園は本園に含めて下さい","４校(園)目"))</f>
        <v>４校(園)目</v>
      </c>
      <c r="K7" s="78" t="s">
        <v>328</v>
      </c>
      <c r="L7" s="78" t="s">
        <v>329</v>
      </c>
      <c r="M7" s="78" t="s">
        <v>330</v>
      </c>
      <c r="N7" s="78" t="s">
        <v>331</v>
      </c>
      <c r="O7" s="78" t="s">
        <v>332</v>
      </c>
      <c r="P7" s="78" t="s">
        <v>333</v>
      </c>
      <c r="Q7" s="78" t="s">
        <v>334</v>
      </c>
      <c r="R7" s="78" t="s">
        <v>335</v>
      </c>
      <c r="S7" s="78" t="s">
        <v>336</v>
      </c>
      <c r="T7" s="78" t="s">
        <v>337</v>
      </c>
      <c r="U7" s="78" t="s">
        <v>338</v>
      </c>
      <c r="V7" s="78" t="s">
        <v>339</v>
      </c>
      <c r="W7" s="78" t="s">
        <v>340</v>
      </c>
      <c r="X7" s="78" t="s">
        <v>341</v>
      </c>
      <c r="Y7" s="78" t="s">
        <v>342</v>
      </c>
      <c r="Z7" s="78" t="s">
        <v>343</v>
      </c>
      <c r="AA7" s="78" t="s">
        <v>344</v>
      </c>
      <c r="AB7" s="78" t="s">
        <v>345</v>
      </c>
      <c r="AC7" s="78" t="s">
        <v>346</v>
      </c>
      <c r="AD7" s="78" t="s">
        <v>347</v>
      </c>
      <c r="AE7" s="78" t="s">
        <v>348</v>
      </c>
      <c r="AF7" s="78" t="s">
        <v>349</v>
      </c>
      <c r="AG7" s="78" t="s">
        <v>350</v>
      </c>
      <c r="AH7" s="78" t="s">
        <v>351</v>
      </c>
      <c r="AI7" s="78" t="s">
        <v>352</v>
      </c>
      <c r="AJ7" s="78" t="s">
        <v>353</v>
      </c>
      <c r="AK7" s="79"/>
      <c r="AL7" s="592" t="s">
        <v>33</v>
      </c>
      <c r="AM7" s="79"/>
      <c r="AN7" s="79"/>
      <c r="AO7" s="79"/>
      <c r="AP7" s="79"/>
      <c r="AQ7" s="79"/>
      <c r="AR7" s="79"/>
      <c r="AS7" s="79"/>
      <c r="AT7" s="79"/>
      <c r="AU7" s="79"/>
      <c r="AV7" s="79"/>
      <c r="AW7" s="79"/>
      <c r="AX7" s="79"/>
    </row>
    <row r="8" spans="1:50" ht="69.95" customHeight="1" thickTop="1" thickBot="1">
      <c r="B8" s="539"/>
      <c r="D8" s="387"/>
      <c r="E8" s="388"/>
      <c r="F8" s="389"/>
      <c r="G8" s="390" t="str">
        <f>IF(G11="",(IF(LEFT(G10,1)="P","同じ学校に専門課程がある場合は、専門学校にまとめてください(１学校＝１列です)。",IF(LEFT(G10,1)="Q","同じ学校に専門課程がある場合は専門課程に、高等課程がある場合は高等課程にまとめてください(１学校＝１列です)。",IF(LEFT(G10,1)="Z","保育園・その他は　　　　　　　　　●「作業２」不要、名称欄も消去　●「作業３」紫色学校法人部門に合算　●「作業４」には含む。",IF(IFERROR(SEARCH("分園",G9,1),0)&gt;0,"「分園」は「本園」に含めて　　　　　ください。　　　　　　　　　　　　　　　（分けて本表を作らないで！）",""))))),IF(G10="","「学校種・課程」欄が未選択です　必ず選択してください",(IF(LEFT(G10,1)="P","同じ学校に専門課程がある場合は、専門学校にまとめてください(１学校＝１列です)。",IF(LEFT(G10,1)="Q","同じ学校に専門課程がある場合は専門課程に、高等課程がある場合は高等課程にまとめてください(１学校＝１列です)。",IF(LEFT(G10,1)="Z","保育園・その他は　　　　　　　　　●「作業２」不要、名称欄も消去　●「作業３」紫色学校法人部門に合算　●「作業４」には含む。",IF(IFERROR(SEARCH("分園",G9,1),0)&gt;0,"「分園」は「本園」に含めて　　　　　ください。　　　　　　　　　　　　　　　（分けて本表を作らないで！）","")))))))</f>
        <v/>
      </c>
      <c r="H8" s="390" t="str">
        <f t="shared" ref="H8:T8" si="0">IF(H11="",(IF(LEFT(H10,1)="P","同じ学校に専門課程がある場合は、専門学校にまとめてください(１学校＝１列です)。",IF(LEFT(H10,1)="Q","同じ学校に専門課程がある場合は専門課程に、高等課程がある場合は高等課程にまとめてください(１学校＝１列です)。",IF(LEFT(H10,1)="Z","保育園・その他は　　　　　　　　　●「作業２」不要、名称欄も消去　●「作業３」紫色学校法人部門に合算　●「作業４」には含む。",IF(IFERROR(SEARCH("分園",H9,1),0)&gt;0,"「分園」は「本園」に含めて　　　　　ください。　　　　　　　　　　　　　　　（分けて本表を作らないで！）",""))))),IF(H10="","「学校種・課程」欄が未選択です　必ず選択してください",(IF(LEFT(H10,1)="P","同じ学校に専門課程がある場合は、専門学校にまとめてください(１学校＝１列です)。",IF(LEFT(H10,1)="Q","同じ学校に専門課程がある場合は専門課程に、高等課程がある場合は高等課程にまとめてください(１学校＝１列です)。",IF(LEFT(H10,1)="Z","保育園・その他は　　　　　　　　　●「作業２」不要、名称欄も消去　●「作業３」紫色学校法人部門に合算　●「作業４」には含む。",IF(IFERROR(SEARCH("分園",H9,1),0)&gt;0,"「分園」は「本園」に含めて　　　　　ください。　　　　　　　　　　　　　　　（分けて本表を作らないで！）","")))))))</f>
        <v/>
      </c>
      <c r="I8" s="390" t="str">
        <f t="shared" si="0"/>
        <v/>
      </c>
      <c r="J8" s="390" t="str">
        <f t="shared" si="0"/>
        <v/>
      </c>
      <c r="K8" s="390" t="str">
        <f t="shared" si="0"/>
        <v/>
      </c>
      <c r="L8" s="390" t="str">
        <f t="shared" si="0"/>
        <v/>
      </c>
      <c r="M8" s="390" t="str">
        <f t="shared" si="0"/>
        <v/>
      </c>
      <c r="N8" s="390" t="str">
        <f t="shared" si="0"/>
        <v/>
      </c>
      <c r="O8" s="390" t="str">
        <f t="shared" si="0"/>
        <v/>
      </c>
      <c r="P8" s="390" t="str">
        <f t="shared" si="0"/>
        <v/>
      </c>
      <c r="Q8" s="390" t="str">
        <f t="shared" si="0"/>
        <v/>
      </c>
      <c r="R8" s="390" t="str">
        <f t="shared" si="0"/>
        <v/>
      </c>
      <c r="S8" s="390" t="str">
        <f t="shared" si="0"/>
        <v/>
      </c>
      <c r="T8" s="390" t="str">
        <f t="shared" si="0"/>
        <v/>
      </c>
      <c r="U8" s="390" t="str">
        <f t="shared" ref="U8" si="1">IF(U11="",(IF(LEFT(U10,1)="P","同じ学校に専門課程がある場合は、専門学校にまとめてください(１学校＝１列です)。",IF(LEFT(U10,1)="Q","同じ学校に専門課程がある場合は専門課程に、高等課程がある場合は高等課程にまとめてください(１学校＝１列です)。",IF(LEFT(U10,1)="Z","保育園・その他は　　　　　　　　　●「作業２」不要、名称欄も消去　●「作業３」紫色学校法人部門に合算　●「作業４」には含む。",IF(IFERROR(SEARCH("分園",U9,1),0)&gt;0,"「分園」は「本園」に含めて　　　　　ください。　　　　　　　　　　　　　　　（分けて本表を作らないで！）",""))))),IF(U10="","「学校種・課程」欄が未選択です　必ず選択してください",(IF(LEFT(U10,1)="P","同じ学校に専門課程がある場合は、専門学校にまとめてください(１学校＝１列です)。",IF(LEFT(U10,1)="Q","同じ学校に専門課程がある場合は専門課程に、高等課程がある場合は高等課程にまとめてください(１学校＝１列です)。",IF(LEFT(U10,1)="Z","保育園・その他は　　　　　　　　　●「作業２」不要、名称欄も消去　●「作業３」紫色学校法人部門に合算　●「作業４」には含む。",IF(IFERROR(SEARCH("分園",U9,1),0)&gt;0,"「分園」は「本園」に含めて　　　　　ください。　　　　　　　　　　　　　　　（分けて本表を作らないで！）","")))))))</f>
        <v/>
      </c>
      <c r="V8" s="390" t="str">
        <f t="shared" ref="V8" si="2">IF(V11="",(IF(LEFT(V10,1)="P","同じ学校に専門課程がある場合は、専門学校にまとめてください(１学校＝１列です)。",IF(LEFT(V10,1)="Q","同じ学校に専門課程がある場合は専門課程に、高等課程がある場合は高等課程にまとめてください(１学校＝１列です)。",IF(LEFT(V10,1)="Z","保育園・その他は　　　　　　　　　●「作業２」不要、名称欄も消去　●「作業３」紫色学校法人部門に合算　●「作業４」には含む。",IF(IFERROR(SEARCH("分園",V9,1),0)&gt;0,"「分園」は「本園」に含めて　　　　　ください。　　　　　　　　　　　　　　　（分けて本表を作らないで！）",""))))),IF(V10="","「学校種・課程」欄が未選択です　必ず選択してください",(IF(LEFT(V10,1)="P","同じ学校に専門課程がある場合は、専門学校にまとめてください(１学校＝１列です)。",IF(LEFT(V10,1)="Q","同じ学校に専門課程がある場合は専門課程に、高等課程がある場合は高等課程にまとめてください(１学校＝１列です)。",IF(LEFT(V10,1)="Z","保育園・その他は　　　　　　　　　●「作業２」不要、名称欄も消去　●「作業３」紫色学校法人部門に合算　●「作業４」には含む。",IF(IFERROR(SEARCH("分園",V9,1),0)&gt;0,"「分園」は「本園」に含めて　　　　　ください。　　　　　　　　　　　　　　　（分けて本表を作らないで！）","")))))))</f>
        <v/>
      </c>
      <c r="W8" s="390" t="str">
        <f t="shared" ref="W8" si="3">IF(W11="",(IF(LEFT(W10,1)="P","同じ学校に専門課程がある場合は、専門学校にまとめてください(１学校＝１列です)。",IF(LEFT(W10,1)="Q","同じ学校に専門課程がある場合は専門課程に、高等課程がある場合は高等課程にまとめてください(１学校＝１列です)。",IF(LEFT(W10,1)="Z","保育園・その他は　　　　　　　　　●「作業２」不要、名称欄も消去　●「作業３」紫色学校法人部門に合算　●「作業４」には含む。",IF(IFERROR(SEARCH("分園",W9,1),0)&gt;0,"「分園」は「本園」に含めて　　　　　ください。　　　　　　　　　　　　　　　（分けて本表を作らないで！）",""))))),IF(W10="","「学校種・課程」欄が未選択です　必ず選択してください",(IF(LEFT(W10,1)="P","同じ学校に専門課程がある場合は、専門学校にまとめてください(１学校＝１列です)。",IF(LEFT(W10,1)="Q","同じ学校に専門課程がある場合は専門課程に、高等課程がある場合は高等課程にまとめてください(１学校＝１列です)。",IF(LEFT(W10,1)="Z","保育園・その他は　　　　　　　　　●「作業２」不要、名称欄も消去　●「作業３」紫色学校法人部門に合算　●「作業４」には含む。",IF(IFERROR(SEARCH("分園",W9,1),0)&gt;0,"「分園」は「本園」に含めて　　　　　ください。　　　　　　　　　　　　　　　（分けて本表を作らないで！）","")))))))</f>
        <v/>
      </c>
      <c r="X8" s="390" t="str">
        <f t="shared" ref="X8" si="4">IF(X11="",(IF(LEFT(X10,1)="P","同じ学校に専門課程がある場合は、専門学校にまとめてください(１学校＝１列です)。",IF(LEFT(X10,1)="Q","同じ学校に専門課程がある場合は専門課程に、高等課程がある場合は高等課程にまとめてください(１学校＝１列です)。",IF(LEFT(X10,1)="Z","保育園・その他は　　　　　　　　　●「作業２」不要、名称欄も消去　●「作業３」紫色学校法人部門に合算　●「作業４」には含む。",IF(IFERROR(SEARCH("分園",X9,1),0)&gt;0,"「分園」は「本園」に含めて　　　　　ください。　　　　　　　　　　　　　　　（分けて本表を作らないで！）",""))))),IF(X10="","「学校種・課程」欄が未選択です　必ず選択してください",(IF(LEFT(X10,1)="P","同じ学校に専門課程がある場合は、専門学校にまとめてください(１学校＝１列です)。",IF(LEFT(X10,1)="Q","同じ学校に専門課程がある場合は専門課程に、高等課程がある場合は高等課程にまとめてください(１学校＝１列です)。",IF(LEFT(X10,1)="Z","保育園・その他は　　　　　　　　　●「作業２」不要、名称欄も消去　●「作業３」紫色学校法人部門に合算　●「作業４」には含む。",IF(IFERROR(SEARCH("分園",X9,1),0)&gt;0,"「分園」は「本園」に含めて　　　　　ください。　　　　　　　　　　　　　　　（分けて本表を作らないで！）","")))))))</f>
        <v/>
      </c>
      <c r="Y8" s="390" t="str">
        <f t="shared" ref="Y8" si="5">IF(Y11="",(IF(LEFT(Y10,1)="P","同じ学校に専門課程がある場合は、専門学校にまとめてください(１学校＝１列です)。",IF(LEFT(Y10,1)="Q","同じ学校に専門課程がある場合は専門課程に、高等課程がある場合は高等課程にまとめてください(１学校＝１列です)。",IF(LEFT(Y10,1)="Z","保育園・その他は　　　　　　　　　●「作業２」不要、名称欄も消去　●「作業３」紫色学校法人部門に合算　●「作業４」には含む。",IF(IFERROR(SEARCH("分園",Y9,1),0)&gt;0,"「分園」は「本園」に含めて　　　　　ください。　　　　　　　　　　　　　　　（分けて本表を作らないで！）",""))))),IF(Y10="","「学校種・課程」欄が未選択です　必ず選択してください",(IF(LEFT(Y10,1)="P","同じ学校に専門課程がある場合は、専門学校にまとめてください(１学校＝１列です)。",IF(LEFT(Y10,1)="Q","同じ学校に専門課程がある場合は専門課程に、高等課程がある場合は高等課程にまとめてください(１学校＝１列です)。",IF(LEFT(Y10,1)="Z","保育園・その他は　　　　　　　　　●「作業２」不要、名称欄も消去　●「作業３」紫色学校法人部門に合算　●「作業４」には含む。",IF(IFERROR(SEARCH("分園",Y9,1),0)&gt;0,"「分園」は「本園」に含めて　　　　　ください。　　　　　　　　　　　　　　　（分けて本表を作らないで！）","")))))))</f>
        <v/>
      </c>
      <c r="Z8" s="390" t="str">
        <f t="shared" ref="Z8" si="6">IF(Z11="",(IF(LEFT(Z10,1)="P","同じ学校に専門課程がある場合は、専門学校にまとめてください(１学校＝１列です)。",IF(LEFT(Z10,1)="Q","同じ学校に専門課程がある場合は専門課程に、高等課程がある場合は高等課程にまとめてください(１学校＝１列です)。",IF(LEFT(Z10,1)="Z","保育園・その他は　　　　　　　　　●「作業２」不要、名称欄も消去　●「作業３」紫色学校法人部門に合算　●「作業４」には含む。",IF(IFERROR(SEARCH("分園",Z9,1),0)&gt;0,"「分園」は「本園」に含めて　　　　　ください。　　　　　　　　　　　　　　　（分けて本表を作らないで！）",""))))),IF(Z10="","「学校種・課程」欄が未選択です　必ず選択してください",(IF(LEFT(Z10,1)="P","同じ学校に専門課程がある場合は、専門学校にまとめてください(１学校＝１列です)。",IF(LEFT(Z10,1)="Q","同じ学校に専門課程がある場合は専門課程に、高等課程がある場合は高等課程にまとめてください(１学校＝１列です)。",IF(LEFT(Z10,1)="Z","保育園・その他は　　　　　　　　　●「作業２」不要、名称欄も消去　●「作業３」紫色学校法人部門に合算　●「作業４」には含む。",IF(IFERROR(SEARCH("分園",Z9,1),0)&gt;0,"「分園」は「本園」に含めて　　　　　ください。　　　　　　　　　　　　　　　（分けて本表を作らないで！）","")))))))</f>
        <v/>
      </c>
      <c r="AA8" s="390" t="str">
        <f t="shared" ref="AA8" si="7">IF(AA11="",(IF(LEFT(AA10,1)="P","同じ学校に専門課程がある場合は、専門学校にまとめてください(１学校＝１列です)。",IF(LEFT(AA10,1)="Q","同じ学校に専門課程がある場合は専門課程に、高等課程がある場合は高等課程にまとめてください(１学校＝１列です)。",IF(LEFT(AA10,1)="Z","保育園・その他は　　　　　　　　　●「作業２」不要、名称欄も消去　●「作業３」紫色学校法人部門に合算　●「作業４」には含む。",IF(IFERROR(SEARCH("分園",AA9,1),0)&gt;0,"「分園」は「本園」に含めて　　　　　ください。　　　　　　　　　　　　　　　（分けて本表を作らないで！）",""))))),IF(AA10="","「学校種・課程」欄が未選択です　必ず選択してください",(IF(LEFT(AA10,1)="P","同じ学校に専門課程がある場合は、専門学校にまとめてください(１学校＝１列です)。",IF(LEFT(AA10,1)="Q","同じ学校に専門課程がある場合は専門課程に、高等課程がある場合は高等課程にまとめてください(１学校＝１列です)。",IF(LEFT(AA10,1)="Z","保育園・その他は　　　　　　　　　●「作業２」不要、名称欄も消去　●「作業３」紫色学校法人部門に合算　●「作業４」には含む。",IF(IFERROR(SEARCH("分園",AA9,1),0)&gt;0,"「分園」は「本園」に含めて　　　　　ください。　　　　　　　　　　　　　　　（分けて本表を作らないで！）","")))))))</f>
        <v/>
      </c>
      <c r="AB8" s="390" t="str">
        <f t="shared" ref="AB8" si="8">IF(AB11="",(IF(LEFT(AB10,1)="P","同じ学校に専門課程がある場合は、専門学校にまとめてください(１学校＝１列です)。",IF(LEFT(AB10,1)="Q","同じ学校に専門課程がある場合は専門課程に、高等課程がある場合は高等課程にまとめてください(１学校＝１列です)。",IF(LEFT(AB10,1)="Z","保育園・その他は　　　　　　　　　●「作業２」不要、名称欄も消去　●「作業３」紫色学校法人部門に合算　●「作業４」には含む。",IF(IFERROR(SEARCH("分園",AB9,1),0)&gt;0,"「分園」は「本園」に含めて　　　　　ください。　　　　　　　　　　　　　　　（分けて本表を作らないで！）",""))))),IF(AB10="","「学校種・課程」欄が未選択です　必ず選択してください",(IF(LEFT(AB10,1)="P","同じ学校に専門課程がある場合は、専門学校にまとめてください(１学校＝１列です)。",IF(LEFT(AB10,1)="Q","同じ学校に専門課程がある場合は専門課程に、高等課程がある場合は高等課程にまとめてください(１学校＝１列です)。",IF(LEFT(AB10,1)="Z","保育園・その他は　　　　　　　　　●「作業２」不要、名称欄も消去　●「作業３」紫色学校法人部門に合算　●「作業４」には含む。",IF(IFERROR(SEARCH("分園",AB9,1),0)&gt;0,"「分園」は「本園」に含めて　　　　　ください。　　　　　　　　　　　　　　　（分けて本表を作らないで！）","")))))))</f>
        <v/>
      </c>
      <c r="AC8" s="390" t="str">
        <f t="shared" ref="AC8" si="9">IF(AC11="",(IF(LEFT(AC10,1)="P","同じ学校に専門課程がある場合は、専門学校にまとめてください(１学校＝１列です)。",IF(LEFT(AC10,1)="Q","同じ学校に専門課程がある場合は専門課程に、高等課程がある場合は高等課程にまとめてください(１学校＝１列です)。",IF(LEFT(AC10,1)="Z","保育園・その他は　　　　　　　　　●「作業２」不要、名称欄も消去　●「作業３」紫色学校法人部門に合算　●「作業４」には含む。",IF(IFERROR(SEARCH("分園",AC9,1),0)&gt;0,"「分園」は「本園」に含めて　　　　　ください。　　　　　　　　　　　　　　　（分けて本表を作らないで！）",""))))),IF(AC10="","「学校種・課程」欄が未選択です　必ず選択してください",(IF(LEFT(AC10,1)="P","同じ学校に専門課程がある場合は、専門学校にまとめてください(１学校＝１列です)。",IF(LEFT(AC10,1)="Q","同じ学校に専門課程がある場合は専門課程に、高等課程がある場合は高等課程にまとめてください(１学校＝１列です)。",IF(LEFT(AC10,1)="Z","保育園・その他は　　　　　　　　　●「作業２」不要、名称欄も消去　●「作業３」紫色学校法人部門に合算　●「作業４」には含む。",IF(IFERROR(SEARCH("分園",AC9,1),0)&gt;0,"「分園」は「本園」に含めて　　　　　ください。　　　　　　　　　　　　　　　（分けて本表を作らないで！）","")))))))</f>
        <v/>
      </c>
      <c r="AD8" s="390" t="str">
        <f t="shared" ref="AD8" si="10">IF(AD11="",(IF(LEFT(AD10,1)="P","同じ学校に専門課程がある場合は、専門学校にまとめてください(１学校＝１列です)。",IF(LEFT(AD10,1)="Q","同じ学校に専門課程がある場合は専門課程に、高等課程がある場合は高等課程にまとめてください(１学校＝１列です)。",IF(LEFT(AD10,1)="Z","保育園・その他は　　　　　　　　　●「作業２」不要、名称欄も消去　●「作業３」紫色学校法人部門に合算　●「作業４」には含む。",IF(IFERROR(SEARCH("分園",AD9,1),0)&gt;0,"「分園」は「本園」に含めて　　　　　ください。　　　　　　　　　　　　　　　（分けて本表を作らないで！）",""))))),IF(AD10="","「学校種・課程」欄が未選択です　必ず選択してください",(IF(LEFT(AD10,1)="P","同じ学校に専門課程がある場合は、専門学校にまとめてください(１学校＝１列です)。",IF(LEFT(AD10,1)="Q","同じ学校に専門課程がある場合は専門課程に、高等課程がある場合は高等課程にまとめてください(１学校＝１列です)。",IF(LEFT(AD10,1)="Z","保育園・その他は　　　　　　　　　●「作業２」不要、名称欄も消去　●「作業３」紫色学校法人部門に合算　●「作業４」には含む。",IF(IFERROR(SEARCH("分園",AD9,1),0)&gt;0,"「分園」は「本園」に含めて　　　　　ください。　　　　　　　　　　　　　　　（分けて本表を作らないで！）","")))))))</f>
        <v/>
      </c>
      <c r="AE8" s="390" t="str">
        <f t="shared" ref="AE8" si="11">IF(AE11="",(IF(LEFT(AE10,1)="P","同じ学校に専門課程がある場合は、専門学校にまとめてください(１学校＝１列です)。",IF(LEFT(AE10,1)="Q","同じ学校に専門課程がある場合は専門課程に、高等課程がある場合は高等課程にまとめてください(１学校＝１列です)。",IF(LEFT(AE10,1)="Z","保育園・その他は　　　　　　　　　●「作業２」不要、名称欄も消去　●「作業３」紫色学校法人部門に合算　●「作業４」には含む。",IF(IFERROR(SEARCH("分園",AE9,1),0)&gt;0,"「分園」は「本園」に含めて　　　　　ください。　　　　　　　　　　　　　　　（分けて本表を作らないで！）",""))))),IF(AE10="","「学校種・課程」欄が未選択です　必ず選択してください",(IF(LEFT(AE10,1)="P","同じ学校に専門課程がある場合は、専門学校にまとめてください(１学校＝１列です)。",IF(LEFT(AE10,1)="Q","同じ学校に専門課程がある場合は専門課程に、高等課程がある場合は高等課程にまとめてください(１学校＝１列です)。",IF(LEFT(AE10,1)="Z","保育園・その他は　　　　　　　　　●「作業２」不要、名称欄も消去　●「作業３」紫色学校法人部門に合算　●「作業４」には含む。",IF(IFERROR(SEARCH("分園",AE9,1),0)&gt;0,"「分園」は「本園」に含めて　　　　　ください。　　　　　　　　　　　　　　　（分けて本表を作らないで！）","")))))))</f>
        <v/>
      </c>
      <c r="AF8" s="390" t="str">
        <f t="shared" ref="AF8" si="12">IF(AF11="",(IF(LEFT(AF10,1)="P","同じ学校に専門課程がある場合は、専門学校にまとめてください(１学校＝１列です)。",IF(LEFT(AF10,1)="Q","同じ学校に専門課程がある場合は専門課程に、高等課程がある場合は高等課程にまとめてください(１学校＝１列です)。",IF(LEFT(AF10,1)="Z","保育園・その他は　　　　　　　　　●「作業２」不要、名称欄も消去　●「作業３」紫色学校法人部門に合算　●「作業４」には含む。",IF(IFERROR(SEARCH("分園",AF9,1),0)&gt;0,"「分園」は「本園」に含めて　　　　　ください。　　　　　　　　　　　　　　　（分けて本表を作らないで！）",""))))),IF(AF10="","「学校種・課程」欄が未選択です　必ず選択してください",(IF(LEFT(AF10,1)="P","同じ学校に専門課程がある場合は、専門学校にまとめてください(１学校＝１列です)。",IF(LEFT(AF10,1)="Q","同じ学校に専門課程がある場合は専門課程に、高等課程がある場合は高等課程にまとめてください(１学校＝１列です)。",IF(LEFT(AF10,1)="Z","保育園・その他は　　　　　　　　　●「作業２」不要、名称欄も消去　●「作業３」紫色学校法人部門に合算　●「作業４」には含む。",IF(IFERROR(SEARCH("分園",AF9,1),0)&gt;0,"「分園」は「本園」に含めて　　　　　ください。　　　　　　　　　　　　　　　（分けて本表を作らないで！）","")))))))</f>
        <v/>
      </c>
      <c r="AG8" s="390" t="str">
        <f t="shared" ref="AG8" si="13">IF(AG11="",(IF(LEFT(AG10,1)="P","同じ学校に専門課程がある場合は、専門学校にまとめてください(１学校＝１列です)。",IF(LEFT(AG10,1)="Q","同じ学校に専門課程がある場合は専門課程に、高等課程がある場合は高等課程にまとめてください(１学校＝１列です)。",IF(LEFT(AG10,1)="Z","保育園・その他は　　　　　　　　　●「作業２」不要、名称欄も消去　●「作業３」紫色学校法人部門に合算　●「作業４」には含む。",IF(IFERROR(SEARCH("分園",AG9,1),0)&gt;0,"「分園」は「本園」に含めて　　　　　ください。　　　　　　　　　　　　　　　（分けて本表を作らないで！）",""))))),IF(AG10="","「学校種・課程」欄が未選択です　必ず選択してください",(IF(LEFT(AG10,1)="P","同じ学校に専門課程がある場合は、専門学校にまとめてください(１学校＝１列です)。",IF(LEFT(AG10,1)="Q","同じ学校に専門課程がある場合は専門課程に、高等課程がある場合は高等課程にまとめてください(１学校＝１列です)。",IF(LEFT(AG10,1)="Z","保育園・その他は　　　　　　　　　●「作業２」不要、名称欄も消去　●「作業３」紫色学校法人部門に合算　●「作業４」には含む。",IF(IFERROR(SEARCH("分園",AG9,1),0)&gt;0,"「分園」は「本園」に含めて　　　　　ください。　　　　　　　　　　　　　　　（分けて本表を作らないで！）","")))))))</f>
        <v/>
      </c>
      <c r="AH8" s="390" t="str">
        <f t="shared" ref="AH8" si="14">IF(AH11="",(IF(LEFT(AH10,1)="P","同じ学校に専門課程がある場合は、専門学校にまとめてください(１学校＝１列です)。",IF(LEFT(AH10,1)="Q","同じ学校に専門課程がある場合は専門課程に、高等課程がある場合は高等課程にまとめてください(１学校＝１列です)。",IF(LEFT(AH10,1)="Z","保育園・その他は　　　　　　　　　●「作業２」不要、名称欄も消去　●「作業３」紫色学校法人部門に合算　●「作業４」には含む。",IF(IFERROR(SEARCH("分園",AH9,1),0)&gt;0,"「分園」は「本園」に含めて　　　　　ください。　　　　　　　　　　　　　　　（分けて本表を作らないで！）",""))))),IF(AH10="","「学校種・課程」欄が未選択です　必ず選択してください",(IF(LEFT(AH10,1)="P","同じ学校に専門課程がある場合は、専門学校にまとめてください(１学校＝１列です)。",IF(LEFT(AH10,1)="Q","同じ学校に専門課程がある場合は専門課程に、高等課程がある場合は高等課程にまとめてください(１学校＝１列です)。",IF(LEFT(AH10,1)="Z","保育園・その他は　　　　　　　　　●「作業２」不要、名称欄も消去　●「作業３」紫色学校法人部門に合算　●「作業４」には含む。",IF(IFERROR(SEARCH("分園",AH9,1),0)&gt;0,"「分園」は「本園」に含めて　　　　　ください。　　　　　　　　　　　　　　　（分けて本表を作らないで！）","")))))))</f>
        <v/>
      </c>
      <c r="AI8" s="390" t="str">
        <f t="shared" ref="AI8" si="15">IF(AI11="",(IF(LEFT(AI10,1)="P","同じ学校に専門課程がある場合は、専門学校にまとめてください(１学校＝１列です)。",IF(LEFT(AI10,1)="Q","同じ学校に専門課程がある場合は専門課程に、高等課程がある場合は高等課程にまとめてください(１学校＝１列です)。",IF(LEFT(AI10,1)="Z","保育園・その他は　　　　　　　　　●「作業２」不要、名称欄も消去　●「作業３」紫色学校法人部門に合算　●「作業４」には含む。",IF(IFERROR(SEARCH("分園",AI9,1),0)&gt;0,"「分園」は「本園」に含めて　　　　　ください。　　　　　　　　　　　　　　　（分けて本表を作らないで！）",""))))),IF(AI10="","「学校種・課程」欄が未選択です　必ず選択してください",(IF(LEFT(AI10,1)="P","同じ学校に専門課程がある場合は、専門学校にまとめてください(１学校＝１列です)。",IF(LEFT(AI10,1)="Q","同じ学校に専門課程がある場合は専門課程に、高等課程がある場合は高等課程にまとめてください(１学校＝１列です)。",IF(LEFT(AI10,1)="Z","保育園・その他は　　　　　　　　　●「作業２」不要、名称欄も消去　●「作業３」紫色学校法人部門に合算　●「作業４」には含む。",IF(IFERROR(SEARCH("分園",AI9,1),0)&gt;0,"「分園」は「本園」に含めて　　　　　ください。　　　　　　　　　　　　　　　（分けて本表を作らないで！）","")))))))</f>
        <v/>
      </c>
      <c r="AJ8" s="390" t="str">
        <f t="shared" ref="AJ8" si="16">IF(AJ11="",(IF(LEFT(AJ10,1)="P","同じ学校に専門課程がある場合は、専門学校にまとめてください(１学校＝１列です)。",IF(LEFT(AJ10,1)="Q","同じ学校に専門課程がある場合は専門課程に、高等課程がある場合は高等課程にまとめてください(１学校＝１列です)。",IF(LEFT(AJ10,1)="Z","保育園・その他は　　　　　　　　　●「作業２」不要、名称欄も消去　●「作業３」紫色学校法人部門に合算　●「作業４」には含む。",IF(IFERROR(SEARCH("分園",AJ9,1),0)&gt;0,"「分園」は「本園」に含めて　　　　　ください。　　　　　　　　　　　　　　　（分けて本表を作らないで！）",""))))),IF(AJ10="","「学校種・課程」欄が未選択です　必ず選択してください",(IF(LEFT(AJ10,1)="P","同じ学校に専門課程がある場合は、専門学校にまとめてください(１学校＝１列です)。",IF(LEFT(AJ10,1)="Q","同じ学校に専門課程がある場合は専門課程に、高等課程がある場合は高等課程にまとめてください(１学校＝１列です)。",IF(LEFT(AJ10,1)="Z","保育園・その他は　　　　　　　　　●「作業２」不要、名称欄も消去　●「作業３」紫色学校法人部門に合算　●「作業４」には含む。",IF(IFERROR(SEARCH("分園",AJ9,1),0)&gt;0,"「分園」は「本園」に含めて　　　　　ください。　　　　　　　　　　　　　　　（分けて本表を作らないで！）","")))))))</f>
        <v/>
      </c>
      <c r="AK8" s="385"/>
      <c r="AL8" s="560"/>
      <c r="AM8" s="79"/>
      <c r="AN8" s="79"/>
      <c r="AO8" s="79"/>
      <c r="AP8" s="83"/>
      <c r="AQ8" s="83"/>
      <c r="AR8" s="83"/>
      <c r="AS8" s="79"/>
      <c r="AT8" s="79"/>
      <c r="AU8" s="79"/>
      <c r="AV8" s="79"/>
      <c r="AW8" s="79"/>
      <c r="AX8" s="79"/>
    </row>
    <row r="9" spans="1:50" ht="63" customHeight="1" thickTop="1" thickBot="1">
      <c r="A9" s="79"/>
      <c r="B9" s="593" t="s">
        <v>324</v>
      </c>
      <c r="C9" s="79"/>
      <c r="D9" s="1244" t="s">
        <v>312</v>
      </c>
      <c r="E9" s="1245"/>
      <c r="F9" s="1246"/>
      <c r="G9" s="720"/>
      <c r="H9" s="664"/>
      <c r="I9" s="665"/>
      <c r="J9" s="666"/>
      <c r="K9" s="667"/>
      <c r="L9" s="667"/>
      <c r="M9" s="667"/>
      <c r="N9" s="667"/>
      <c r="O9" s="667"/>
      <c r="P9" s="667"/>
      <c r="Q9" s="667"/>
      <c r="R9" s="667"/>
      <c r="S9" s="667"/>
      <c r="T9" s="667"/>
      <c r="U9" s="667"/>
      <c r="V9" s="4"/>
      <c r="W9" s="4"/>
      <c r="X9" s="4"/>
      <c r="Y9" s="4"/>
      <c r="Z9" s="4"/>
      <c r="AA9" s="4"/>
      <c r="AB9" s="4"/>
      <c r="AC9" s="4"/>
      <c r="AD9" s="4"/>
      <c r="AE9" s="4"/>
      <c r="AF9" s="4"/>
      <c r="AG9" s="4"/>
      <c r="AH9" s="4"/>
      <c r="AI9" s="4"/>
      <c r="AJ9" s="4"/>
      <c r="AK9" s="82"/>
      <c r="AL9" s="559" t="s">
        <v>324</v>
      </c>
      <c r="AM9" s="79"/>
      <c r="AN9" s="79"/>
      <c r="AO9" s="79"/>
      <c r="AP9" s="83"/>
      <c r="AQ9" s="83"/>
      <c r="AR9" s="83"/>
      <c r="AS9" s="79"/>
      <c r="AT9" s="79"/>
      <c r="AU9" s="79"/>
      <c r="AV9" s="79"/>
      <c r="AW9" s="79"/>
      <c r="AX9" s="79"/>
    </row>
    <row r="10" spans="1:50" ht="63" customHeight="1" thickBot="1">
      <c r="A10" s="79"/>
      <c r="B10" s="538" t="s">
        <v>154</v>
      </c>
      <c r="C10" s="79"/>
      <c r="D10" s="1221" t="s">
        <v>148</v>
      </c>
      <c r="E10" s="1222"/>
      <c r="F10" s="1223"/>
      <c r="G10" s="721"/>
      <c r="H10" s="668"/>
      <c r="I10" s="669"/>
      <c r="J10" s="670"/>
      <c r="K10" s="670"/>
      <c r="L10" s="670"/>
      <c r="M10" s="670"/>
      <c r="N10" s="670"/>
      <c r="O10" s="670"/>
      <c r="P10" s="670"/>
      <c r="Q10" s="670"/>
      <c r="R10" s="670"/>
      <c r="S10" s="670"/>
      <c r="T10" s="670"/>
      <c r="U10" s="671"/>
      <c r="V10" s="382"/>
      <c r="W10" s="382"/>
      <c r="X10" s="382"/>
      <c r="Y10" s="382"/>
      <c r="Z10" s="382"/>
      <c r="AA10" s="382"/>
      <c r="AB10" s="382"/>
      <c r="AC10" s="382"/>
      <c r="AD10" s="382"/>
      <c r="AE10" s="382"/>
      <c r="AF10" s="382"/>
      <c r="AG10" s="382"/>
      <c r="AH10" s="382"/>
      <c r="AI10" s="382"/>
      <c r="AJ10" s="383"/>
      <c r="AK10" s="82"/>
      <c r="AL10" s="559" t="s">
        <v>154</v>
      </c>
      <c r="AM10" s="79"/>
      <c r="AN10" s="79"/>
      <c r="AO10" s="79"/>
      <c r="AP10" s="83"/>
      <c r="AQ10" s="83"/>
      <c r="AR10" s="83"/>
      <c r="AS10" s="79"/>
      <c r="AT10" s="79"/>
      <c r="AU10" s="79"/>
      <c r="AV10" s="79"/>
      <c r="AW10" s="79"/>
      <c r="AX10" s="79"/>
    </row>
    <row r="11" spans="1:50" ht="24.95" customHeight="1">
      <c r="A11" s="79"/>
      <c r="B11" s="536" t="s">
        <v>23</v>
      </c>
      <c r="C11" s="79"/>
      <c r="D11" s="1240" t="s">
        <v>287</v>
      </c>
      <c r="E11" s="1241"/>
      <c r="F11" s="138" t="s">
        <v>9</v>
      </c>
      <c r="G11" s="722"/>
      <c r="H11" s="672"/>
      <c r="I11" s="673"/>
      <c r="J11" s="674"/>
      <c r="K11" s="674"/>
      <c r="L11" s="674"/>
      <c r="M11" s="674"/>
      <c r="N11" s="674"/>
      <c r="O11" s="674"/>
      <c r="P11" s="674"/>
      <c r="Q11" s="674"/>
      <c r="R11" s="674"/>
      <c r="S11" s="674"/>
      <c r="T11" s="674"/>
      <c r="U11" s="674"/>
      <c r="V11" s="5"/>
      <c r="W11" s="5"/>
      <c r="X11" s="5"/>
      <c r="Y11" s="5"/>
      <c r="Z11" s="5"/>
      <c r="AA11" s="5"/>
      <c r="AB11" s="5"/>
      <c r="AC11" s="5"/>
      <c r="AD11" s="5"/>
      <c r="AE11" s="5"/>
      <c r="AF11" s="5"/>
      <c r="AG11" s="5"/>
      <c r="AH11" s="5"/>
      <c r="AI11" s="5"/>
      <c r="AJ11" s="5"/>
      <c r="AK11" s="82"/>
      <c r="AL11" s="558" t="s">
        <v>23</v>
      </c>
      <c r="AM11" s="79"/>
      <c r="AN11" s="79"/>
      <c r="AO11" s="79"/>
      <c r="AP11" s="83"/>
      <c r="AQ11" s="83"/>
      <c r="AR11" s="83"/>
      <c r="AS11" s="79"/>
      <c r="AT11" s="79"/>
      <c r="AU11" s="79"/>
      <c r="AV11" s="79"/>
      <c r="AW11" s="79"/>
      <c r="AX11" s="79"/>
    </row>
    <row r="12" spans="1:50" ht="24.95" customHeight="1" thickBot="1">
      <c r="A12" s="79"/>
      <c r="B12" s="537" t="s">
        <v>326</v>
      </c>
      <c r="C12" s="79"/>
      <c r="D12" s="1242"/>
      <c r="E12" s="1243"/>
      <c r="F12" s="139" t="s">
        <v>10</v>
      </c>
      <c r="G12" s="723" t="s">
        <v>723</v>
      </c>
      <c r="H12" s="675"/>
      <c r="I12" s="676"/>
      <c r="J12" s="677"/>
      <c r="K12" s="677"/>
      <c r="L12" s="677"/>
      <c r="M12" s="677"/>
      <c r="N12" s="677"/>
      <c r="O12" s="677"/>
      <c r="P12" s="677"/>
      <c r="Q12" s="677"/>
      <c r="R12" s="677"/>
      <c r="S12" s="677"/>
      <c r="T12" s="677"/>
      <c r="U12" s="677"/>
      <c r="V12" s="6"/>
      <c r="W12" s="6"/>
      <c r="X12" s="6"/>
      <c r="Y12" s="6"/>
      <c r="Z12" s="6"/>
      <c r="AA12" s="6"/>
      <c r="AB12" s="6"/>
      <c r="AC12" s="6"/>
      <c r="AD12" s="6"/>
      <c r="AE12" s="6"/>
      <c r="AF12" s="6"/>
      <c r="AG12" s="6"/>
      <c r="AH12" s="6"/>
      <c r="AI12" s="6"/>
      <c r="AJ12" s="6"/>
      <c r="AK12" s="82"/>
      <c r="AL12" s="559" t="s">
        <v>326</v>
      </c>
      <c r="AM12" s="79"/>
      <c r="AN12" s="79"/>
      <c r="AO12" s="79"/>
      <c r="AP12" s="83"/>
      <c r="AQ12" s="83"/>
      <c r="AR12" s="83"/>
      <c r="AS12" s="79"/>
      <c r="AT12" s="79"/>
      <c r="AU12" s="79"/>
      <c r="AV12" s="79"/>
      <c r="AW12" s="79"/>
      <c r="AX12" s="79"/>
    </row>
    <row r="13" spans="1:50" ht="80.25" customHeight="1" thickBot="1">
      <c r="A13" s="79"/>
      <c r="B13" s="550"/>
      <c r="C13" s="79"/>
      <c r="D13" s="1249" t="s">
        <v>288</v>
      </c>
      <c r="E13" s="1247" t="s">
        <v>694</v>
      </c>
      <c r="F13" s="1248"/>
      <c r="G13" s="724"/>
      <c r="H13" s="678"/>
      <c r="I13" s="679"/>
      <c r="J13" s="680"/>
      <c r="K13" s="680"/>
      <c r="L13" s="680"/>
      <c r="M13" s="680"/>
      <c r="N13" s="680"/>
      <c r="O13" s="680"/>
      <c r="P13" s="680"/>
      <c r="Q13" s="680"/>
      <c r="R13" s="680"/>
      <c r="S13" s="680"/>
      <c r="T13" s="680"/>
      <c r="U13" s="680"/>
      <c r="V13" s="631"/>
      <c r="W13" s="631"/>
      <c r="X13" s="631"/>
      <c r="Y13" s="631"/>
      <c r="Z13" s="631"/>
      <c r="AA13" s="631"/>
      <c r="AB13" s="631"/>
      <c r="AC13" s="631"/>
      <c r="AD13" s="631"/>
      <c r="AE13" s="631"/>
      <c r="AF13" s="631"/>
      <c r="AG13" s="631"/>
      <c r="AH13" s="631"/>
      <c r="AI13" s="631"/>
      <c r="AJ13" s="631"/>
      <c r="AK13" s="82"/>
      <c r="AL13" s="626"/>
      <c r="AM13" s="79"/>
      <c r="AN13" s="79"/>
      <c r="AO13" s="79"/>
      <c r="AP13" s="83"/>
      <c r="AQ13" s="83"/>
      <c r="AR13" s="83"/>
      <c r="AS13" s="79"/>
      <c r="AT13" s="79"/>
      <c r="AU13" s="79"/>
      <c r="AV13" s="79"/>
      <c r="AW13" s="79"/>
      <c r="AX13" s="79"/>
    </row>
    <row r="14" spans="1:50" ht="24.95" customHeight="1">
      <c r="A14" s="79"/>
      <c r="B14" s="540" t="s">
        <v>40</v>
      </c>
      <c r="C14" s="79"/>
      <c r="D14" s="1250"/>
      <c r="E14" s="632" t="s">
        <v>12</v>
      </c>
      <c r="F14" s="633" t="s">
        <v>14</v>
      </c>
      <c r="G14" s="725"/>
      <c r="H14" s="681"/>
      <c r="I14" s="682"/>
      <c r="J14" s="683"/>
      <c r="K14" s="683"/>
      <c r="L14" s="683"/>
      <c r="M14" s="683"/>
      <c r="N14" s="683"/>
      <c r="O14" s="683"/>
      <c r="P14" s="683"/>
      <c r="Q14" s="683"/>
      <c r="R14" s="683"/>
      <c r="S14" s="683"/>
      <c r="T14" s="683"/>
      <c r="U14" s="683"/>
      <c r="V14" s="634"/>
      <c r="W14" s="634"/>
      <c r="X14" s="634"/>
      <c r="Y14" s="634"/>
      <c r="Z14" s="634"/>
      <c r="AA14" s="634"/>
      <c r="AB14" s="634"/>
      <c r="AC14" s="634"/>
      <c r="AD14" s="634"/>
      <c r="AE14" s="634"/>
      <c r="AF14" s="634"/>
      <c r="AG14" s="634"/>
      <c r="AH14" s="634"/>
      <c r="AI14" s="634"/>
      <c r="AJ14" s="634"/>
      <c r="AK14" s="82"/>
      <c r="AL14" s="562" t="s">
        <v>40</v>
      </c>
      <c r="AM14" s="79"/>
      <c r="AN14" s="79"/>
      <c r="AO14" s="79"/>
      <c r="AP14" s="83"/>
      <c r="AQ14" s="83"/>
      <c r="AR14" s="83"/>
      <c r="AS14" s="79"/>
      <c r="AT14" s="79"/>
      <c r="AU14" s="79"/>
      <c r="AV14" s="79"/>
      <c r="AW14" s="79"/>
      <c r="AX14" s="79"/>
    </row>
    <row r="15" spans="1:50" ht="31.5" customHeight="1">
      <c r="A15" s="79"/>
      <c r="B15" s="542" t="s">
        <v>25</v>
      </c>
      <c r="C15" s="79"/>
      <c r="D15" s="1250"/>
      <c r="E15" s="635" t="s">
        <v>11</v>
      </c>
      <c r="F15" s="636"/>
      <c r="G15" s="726"/>
      <c r="H15" s="684"/>
      <c r="I15" s="685"/>
      <c r="J15" s="686"/>
      <c r="K15" s="686"/>
      <c r="L15" s="686"/>
      <c r="M15" s="686"/>
      <c r="N15" s="686"/>
      <c r="O15" s="686"/>
      <c r="P15" s="686"/>
      <c r="Q15" s="686"/>
      <c r="R15" s="686"/>
      <c r="S15" s="686"/>
      <c r="T15" s="686"/>
      <c r="U15" s="686"/>
      <c r="V15" s="637"/>
      <c r="W15" s="637"/>
      <c r="X15" s="637"/>
      <c r="Y15" s="637"/>
      <c r="Z15" s="637"/>
      <c r="AA15" s="637"/>
      <c r="AB15" s="637"/>
      <c r="AC15" s="637"/>
      <c r="AD15" s="637"/>
      <c r="AE15" s="637"/>
      <c r="AF15" s="637"/>
      <c r="AG15" s="637"/>
      <c r="AH15" s="637"/>
      <c r="AI15" s="637"/>
      <c r="AJ15" s="637"/>
      <c r="AK15" s="82"/>
      <c r="AL15" s="564" t="s">
        <v>25</v>
      </c>
      <c r="AM15" s="79"/>
      <c r="AN15" s="79"/>
      <c r="AO15" s="79"/>
      <c r="AP15" s="83"/>
      <c r="AQ15" s="83"/>
      <c r="AR15" s="83"/>
      <c r="AS15" s="79"/>
      <c r="AT15" s="79"/>
      <c r="AU15" s="79"/>
      <c r="AV15" s="79"/>
      <c r="AW15" s="79"/>
      <c r="AX15" s="79"/>
    </row>
    <row r="16" spans="1:50" ht="128.25" customHeight="1" thickBot="1">
      <c r="A16" s="79"/>
      <c r="B16" s="543" t="s">
        <v>163</v>
      </c>
      <c r="C16" s="79"/>
      <c r="D16" s="1251"/>
      <c r="E16" s="1252" t="str">
        <f>IF((IFERROR(SEARCH("花巻市",CONCATENATE(G16,H16,I16,J16),1),0))&gt;0,"",IF((IFERROR(SEARCH("丁目",CONCATENATE(G16,H16,I16,J16),1),0))+(IFERROR(SEARCH("番地",CONCATENATE(G16,H16,I16,J16),1),0))+(IFERROR(SEARCH("号",CONCATENATE(G16,H16,I16,J16),1),0))&gt;0,"住所は　　　　　　　　入力例のとおり⇒　　　　　　　ご記入下さい ⇒　　　　(丁目,番地,号 　はハイフン（ｰ）にしてください)","市区町村　　　　
以下
※　丁目、番号は
ハイフンとして
ください"))</f>
        <v>市区町村　　　　
以下
※　丁目、番号は
ハイフンとして
ください</v>
      </c>
      <c r="F16" s="1253"/>
      <c r="G16" s="727"/>
      <c r="H16" s="687"/>
      <c r="I16" s="688"/>
      <c r="J16" s="689"/>
      <c r="K16" s="689"/>
      <c r="L16" s="689"/>
      <c r="M16" s="689"/>
      <c r="N16" s="689"/>
      <c r="O16" s="689"/>
      <c r="P16" s="689"/>
      <c r="Q16" s="689"/>
      <c r="R16" s="689"/>
      <c r="S16" s="689"/>
      <c r="T16" s="689"/>
      <c r="U16" s="689"/>
      <c r="V16" s="638"/>
      <c r="W16" s="638"/>
      <c r="X16" s="638"/>
      <c r="Y16" s="638"/>
      <c r="Z16" s="638"/>
      <c r="AA16" s="638"/>
      <c r="AB16" s="638"/>
      <c r="AC16" s="638"/>
      <c r="AD16" s="638"/>
      <c r="AE16" s="638"/>
      <c r="AF16" s="638"/>
      <c r="AG16" s="638"/>
      <c r="AH16" s="638"/>
      <c r="AI16" s="638"/>
      <c r="AJ16" s="638"/>
      <c r="AK16" s="82"/>
      <c r="AL16" s="565" t="s">
        <v>163</v>
      </c>
      <c r="AM16" s="79"/>
      <c r="AN16" s="79"/>
      <c r="AO16" s="79"/>
      <c r="AP16" s="83"/>
      <c r="AQ16" s="83"/>
      <c r="AR16" s="83"/>
      <c r="AS16" s="79"/>
      <c r="AT16" s="79"/>
      <c r="AU16" s="79"/>
      <c r="AV16" s="79"/>
      <c r="AW16" s="79"/>
      <c r="AX16" s="79"/>
    </row>
    <row r="17" spans="1:50" ht="29.25" customHeight="1" thickBot="1">
      <c r="A17" s="79"/>
      <c r="B17" s="544" t="s">
        <v>26</v>
      </c>
      <c r="C17" s="79"/>
      <c r="D17" s="627"/>
      <c r="E17" s="628" t="s">
        <v>3</v>
      </c>
      <c r="F17" s="629"/>
      <c r="G17" s="728"/>
      <c r="H17" s="690"/>
      <c r="I17" s="691"/>
      <c r="J17" s="692"/>
      <c r="K17" s="692"/>
      <c r="L17" s="692"/>
      <c r="M17" s="692"/>
      <c r="N17" s="692"/>
      <c r="O17" s="692"/>
      <c r="P17" s="692"/>
      <c r="Q17" s="692"/>
      <c r="R17" s="692"/>
      <c r="S17" s="692"/>
      <c r="T17" s="692"/>
      <c r="U17" s="692"/>
      <c r="V17" s="630"/>
      <c r="W17" s="630"/>
      <c r="X17" s="630"/>
      <c r="Y17" s="630"/>
      <c r="Z17" s="630"/>
      <c r="AA17" s="630"/>
      <c r="AB17" s="630"/>
      <c r="AC17" s="630"/>
      <c r="AD17" s="630"/>
      <c r="AE17" s="630"/>
      <c r="AF17" s="630"/>
      <c r="AG17" s="630"/>
      <c r="AH17" s="630"/>
      <c r="AI17" s="630"/>
      <c r="AJ17" s="630"/>
      <c r="AK17" s="84"/>
      <c r="AL17" s="566" t="s">
        <v>26</v>
      </c>
      <c r="AM17" s="79"/>
      <c r="AN17" s="79"/>
      <c r="AO17" s="79"/>
      <c r="AP17" s="83"/>
      <c r="AQ17" s="83"/>
      <c r="AR17" s="83"/>
      <c r="AS17" s="79"/>
      <c r="AT17" s="79"/>
      <c r="AU17" s="79"/>
      <c r="AV17" s="79"/>
      <c r="AW17" s="79"/>
      <c r="AX17" s="79"/>
    </row>
    <row r="18" spans="1:50" ht="30" customHeight="1">
      <c r="A18" s="79"/>
      <c r="B18" s="540">
        <v>14</v>
      </c>
      <c r="C18" s="79"/>
      <c r="D18" s="1237" t="s">
        <v>37</v>
      </c>
      <c r="E18" s="85" t="s">
        <v>34</v>
      </c>
      <c r="F18" s="95" t="s">
        <v>15</v>
      </c>
      <c r="G18" s="729"/>
      <c r="H18" s="693"/>
      <c r="I18" s="694"/>
      <c r="J18" s="695"/>
      <c r="K18" s="695"/>
      <c r="L18" s="695"/>
      <c r="M18" s="695"/>
      <c r="N18" s="695"/>
      <c r="O18" s="695"/>
      <c r="P18" s="695"/>
      <c r="Q18" s="695"/>
      <c r="R18" s="695"/>
      <c r="S18" s="695"/>
      <c r="T18" s="695"/>
      <c r="U18" s="695"/>
      <c r="V18" s="7"/>
      <c r="W18" s="7"/>
      <c r="X18" s="7"/>
      <c r="Y18" s="7"/>
      <c r="Z18" s="7"/>
      <c r="AA18" s="7"/>
      <c r="AB18" s="7"/>
      <c r="AC18" s="7"/>
      <c r="AD18" s="7"/>
      <c r="AE18" s="7"/>
      <c r="AF18" s="7"/>
      <c r="AG18" s="7"/>
      <c r="AH18" s="7"/>
      <c r="AI18" s="7"/>
      <c r="AJ18" s="7"/>
      <c r="AK18" s="82"/>
      <c r="AL18" s="567">
        <v>14</v>
      </c>
      <c r="AM18" s="79"/>
      <c r="AN18" s="79"/>
      <c r="AO18" s="79"/>
      <c r="AP18" s="83"/>
      <c r="AQ18" s="83"/>
      <c r="AR18" s="83"/>
      <c r="AS18" s="79"/>
      <c r="AT18" s="79"/>
      <c r="AU18" s="79"/>
      <c r="AV18" s="79"/>
      <c r="AW18" s="79"/>
      <c r="AX18" s="79"/>
    </row>
    <row r="19" spans="1:50" ht="30" customHeight="1">
      <c r="A19" s="79"/>
      <c r="B19" s="545">
        <v>3</v>
      </c>
      <c r="C19" s="79"/>
      <c r="D19" s="1238"/>
      <c r="E19" s="86" t="s">
        <v>35</v>
      </c>
      <c r="F19" s="96" t="s">
        <v>15</v>
      </c>
      <c r="G19" s="730"/>
      <c r="H19" s="696"/>
      <c r="I19" s="697"/>
      <c r="J19" s="698"/>
      <c r="K19" s="698"/>
      <c r="L19" s="698"/>
      <c r="M19" s="698"/>
      <c r="N19" s="698"/>
      <c r="O19" s="698"/>
      <c r="P19" s="698"/>
      <c r="Q19" s="698"/>
      <c r="R19" s="698"/>
      <c r="S19" s="698"/>
      <c r="T19" s="698"/>
      <c r="U19" s="698"/>
      <c r="V19" s="8"/>
      <c r="W19" s="8"/>
      <c r="X19" s="8"/>
      <c r="Y19" s="8"/>
      <c r="Z19" s="8"/>
      <c r="AA19" s="8"/>
      <c r="AB19" s="8"/>
      <c r="AC19" s="8"/>
      <c r="AD19" s="8"/>
      <c r="AE19" s="8"/>
      <c r="AF19" s="8"/>
      <c r="AG19" s="8"/>
      <c r="AH19" s="8"/>
      <c r="AI19" s="8"/>
      <c r="AJ19" s="8"/>
      <c r="AK19" s="82"/>
      <c r="AL19" s="568">
        <v>3</v>
      </c>
      <c r="AM19" s="79"/>
      <c r="AN19" s="79"/>
      <c r="AO19" s="79"/>
      <c r="AP19" s="83"/>
      <c r="AQ19" s="83"/>
      <c r="AR19" s="83"/>
      <c r="AS19" s="79"/>
      <c r="AT19" s="79"/>
      <c r="AU19" s="79"/>
      <c r="AV19" s="79"/>
      <c r="AW19" s="79"/>
      <c r="AX19" s="79"/>
    </row>
    <row r="20" spans="1:50" ht="30" customHeight="1">
      <c r="A20" s="79"/>
      <c r="B20" s="545">
        <v>6</v>
      </c>
      <c r="C20" s="79"/>
      <c r="D20" s="1238"/>
      <c r="E20" s="87" t="s">
        <v>36</v>
      </c>
      <c r="F20" s="96" t="s">
        <v>15</v>
      </c>
      <c r="G20" s="730"/>
      <c r="H20" s="696"/>
      <c r="I20" s="697"/>
      <c r="J20" s="698"/>
      <c r="K20" s="698"/>
      <c r="L20" s="698"/>
      <c r="M20" s="698"/>
      <c r="N20" s="698"/>
      <c r="O20" s="698"/>
      <c r="P20" s="698"/>
      <c r="Q20" s="698"/>
      <c r="R20" s="698"/>
      <c r="S20" s="698"/>
      <c r="T20" s="698"/>
      <c r="U20" s="698"/>
      <c r="V20" s="8"/>
      <c r="W20" s="8"/>
      <c r="X20" s="8"/>
      <c r="Y20" s="8"/>
      <c r="Z20" s="8"/>
      <c r="AA20" s="8"/>
      <c r="AB20" s="8"/>
      <c r="AC20" s="8"/>
      <c r="AD20" s="8"/>
      <c r="AE20" s="8"/>
      <c r="AF20" s="8"/>
      <c r="AG20" s="8"/>
      <c r="AH20" s="8"/>
      <c r="AI20" s="8"/>
      <c r="AJ20" s="8"/>
      <c r="AK20" s="82"/>
      <c r="AL20" s="568">
        <v>6</v>
      </c>
      <c r="AM20" s="79"/>
      <c r="AN20" s="79"/>
      <c r="AO20" s="79"/>
      <c r="AP20" s="83"/>
      <c r="AQ20" s="83"/>
      <c r="AR20" s="83"/>
      <c r="AS20" s="79"/>
      <c r="AT20" s="79"/>
      <c r="AU20" s="79"/>
      <c r="AV20" s="79"/>
      <c r="AW20" s="79"/>
      <c r="AX20" s="79"/>
    </row>
    <row r="21" spans="1:50" ht="30" customHeight="1">
      <c r="A21" s="79"/>
      <c r="B21" s="545">
        <v>90</v>
      </c>
      <c r="C21" s="79"/>
      <c r="D21" s="1238"/>
      <c r="E21" s="88" t="s">
        <v>38</v>
      </c>
      <c r="F21" s="96" t="s">
        <v>15</v>
      </c>
      <c r="G21" s="730"/>
      <c r="H21" s="696"/>
      <c r="I21" s="697"/>
      <c r="J21" s="698"/>
      <c r="K21" s="698"/>
      <c r="L21" s="698"/>
      <c r="M21" s="698"/>
      <c r="N21" s="698"/>
      <c r="O21" s="698"/>
      <c r="P21" s="698"/>
      <c r="Q21" s="698"/>
      <c r="R21" s="698"/>
      <c r="S21" s="698"/>
      <c r="T21" s="698"/>
      <c r="U21" s="698"/>
      <c r="V21" s="8"/>
      <c r="W21" s="8"/>
      <c r="X21" s="8"/>
      <c r="Y21" s="8"/>
      <c r="Z21" s="8"/>
      <c r="AA21" s="8"/>
      <c r="AB21" s="8"/>
      <c r="AC21" s="8"/>
      <c r="AD21" s="8"/>
      <c r="AE21" s="8"/>
      <c r="AF21" s="8"/>
      <c r="AG21" s="8"/>
      <c r="AH21" s="8"/>
      <c r="AI21" s="8"/>
      <c r="AJ21" s="8"/>
      <c r="AK21" s="82"/>
      <c r="AL21" s="568">
        <v>90</v>
      </c>
      <c r="AM21" s="79"/>
      <c r="AN21" s="79"/>
      <c r="AO21" s="79"/>
      <c r="AP21" s="83"/>
      <c r="AQ21" s="83"/>
      <c r="AR21" s="83"/>
      <c r="AS21" s="79"/>
      <c r="AT21" s="79"/>
      <c r="AU21" s="79"/>
      <c r="AV21" s="79"/>
      <c r="AW21" s="79"/>
      <c r="AX21" s="79"/>
    </row>
    <row r="22" spans="1:50" ht="30" customHeight="1">
      <c r="A22" s="79"/>
      <c r="B22" s="545">
        <v>5</v>
      </c>
      <c r="C22" s="79"/>
      <c r="D22" s="1238"/>
      <c r="E22" s="89" t="s">
        <v>13</v>
      </c>
      <c r="F22" s="96" t="s">
        <v>16</v>
      </c>
      <c r="G22" s="699"/>
      <c r="H22" s="699"/>
      <c r="I22" s="699"/>
      <c r="J22" s="700"/>
      <c r="K22" s="700"/>
      <c r="L22" s="700"/>
      <c r="M22" s="700"/>
      <c r="N22" s="700"/>
      <c r="O22" s="700"/>
      <c r="P22" s="700"/>
      <c r="Q22" s="700"/>
      <c r="R22" s="700"/>
      <c r="S22" s="700"/>
      <c r="T22" s="700"/>
      <c r="U22" s="700"/>
      <c r="V22" s="28"/>
      <c r="W22" s="28"/>
      <c r="X22" s="28"/>
      <c r="Y22" s="28"/>
      <c r="Z22" s="28"/>
      <c r="AA22" s="28"/>
      <c r="AB22" s="28"/>
      <c r="AC22" s="28"/>
      <c r="AD22" s="28"/>
      <c r="AE22" s="28"/>
      <c r="AF22" s="28"/>
      <c r="AG22" s="28"/>
      <c r="AH22" s="28"/>
      <c r="AI22" s="28"/>
      <c r="AJ22" s="28"/>
      <c r="AK22" s="82"/>
      <c r="AL22" s="568">
        <v>5</v>
      </c>
      <c r="AM22" s="79"/>
      <c r="AN22" s="79"/>
      <c r="AO22" s="79"/>
      <c r="AP22" s="83"/>
      <c r="AQ22" s="83"/>
      <c r="AR22" s="83"/>
      <c r="AS22" s="79"/>
      <c r="AT22" s="79"/>
      <c r="AU22" s="79"/>
      <c r="AV22" s="79"/>
      <c r="AW22" s="79"/>
      <c r="AX22" s="79"/>
    </row>
    <row r="23" spans="1:50" ht="30" customHeight="1" thickBot="1">
      <c r="A23" s="79"/>
      <c r="B23" s="544">
        <v>88</v>
      </c>
      <c r="C23" s="79"/>
      <c r="D23" s="1239"/>
      <c r="E23" s="90" t="s">
        <v>39</v>
      </c>
      <c r="F23" s="97" t="s">
        <v>15</v>
      </c>
      <c r="G23" s="731"/>
      <c r="H23" s="701"/>
      <c r="I23" s="702"/>
      <c r="J23" s="703"/>
      <c r="K23" s="703"/>
      <c r="L23" s="703"/>
      <c r="M23" s="703"/>
      <c r="N23" s="703"/>
      <c r="O23" s="703"/>
      <c r="P23" s="703"/>
      <c r="Q23" s="703"/>
      <c r="R23" s="703"/>
      <c r="S23" s="703"/>
      <c r="T23" s="703"/>
      <c r="U23" s="703"/>
      <c r="V23" s="9"/>
      <c r="W23" s="9"/>
      <c r="X23" s="9"/>
      <c r="Y23" s="9"/>
      <c r="Z23" s="9"/>
      <c r="AA23" s="9"/>
      <c r="AB23" s="9"/>
      <c r="AC23" s="9"/>
      <c r="AD23" s="9"/>
      <c r="AE23" s="9"/>
      <c r="AF23" s="9"/>
      <c r="AG23" s="9"/>
      <c r="AH23" s="9"/>
      <c r="AI23" s="9"/>
      <c r="AJ23" s="9"/>
      <c r="AK23" s="82"/>
      <c r="AL23" s="569">
        <v>88</v>
      </c>
      <c r="AM23" s="79"/>
      <c r="AN23" s="79"/>
      <c r="AO23" s="79"/>
      <c r="AP23" s="83"/>
      <c r="AQ23" s="83"/>
      <c r="AR23" s="83"/>
      <c r="AS23" s="79"/>
      <c r="AT23" s="79"/>
      <c r="AU23" s="79"/>
      <c r="AV23" s="79"/>
      <c r="AW23" s="79"/>
      <c r="AX23" s="79"/>
    </row>
    <row r="24" spans="1:50" ht="30" customHeight="1">
      <c r="A24" s="79"/>
      <c r="B24" s="540" t="s">
        <v>215</v>
      </c>
      <c r="C24" s="79"/>
      <c r="D24" s="1230" t="s">
        <v>290</v>
      </c>
      <c r="E24" s="1231"/>
      <c r="F24" s="95" t="s">
        <v>19</v>
      </c>
      <c r="G24" s="732"/>
      <c r="H24" s="704"/>
      <c r="I24" s="705"/>
      <c r="J24" s="706"/>
      <c r="K24" s="706"/>
      <c r="L24" s="706"/>
      <c r="M24" s="706"/>
      <c r="N24" s="706"/>
      <c r="O24" s="706"/>
      <c r="P24" s="706"/>
      <c r="Q24" s="706"/>
      <c r="R24" s="706"/>
      <c r="S24" s="706"/>
      <c r="T24" s="706"/>
      <c r="U24" s="706"/>
      <c r="V24" s="10"/>
      <c r="W24" s="10"/>
      <c r="X24" s="10"/>
      <c r="Y24" s="10"/>
      <c r="Z24" s="10"/>
      <c r="AA24" s="10"/>
      <c r="AB24" s="10"/>
      <c r="AC24" s="10"/>
      <c r="AD24" s="10"/>
      <c r="AE24" s="10"/>
      <c r="AF24" s="10"/>
      <c r="AG24" s="10"/>
      <c r="AH24" s="10"/>
      <c r="AI24" s="10"/>
      <c r="AJ24" s="10"/>
      <c r="AK24" s="91"/>
      <c r="AL24" s="570" t="s">
        <v>215</v>
      </c>
      <c r="AM24" s="79"/>
      <c r="AN24" s="79"/>
      <c r="AO24" s="79"/>
      <c r="AP24" s="83"/>
      <c r="AQ24" s="83"/>
      <c r="AR24" s="83"/>
      <c r="AS24" s="79"/>
      <c r="AT24" s="79"/>
      <c r="AU24" s="79"/>
      <c r="AV24" s="79"/>
      <c r="AW24" s="79"/>
      <c r="AX24" s="79"/>
    </row>
    <row r="25" spans="1:50" ht="30" customHeight="1">
      <c r="A25" s="79"/>
      <c r="B25" s="545">
        <v>48</v>
      </c>
      <c r="C25" s="79"/>
      <c r="D25" s="1232"/>
      <c r="E25" s="1233"/>
      <c r="F25" s="96" t="s">
        <v>20</v>
      </c>
      <c r="G25" s="730"/>
      <c r="H25" s="696"/>
      <c r="I25" s="697"/>
      <c r="J25" s="698"/>
      <c r="K25" s="698"/>
      <c r="L25" s="698"/>
      <c r="M25" s="698"/>
      <c r="N25" s="698"/>
      <c r="O25" s="698"/>
      <c r="P25" s="698"/>
      <c r="Q25" s="698"/>
      <c r="R25" s="698"/>
      <c r="S25" s="698"/>
      <c r="T25" s="698"/>
      <c r="U25" s="698"/>
      <c r="V25" s="8"/>
      <c r="W25" s="8"/>
      <c r="X25" s="8"/>
      <c r="Y25" s="8"/>
      <c r="Z25" s="8"/>
      <c r="AA25" s="8"/>
      <c r="AB25" s="8"/>
      <c r="AC25" s="8"/>
      <c r="AD25" s="8"/>
      <c r="AE25" s="8"/>
      <c r="AF25" s="8"/>
      <c r="AG25" s="8"/>
      <c r="AH25" s="8"/>
      <c r="AI25" s="8"/>
      <c r="AJ25" s="8"/>
      <c r="AK25" s="92"/>
      <c r="AL25" s="568">
        <v>48</v>
      </c>
      <c r="AM25" s="79"/>
      <c r="AN25" s="79"/>
      <c r="AO25" s="79"/>
      <c r="AP25" s="83"/>
      <c r="AQ25" s="83"/>
      <c r="AR25" s="83"/>
      <c r="AS25" s="79"/>
      <c r="AT25" s="79"/>
      <c r="AU25" s="79"/>
      <c r="AV25" s="79"/>
      <c r="AW25" s="79"/>
      <c r="AX25" s="79"/>
    </row>
    <row r="26" spans="1:50" ht="30" customHeight="1">
      <c r="A26" s="79"/>
      <c r="B26" s="545">
        <v>4</v>
      </c>
      <c r="C26" s="79"/>
      <c r="D26" s="1234" t="str">
        <f>IF(G67=1," (認定こども園は、　　　こども園として　　　　認定された年月日）",IF(H67=1,"認定こども園は、　　　こども園として　　　　認定された年月日",IF(I67=1,"認定こども園は、　　　こども園として　　　　認定された年月日",IF(J67=1,"認定こども園は、　　　こども園として　　　　認定された年月日",""))))</f>
        <v/>
      </c>
      <c r="E26" s="1235"/>
      <c r="F26" s="96" t="s">
        <v>21</v>
      </c>
      <c r="G26" s="730"/>
      <c r="H26" s="696"/>
      <c r="I26" s="697"/>
      <c r="J26" s="698"/>
      <c r="K26" s="698"/>
      <c r="L26" s="698"/>
      <c r="M26" s="698"/>
      <c r="N26" s="698"/>
      <c r="O26" s="698"/>
      <c r="P26" s="698"/>
      <c r="Q26" s="698"/>
      <c r="R26" s="698"/>
      <c r="S26" s="698"/>
      <c r="T26" s="698"/>
      <c r="U26" s="698"/>
      <c r="V26" s="8"/>
      <c r="W26" s="8"/>
      <c r="X26" s="8"/>
      <c r="Y26" s="8"/>
      <c r="Z26" s="8"/>
      <c r="AA26" s="8"/>
      <c r="AB26" s="8"/>
      <c r="AC26" s="8"/>
      <c r="AD26" s="8"/>
      <c r="AE26" s="8"/>
      <c r="AF26" s="8"/>
      <c r="AG26" s="8"/>
      <c r="AH26" s="8"/>
      <c r="AI26" s="8"/>
      <c r="AJ26" s="8"/>
      <c r="AK26" s="92"/>
      <c r="AL26" s="568">
        <v>4</v>
      </c>
      <c r="AM26" s="79"/>
      <c r="AN26" s="79"/>
      <c r="AO26" s="79"/>
      <c r="AP26" s="83"/>
      <c r="AQ26" s="83"/>
      <c r="AR26" s="83"/>
      <c r="AS26" s="79"/>
      <c r="AT26" s="79"/>
      <c r="AU26" s="79"/>
      <c r="AV26" s="79"/>
      <c r="AW26" s="79"/>
      <c r="AX26" s="79"/>
    </row>
    <row r="27" spans="1:50" ht="30" customHeight="1" thickBot="1">
      <c r="A27" s="79"/>
      <c r="B27" s="545">
        <v>23</v>
      </c>
      <c r="C27" s="79"/>
      <c r="D27" s="1236"/>
      <c r="E27" s="1235"/>
      <c r="F27" s="405" t="s">
        <v>22</v>
      </c>
      <c r="G27" s="733"/>
      <c r="H27" s="701"/>
      <c r="I27" s="702"/>
      <c r="J27" s="703"/>
      <c r="K27" s="703"/>
      <c r="L27" s="703"/>
      <c r="M27" s="703"/>
      <c r="N27" s="703"/>
      <c r="O27" s="703"/>
      <c r="P27" s="703"/>
      <c r="Q27" s="703"/>
      <c r="R27" s="703"/>
      <c r="S27" s="703"/>
      <c r="T27" s="703"/>
      <c r="U27" s="703"/>
      <c r="V27" s="9"/>
      <c r="W27" s="9"/>
      <c r="X27" s="9"/>
      <c r="Y27" s="9"/>
      <c r="Z27" s="9"/>
      <c r="AA27" s="9"/>
      <c r="AB27" s="9"/>
      <c r="AC27" s="9"/>
      <c r="AD27" s="9"/>
      <c r="AE27" s="9"/>
      <c r="AF27" s="9"/>
      <c r="AG27" s="9"/>
      <c r="AH27" s="9"/>
      <c r="AI27" s="9"/>
      <c r="AJ27" s="9"/>
      <c r="AK27" s="92"/>
      <c r="AL27" s="568">
        <v>23</v>
      </c>
      <c r="AM27" s="79"/>
      <c r="AN27" s="79"/>
      <c r="AO27" s="79"/>
      <c r="AP27" s="83"/>
      <c r="AQ27" s="83"/>
      <c r="AR27" s="83"/>
      <c r="AS27" s="79"/>
      <c r="AT27" s="79"/>
      <c r="AU27" s="79"/>
      <c r="AV27" s="79"/>
      <c r="AW27" s="79"/>
      <c r="AX27" s="79"/>
    </row>
    <row r="28" spans="1:50" ht="52.5" customHeight="1" thickBot="1">
      <c r="A28" s="79"/>
      <c r="B28" s="546" t="s">
        <v>18</v>
      </c>
      <c r="C28" s="79"/>
      <c r="D28" s="1224" t="s">
        <v>17</v>
      </c>
      <c r="E28" s="1225"/>
      <c r="F28" s="1226"/>
      <c r="G28" s="734"/>
      <c r="H28" s="707"/>
      <c r="I28" s="708"/>
      <c r="J28" s="709"/>
      <c r="K28" s="709"/>
      <c r="L28" s="709"/>
      <c r="M28" s="709"/>
      <c r="N28" s="709"/>
      <c r="O28" s="709"/>
      <c r="P28" s="709"/>
      <c r="Q28" s="709"/>
      <c r="R28" s="709"/>
      <c r="S28" s="709"/>
      <c r="T28" s="709"/>
      <c r="U28" s="709"/>
      <c r="V28" s="23"/>
      <c r="W28" s="23"/>
      <c r="X28" s="23"/>
      <c r="Y28" s="23"/>
      <c r="Z28" s="23"/>
      <c r="AA28" s="23"/>
      <c r="AB28" s="23"/>
      <c r="AC28" s="23"/>
      <c r="AD28" s="23"/>
      <c r="AE28" s="23"/>
      <c r="AF28" s="23"/>
      <c r="AG28" s="23"/>
      <c r="AH28" s="23"/>
      <c r="AI28" s="23"/>
      <c r="AJ28" s="23"/>
      <c r="AK28" s="82"/>
      <c r="AL28" s="571" t="s">
        <v>18</v>
      </c>
      <c r="AM28" s="79"/>
      <c r="AN28" s="79"/>
      <c r="AO28" s="79"/>
      <c r="AP28" s="83"/>
      <c r="AQ28" s="83"/>
      <c r="AR28" s="83"/>
      <c r="AS28" s="79"/>
      <c r="AT28" s="79"/>
      <c r="AU28" s="79"/>
      <c r="AV28" s="79"/>
      <c r="AW28" s="79"/>
      <c r="AX28" s="79"/>
    </row>
    <row r="29" spans="1:50" ht="21.75" hidden="1" customHeight="1" thickBot="1">
      <c r="A29" s="79"/>
      <c r="B29" s="539"/>
      <c r="C29" s="79"/>
      <c r="D29" s="412"/>
      <c r="E29" s="413" t="s">
        <v>509</v>
      </c>
      <c r="F29" s="414"/>
      <c r="G29" s="415" t="str">
        <f t="shared" ref="G29:AJ29" si="17">IF(G10="","",LEFT(G10,1))</f>
        <v/>
      </c>
      <c r="H29" s="415" t="str">
        <f>IF(H10="","",LEFT(H10,1))</f>
        <v/>
      </c>
      <c r="I29" s="415" t="str">
        <f>IF(I10="","",LEFT(I10,1))</f>
        <v/>
      </c>
      <c r="J29" s="415" t="str">
        <f t="shared" si="17"/>
        <v/>
      </c>
      <c r="K29" s="415" t="str">
        <f t="shared" si="17"/>
        <v/>
      </c>
      <c r="L29" s="415" t="str">
        <f t="shared" si="17"/>
        <v/>
      </c>
      <c r="M29" s="415" t="str">
        <f t="shared" si="17"/>
        <v/>
      </c>
      <c r="N29" s="415" t="str">
        <f t="shared" si="17"/>
        <v/>
      </c>
      <c r="O29" s="415" t="str">
        <f t="shared" si="17"/>
        <v/>
      </c>
      <c r="P29" s="415" t="str">
        <f t="shared" si="17"/>
        <v/>
      </c>
      <c r="Q29" s="415" t="str">
        <f t="shared" si="17"/>
        <v/>
      </c>
      <c r="R29" s="415" t="str">
        <f t="shared" si="17"/>
        <v/>
      </c>
      <c r="S29" s="415" t="str">
        <f t="shared" si="17"/>
        <v/>
      </c>
      <c r="T29" s="415" t="str">
        <f t="shared" si="17"/>
        <v/>
      </c>
      <c r="U29" s="415" t="str">
        <f t="shared" si="17"/>
        <v/>
      </c>
      <c r="V29" s="415" t="str">
        <f t="shared" si="17"/>
        <v/>
      </c>
      <c r="W29" s="415" t="str">
        <f t="shared" si="17"/>
        <v/>
      </c>
      <c r="X29" s="415" t="str">
        <f t="shared" si="17"/>
        <v/>
      </c>
      <c r="Y29" s="415" t="str">
        <f t="shared" si="17"/>
        <v/>
      </c>
      <c r="Z29" s="415" t="str">
        <f t="shared" si="17"/>
        <v/>
      </c>
      <c r="AA29" s="415" t="str">
        <f t="shared" si="17"/>
        <v/>
      </c>
      <c r="AB29" s="415" t="str">
        <f t="shared" si="17"/>
        <v/>
      </c>
      <c r="AC29" s="415" t="str">
        <f t="shared" si="17"/>
        <v/>
      </c>
      <c r="AD29" s="415" t="str">
        <f t="shared" si="17"/>
        <v/>
      </c>
      <c r="AE29" s="415" t="str">
        <f t="shared" si="17"/>
        <v/>
      </c>
      <c r="AF29" s="415" t="str">
        <f t="shared" si="17"/>
        <v/>
      </c>
      <c r="AG29" s="415" t="str">
        <f t="shared" si="17"/>
        <v/>
      </c>
      <c r="AH29" s="415" t="str">
        <f t="shared" si="17"/>
        <v/>
      </c>
      <c r="AI29" s="415" t="str">
        <f t="shared" si="17"/>
        <v/>
      </c>
      <c r="AJ29" s="415" t="str">
        <f t="shared" si="17"/>
        <v/>
      </c>
      <c r="AK29" s="82"/>
      <c r="AL29" s="561"/>
      <c r="AM29" s="79"/>
      <c r="AN29" s="79"/>
      <c r="AO29" s="79"/>
      <c r="AP29" s="83"/>
      <c r="AQ29" s="83"/>
      <c r="AR29" s="83"/>
      <c r="AS29" s="79"/>
      <c r="AT29" s="79"/>
      <c r="AU29" s="79"/>
      <c r="AV29" s="79"/>
      <c r="AW29" s="79"/>
      <c r="AX29" s="79"/>
    </row>
    <row r="30" spans="1:50" ht="24.75" hidden="1" customHeight="1" thickBot="1">
      <c r="B30" s="539"/>
      <c r="D30" s="401"/>
      <c r="E30" s="402" t="s">
        <v>510</v>
      </c>
      <c r="F30" s="403"/>
      <c r="G30" s="404" t="str">
        <f t="shared" ref="G30:AJ30" si="18">IF(G9="","",CONCATENATE(G11,"　",G12))</f>
        <v/>
      </c>
      <c r="H30" s="404" t="str">
        <f t="shared" si="18"/>
        <v/>
      </c>
      <c r="I30" s="404" t="str">
        <f t="shared" si="18"/>
        <v/>
      </c>
      <c r="J30" s="404" t="str">
        <f t="shared" si="18"/>
        <v/>
      </c>
      <c r="K30" s="404" t="str">
        <f t="shared" si="18"/>
        <v/>
      </c>
      <c r="L30" s="404" t="str">
        <f t="shared" si="18"/>
        <v/>
      </c>
      <c r="M30" s="404" t="str">
        <f t="shared" si="18"/>
        <v/>
      </c>
      <c r="N30" s="404" t="str">
        <f t="shared" si="18"/>
        <v/>
      </c>
      <c r="O30" s="404" t="str">
        <f t="shared" si="18"/>
        <v/>
      </c>
      <c r="P30" s="404" t="str">
        <f t="shared" si="18"/>
        <v/>
      </c>
      <c r="Q30" s="404" t="str">
        <f t="shared" si="18"/>
        <v/>
      </c>
      <c r="R30" s="404" t="str">
        <f t="shared" si="18"/>
        <v/>
      </c>
      <c r="S30" s="404" t="str">
        <f t="shared" si="18"/>
        <v/>
      </c>
      <c r="T30" s="404" t="str">
        <f t="shared" si="18"/>
        <v/>
      </c>
      <c r="U30" s="404" t="str">
        <f t="shared" si="18"/>
        <v/>
      </c>
      <c r="V30" s="404" t="str">
        <f t="shared" si="18"/>
        <v/>
      </c>
      <c r="W30" s="404" t="str">
        <f t="shared" si="18"/>
        <v/>
      </c>
      <c r="X30" s="404" t="str">
        <f t="shared" si="18"/>
        <v/>
      </c>
      <c r="Y30" s="404" t="str">
        <f t="shared" si="18"/>
        <v/>
      </c>
      <c r="Z30" s="404" t="str">
        <f t="shared" si="18"/>
        <v/>
      </c>
      <c r="AA30" s="404" t="str">
        <f t="shared" si="18"/>
        <v/>
      </c>
      <c r="AB30" s="404" t="str">
        <f t="shared" si="18"/>
        <v/>
      </c>
      <c r="AC30" s="404" t="str">
        <f t="shared" si="18"/>
        <v/>
      </c>
      <c r="AD30" s="404" t="str">
        <f t="shared" si="18"/>
        <v/>
      </c>
      <c r="AE30" s="404" t="str">
        <f t="shared" si="18"/>
        <v/>
      </c>
      <c r="AF30" s="404" t="str">
        <f t="shared" si="18"/>
        <v/>
      </c>
      <c r="AG30" s="404" t="str">
        <f t="shared" si="18"/>
        <v/>
      </c>
      <c r="AH30" s="404" t="str">
        <f t="shared" si="18"/>
        <v/>
      </c>
      <c r="AI30" s="404" t="str">
        <f t="shared" si="18"/>
        <v/>
      </c>
      <c r="AJ30" s="404" t="str">
        <f t="shared" si="18"/>
        <v/>
      </c>
      <c r="AK30" s="385"/>
      <c r="AL30" s="560"/>
      <c r="AM30" s="79"/>
      <c r="AN30" s="79"/>
      <c r="AO30" s="79"/>
      <c r="AP30" s="83"/>
      <c r="AQ30" s="83"/>
      <c r="AR30" s="83"/>
      <c r="AS30" s="79"/>
      <c r="AT30" s="79"/>
      <c r="AU30" s="79"/>
      <c r="AV30" s="79"/>
      <c r="AW30" s="79"/>
      <c r="AX30" s="79"/>
    </row>
    <row r="31" spans="1:50" ht="24.75" hidden="1" customHeight="1" thickBot="1">
      <c r="B31" s="539"/>
      <c r="D31" s="401"/>
      <c r="E31" s="402" t="s">
        <v>494</v>
      </c>
      <c r="F31" s="403"/>
      <c r="G31" s="404" t="str">
        <f>DBCS(IF(G15="","",CONCATENATE(G15,G16)))</f>
        <v/>
      </c>
      <c r="H31" s="404" t="str">
        <f t="shared" ref="H31:AJ31" si="19">IF(H15="","",CONCATENATE(H15,H16))</f>
        <v/>
      </c>
      <c r="I31" s="404" t="str">
        <f t="shared" si="19"/>
        <v/>
      </c>
      <c r="J31" s="404" t="str">
        <f t="shared" si="19"/>
        <v/>
      </c>
      <c r="K31" s="404" t="str">
        <f t="shared" si="19"/>
        <v/>
      </c>
      <c r="L31" s="404" t="str">
        <f t="shared" si="19"/>
        <v/>
      </c>
      <c r="M31" s="404" t="str">
        <f t="shared" si="19"/>
        <v/>
      </c>
      <c r="N31" s="404" t="str">
        <f t="shared" si="19"/>
        <v/>
      </c>
      <c r="O31" s="404" t="str">
        <f t="shared" si="19"/>
        <v/>
      </c>
      <c r="P31" s="404" t="str">
        <f t="shared" si="19"/>
        <v/>
      </c>
      <c r="Q31" s="404" t="str">
        <f t="shared" si="19"/>
        <v/>
      </c>
      <c r="R31" s="404" t="str">
        <f t="shared" si="19"/>
        <v/>
      </c>
      <c r="S31" s="404" t="str">
        <f t="shared" si="19"/>
        <v/>
      </c>
      <c r="T31" s="404" t="str">
        <f t="shared" si="19"/>
        <v/>
      </c>
      <c r="U31" s="404" t="str">
        <f t="shared" si="19"/>
        <v/>
      </c>
      <c r="V31" s="404" t="str">
        <f t="shared" si="19"/>
        <v/>
      </c>
      <c r="W31" s="404" t="str">
        <f t="shared" si="19"/>
        <v/>
      </c>
      <c r="X31" s="404" t="str">
        <f t="shared" si="19"/>
        <v/>
      </c>
      <c r="Y31" s="404" t="str">
        <f t="shared" si="19"/>
        <v/>
      </c>
      <c r="Z31" s="404" t="str">
        <f t="shared" si="19"/>
        <v/>
      </c>
      <c r="AA31" s="404" t="str">
        <f t="shared" si="19"/>
        <v/>
      </c>
      <c r="AB31" s="404" t="str">
        <f t="shared" si="19"/>
        <v/>
      </c>
      <c r="AC31" s="404" t="str">
        <f t="shared" si="19"/>
        <v/>
      </c>
      <c r="AD31" s="404" t="str">
        <f t="shared" si="19"/>
        <v/>
      </c>
      <c r="AE31" s="404" t="str">
        <f t="shared" si="19"/>
        <v/>
      </c>
      <c r="AF31" s="404" t="str">
        <f t="shared" si="19"/>
        <v/>
      </c>
      <c r="AG31" s="404" t="str">
        <f t="shared" si="19"/>
        <v/>
      </c>
      <c r="AH31" s="404" t="str">
        <f t="shared" si="19"/>
        <v/>
      </c>
      <c r="AI31" s="404" t="str">
        <f t="shared" si="19"/>
        <v/>
      </c>
      <c r="AJ31" s="404" t="str">
        <f t="shared" si="19"/>
        <v/>
      </c>
      <c r="AK31" s="385"/>
      <c r="AL31" s="560"/>
      <c r="AM31" s="79"/>
      <c r="AN31" s="79"/>
      <c r="AO31" s="79"/>
      <c r="AP31" s="83"/>
      <c r="AQ31" s="83"/>
      <c r="AR31" s="83"/>
      <c r="AS31" s="79"/>
      <c r="AT31" s="79"/>
      <c r="AU31" s="79"/>
      <c r="AV31" s="79"/>
      <c r="AW31" s="79"/>
      <c r="AX31" s="79"/>
    </row>
    <row r="32" spans="1:50" ht="24.75" hidden="1" customHeight="1" thickBot="1">
      <c r="B32" s="539"/>
      <c r="D32" s="401"/>
      <c r="E32" s="402" t="s">
        <v>710</v>
      </c>
      <c r="F32" s="403"/>
      <c r="G32" s="404" t="str">
        <f>IF(G13="","",IF(LEFT(G13,1)="２",2,IF(CLEAN(SUBSTITUTE(DBCS(G31),"　",""))=CLEAN(SUBSTITUTE(DBCS(作業１!$L$12),"　","")),2,1)))</f>
        <v/>
      </c>
      <c r="H32" s="404" t="str">
        <f>IF(H13="","",IF(LEFT(H13,1)="２",2,IF(CLEAN(SUBSTITUTE(DBCS(H31),"　",""))=CLEAN(SUBSTITUTE(DBCS(作業１!$L$12),"　","")),2,1)))</f>
        <v/>
      </c>
      <c r="I32" s="404" t="str">
        <f>IF(I13="","",IF(LEFT(I13,1)="２",2,IF(CLEAN(SUBSTITUTE(DBCS(I31),"　",""))=CLEAN(SUBSTITUTE(DBCS(作業１!$L$12),"　","")),2,1)))</f>
        <v/>
      </c>
      <c r="J32" s="404" t="str">
        <f>IF(J13="","",IF(LEFT(J13,1)="２",2,IF(CLEAN(SUBSTITUTE(DBCS(J31),"　",""))=CLEAN(SUBSTITUTE(DBCS(作業１!$L$12),"　","")),2,1)))</f>
        <v/>
      </c>
      <c r="K32" s="404" t="str">
        <f>IF(K13="","",IF(LEFT(K13,1)="２",2,IF(CLEAN(SUBSTITUTE(DBCS(K31),"　",""))=CLEAN(SUBSTITUTE(DBCS(作業１!$L$12),"　","")),2,1)))</f>
        <v/>
      </c>
      <c r="L32" s="404" t="str">
        <f>IF(L13="","",IF(LEFT(L13,1)="２",2,IF(CLEAN(SUBSTITUTE(DBCS(L31),"　",""))=CLEAN(SUBSTITUTE(DBCS(作業１!$L$12),"　","")),2,1)))</f>
        <v/>
      </c>
      <c r="M32" s="404" t="str">
        <f>IF(M13="","",IF(LEFT(M13,1)="２",2,IF(CLEAN(SUBSTITUTE(DBCS(M31),"　",""))=CLEAN(SUBSTITUTE(DBCS(作業１!$L$12),"　","")),2,1)))</f>
        <v/>
      </c>
      <c r="N32" s="404" t="str">
        <f>IF(N13="","",IF(LEFT(N13,1)="２",2,IF(CLEAN(SUBSTITUTE(DBCS(N31),"　",""))=CLEAN(SUBSTITUTE(DBCS(作業１!$L$12),"　","")),2,1)))</f>
        <v/>
      </c>
      <c r="O32" s="404" t="str">
        <f>IF(O13="","",IF(LEFT(O13,1)="２",2,IF(CLEAN(SUBSTITUTE(DBCS(O31),"　",""))=CLEAN(SUBSTITUTE(DBCS(作業１!$L$12),"　","")),2,1)))</f>
        <v/>
      </c>
      <c r="P32" s="404" t="str">
        <f>IF(P13="","",IF(LEFT(P13,1)="２",2,IF(CLEAN(SUBSTITUTE(DBCS(P31),"　",""))=CLEAN(SUBSTITUTE(DBCS(作業１!$L$12),"　","")),2,1)))</f>
        <v/>
      </c>
      <c r="Q32" s="404" t="str">
        <f>IF(Q13="","",IF(LEFT(Q13,1)="２",2,IF(CLEAN(SUBSTITUTE(DBCS(Q31),"　",""))=CLEAN(SUBSTITUTE(DBCS(作業１!$L$12),"　","")),2,1)))</f>
        <v/>
      </c>
      <c r="R32" s="404" t="str">
        <f>IF(R13="","",IF(LEFT(R13,1)="２",2,IF(CLEAN(SUBSTITUTE(DBCS(R31),"　",""))=CLEAN(SUBSTITUTE(DBCS(作業１!$L$12),"　","")),2,1)))</f>
        <v/>
      </c>
      <c r="S32" s="404" t="str">
        <f>IF(S13="","",IF(LEFT(S13,1)="２",2,IF(CLEAN(SUBSTITUTE(DBCS(S31),"　",""))=CLEAN(SUBSTITUTE(DBCS(作業１!$L$12),"　","")),2,1)))</f>
        <v/>
      </c>
      <c r="T32" s="404" t="str">
        <f>IF(T13="","",IF(LEFT(T13,1)="２",2,IF(CLEAN(SUBSTITUTE(DBCS(T31),"　",""))=CLEAN(SUBSTITUTE(DBCS(作業１!$L$12),"　","")),2,1)))</f>
        <v/>
      </c>
      <c r="U32" s="404" t="str">
        <f>IF(U13="","",IF(LEFT(U13,1)="２",2,IF(CLEAN(SUBSTITUTE(DBCS(U31),"　",""))=CLEAN(SUBSTITUTE(DBCS(作業１!$L$12),"　","")),2,1)))</f>
        <v/>
      </c>
      <c r="V32" s="404" t="str">
        <f>IF(V13="","",IF(LEFT(V13,1)="２",2,IF(CLEAN(SUBSTITUTE(DBCS(V31),"　",""))=CLEAN(SUBSTITUTE(DBCS(作業１!$L$12),"　","")),2,1)))</f>
        <v/>
      </c>
      <c r="W32" s="404" t="str">
        <f>IF(W13="","",IF(LEFT(W13,1)="２",2,IF(CLEAN(SUBSTITUTE(DBCS(W31),"　",""))=CLEAN(SUBSTITUTE(DBCS(作業１!$L$12),"　","")),2,1)))</f>
        <v/>
      </c>
      <c r="X32" s="404" t="str">
        <f>IF(X13="","",IF(LEFT(X13,1)="２",2,IF(CLEAN(SUBSTITUTE(DBCS(X31),"　",""))=CLEAN(SUBSTITUTE(DBCS(作業１!$L$12),"　","")),2,1)))</f>
        <v/>
      </c>
      <c r="Y32" s="404" t="str">
        <f>IF(Y13="","",IF(LEFT(Y13,1)="２",2,IF(CLEAN(SUBSTITUTE(DBCS(Y31),"　",""))=CLEAN(SUBSTITUTE(DBCS(作業１!$L$12),"　","")),2,1)))</f>
        <v/>
      </c>
      <c r="Z32" s="404" t="str">
        <f>IF(Z13="","",IF(LEFT(Z13,1)="２",2,IF(CLEAN(SUBSTITUTE(DBCS(Z31),"　",""))=CLEAN(SUBSTITUTE(DBCS(作業１!$L$12),"　","")),2,1)))</f>
        <v/>
      </c>
      <c r="AA32" s="404" t="str">
        <f>IF(AA13="","",IF(LEFT(AA13,1)="２",2,IF(CLEAN(SUBSTITUTE(DBCS(AA31),"　",""))=CLEAN(SUBSTITUTE(DBCS(作業１!$L$12),"　","")),2,1)))</f>
        <v/>
      </c>
      <c r="AB32" s="404" t="str">
        <f>IF(AB13="","",IF(LEFT(AB13,1)="２",2,IF(CLEAN(SUBSTITUTE(DBCS(AB31),"　",""))=CLEAN(SUBSTITUTE(DBCS(作業１!$L$12),"　","")),2,1)))</f>
        <v/>
      </c>
      <c r="AC32" s="404" t="str">
        <f>IF(AC13="","",IF(LEFT(AC13,1)="２",2,IF(CLEAN(SUBSTITUTE(DBCS(AC31),"　",""))=CLEAN(SUBSTITUTE(DBCS(作業１!$L$12),"　","")),2,1)))</f>
        <v/>
      </c>
      <c r="AD32" s="404" t="str">
        <f>IF(AD13="","",IF(LEFT(AD13,1)="２",2,IF(CLEAN(SUBSTITUTE(DBCS(AD31),"　",""))=CLEAN(SUBSTITUTE(DBCS(作業１!$L$12),"　","")),2,1)))</f>
        <v/>
      </c>
      <c r="AE32" s="404" t="str">
        <f>IF(AE13="","",IF(LEFT(AE13,1)="２",2,IF(CLEAN(SUBSTITUTE(DBCS(AE31),"　",""))=CLEAN(SUBSTITUTE(DBCS(作業１!$L$12),"　","")),2,1)))</f>
        <v/>
      </c>
      <c r="AF32" s="404" t="str">
        <f>IF(AF13="","",IF(LEFT(AF13,1)="２",2,IF(CLEAN(SUBSTITUTE(DBCS(AF31),"　",""))=CLEAN(SUBSTITUTE(DBCS(作業１!$L$12),"　","")),2,1)))</f>
        <v/>
      </c>
      <c r="AG32" s="404" t="str">
        <f>IF(AG13="","",IF(LEFT(AG13,1)="２",2,IF(CLEAN(SUBSTITUTE(DBCS(AG31),"　",""))=CLEAN(SUBSTITUTE(DBCS(作業１!$L$12),"　","")),2,1)))</f>
        <v/>
      </c>
      <c r="AH32" s="404" t="str">
        <f>IF(AH13="","",IF(LEFT(AH13,1)="２",2,IF(CLEAN(SUBSTITUTE(DBCS(AH31),"　",""))=CLEAN(SUBSTITUTE(DBCS(作業１!$L$12),"　","")),2,1)))</f>
        <v/>
      </c>
      <c r="AI32" s="404" t="str">
        <f>IF(AI13="","",IF(LEFT(AI13,1)="２",2,IF(CLEAN(SUBSTITUTE(DBCS(AI31),"　",""))=CLEAN(SUBSTITUTE(DBCS(作業１!$L$12),"　","")),2,1)))</f>
        <v/>
      </c>
      <c r="AJ32" s="404" t="str">
        <f>IF(AJ13="","",IF(LEFT(AJ13,1)="２",2,IF(CLEAN(SUBSTITUTE(DBCS(AJ31),"　",""))=CLEAN(SUBSTITUTE(DBCS(作業１!$L$12),"　","")),2,1)))</f>
        <v/>
      </c>
      <c r="AK32" s="385"/>
      <c r="AL32" s="560"/>
      <c r="AM32" s="79"/>
      <c r="AN32" s="79"/>
      <c r="AO32" s="79"/>
      <c r="AP32" s="83"/>
      <c r="AQ32" s="83"/>
      <c r="AR32" s="83"/>
      <c r="AS32" s="79"/>
      <c r="AT32" s="79"/>
      <c r="AU32" s="79"/>
      <c r="AV32" s="79"/>
      <c r="AW32" s="79"/>
      <c r="AX32" s="79"/>
    </row>
    <row r="33" spans="1:50" ht="24.75" hidden="1" customHeight="1" thickBot="1">
      <c r="B33" s="539"/>
      <c r="D33" s="401"/>
      <c r="E33" s="416" t="s">
        <v>511</v>
      </c>
      <c r="F33" s="417"/>
      <c r="G33" s="418" t="str">
        <f t="shared" ref="G33:AJ33" si="20">IF(G24="","",CONCATENATE(LEFT(G24,1),IF(G25&gt;9,G25,CONCATENATE("0",G25)),IF(G26&gt;9,G26,CONCATENATE("0",G26)),IF(G27&gt;9,G27,CONCATENATE("0",G27))))</f>
        <v/>
      </c>
      <c r="H33" s="418" t="str">
        <f t="shared" si="20"/>
        <v/>
      </c>
      <c r="I33" s="418" t="str">
        <f t="shared" si="20"/>
        <v/>
      </c>
      <c r="J33" s="418" t="str">
        <f t="shared" si="20"/>
        <v/>
      </c>
      <c r="K33" s="418" t="str">
        <f t="shared" si="20"/>
        <v/>
      </c>
      <c r="L33" s="418" t="str">
        <f t="shared" si="20"/>
        <v/>
      </c>
      <c r="M33" s="418" t="str">
        <f t="shared" si="20"/>
        <v/>
      </c>
      <c r="N33" s="418" t="str">
        <f t="shared" si="20"/>
        <v/>
      </c>
      <c r="O33" s="418" t="str">
        <f t="shared" si="20"/>
        <v/>
      </c>
      <c r="P33" s="418" t="str">
        <f t="shared" si="20"/>
        <v/>
      </c>
      <c r="Q33" s="418" t="str">
        <f t="shared" si="20"/>
        <v/>
      </c>
      <c r="R33" s="418" t="str">
        <f t="shared" si="20"/>
        <v/>
      </c>
      <c r="S33" s="418" t="str">
        <f t="shared" si="20"/>
        <v/>
      </c>
      <c r="T33" s="418" t="str">
        <f t="shared" si="20"/>
        <v/>
      </c>
      <c r="U33" s="418" t="str">
        <f t="shared" si="20"/>
        <v/>
      </c>
      <c r="V33" s="418" t="str">
        <f t="shared" si="20"/>
        <v/>
      </c>
      <c r="W33" s="418" t="str">
        <f t="shared" si="20"/>
        <v/>
      </c>
      <c r="X33" s="418" t="str">
        <f t="shared" si="20"/>
        <v/>
      </c>
      <c r="Y33" s="418" t="str">
        <f t="shared" si="20"/>
        <v/>
      </c>
      <c r="Z33" s="418" t="str">
        <f t="shared" si="20"/>
        <v/>
      </c>
      <c r="AA33" s="418" t="str">
        <f t="shared" si="20"/>
        <v/>
      </c>
      <c r="AB33" s="418" t="str">
        <f t="shared" si="20"/>
        <v/>
      </c>
      <c r="AC33" s="418" t="str">
        <f t="shared" si="20"/>
        <v/>
      </c>
      <c r="AD33" s="418" t="str">
        <f t="shared" si="20"/>
        <v/>
      </c>
      <c r="AE33" s="418" t="str">
        <f t="shared" si="20"/>
        <v/>
      </c>
      <c r="AF33" s="418" t="str">
        <f t="shared" si="20"/>
        <v/>
      </c>
      <c r="AG33" s="418" t="str">
        <f t="shared" si="20"/>
        <v/>
      </c>
      <c r="AH33" s="418" t="str">
        <f t="shared" si="20"/>
        <v/>
      </c>
      <c r="AI33" s="418" t="str">
        <f t="shared" si="20"/>
        <v/>
      </c>
      <c r="AJ33" s="418" t="str">
        <f t="shared" si="20"/>
        <v/>
      </c>
      <c r="AK33" s="385"/>
      <c r="AL33" s="560"/>
      <c r="AM33" s="79"/>
      <c r="AN33" s="79"/>
      <c r="AO33" s="79"/>
      <c r="AP33" s="83"/>
      <c r="AQ33" s="83"/>
      <c r="AR33" s="83"/>
      <c r="AS33" s="79"/>
      <c r="AT33" s="79"/>
      <c r="AU33" s="79"/>
      <c r="AV33" s="79"/>
      <c r="AW33" s="79"/>
      <c r="AX33" s="79"/>
    </row>
    <row r="34" spans="1:50" ht="24.75" hidden="1" customHeight="1" thickBot="1">
      <c r="B34" s="539"/>
      <c r="D34" s="401"/>
      <c r="E34" s="419" t="s">
        <v>497</v>
      </c>
      <c r="F34" s="420"/>
      <c r="G34" s="421" t="str">
        <f>IF(G15="","",CLEAN(SUBSTITUTE(SUBSTITUTE(SUBSTITUTE(SUBSTITUTE(SUBSTITUTE(SUBSTITUTE(SUBSTITUTE(DBCS(CONCATENATE(LEFT(G14,3),RIGHT(G14,4))),"　",""),"-",""),"−",""),"‐",""),"ー",""),"―",""),"－","")))</f>
        <v/>
      </c>
      <c r="H34" s="421" t="str">
        <f t="shared" ref="H34:AJ34" si="21">IF(H15="","",CLEAN(SUBSTITUTE(SUBSTITUTE(SUBSTITUTE(SUBSTITUTE(SUBSTITUTE(SUBSTITUTE(SUBSTITUTE(DBCS(CONCATENATE(LEFT(H14,3),RIGHT(H14,4))),"　",""),"-",""),"−",""),"‐",""),"ー",""),"―",""),"－","")))</f>
        <v/>
      </c>
      <c r="I34" s="421" t="str">
        <f t="shared" si="21"/>
        <v/>
      </c>
      <c r="J34" s="421" t="str">
        <f t="shared" si="21"/>
        <v/>
      </c>
      <c r="K34" s="421" t="str">
        <f t="shared" si="21"/>
        <v/>
      </c>
      <c r="L34" s="421" t="str">
        <f t="shared" si="21"/>
        <v/>
      </c>
      <c r="M34" s="421" t="str">
        <f t="shared" si="21"/>
        <v/>
      </c>
      <c r="N34" s="421" t="str">
        <f t="shared" si="21"/>
        <v/>
      </c>
      <c r="O34" s="421" t="str">
        <f t="shared" si="21"/>
        <v/>
      </c>
      <c r="P34" s="421" t="str">
        <f t="shared" si="21"/>
        <v/>
      </c>
      <c r="Q34" s="421" t="str">
        <f t="shared" si="21"/>
        <v/>
      </c>
      <c r="R34" s="421" t="str">
        <f t="shared" si="21"/>
        <v/>
      </c>
      <c r="S34" s="421" t="str">
        <f t="shared" si="21"/>
        <v/>
      </c>
      <c r="T34" s="421" t="str">
        <f t="shared" si="21"/>
        <v/>
      </c>
      <c r="U34" s="421" t="str">
        <f t="shared" si="21"/>
        <v/>
      </c>
      <c r="V34" s="421" t="str">
        <f t="shared" si="21"/>
        <v/>
      </c>
      <c r="W34" s="421" t="str">
        <f t="shared" si="21"/>
        <v/>
      </c>
      <c r="X34" s="421" t="str">
        <f t="shared" si="21"/>
        <v/>
      </c>
      <c r="Y34" s="421" t="str">
        <f t="shared" si="21"/>
        <v/>
      </c>
      <c r="Z34" s="421" t="str">
        <f t="shared" si="21"/>
        <v/>
      </c>
      <c r="AA34" s="421" t="str">
        <f t="shared" si="21"/>
        <v/>
      </c>
      <c r="AB34" s="421" t="str">
        <f t="shared" si="21"/>
        <v/>
      </c>
      <c r="AC34" s="421" t="str">
        <f t="shared" si="21"/>
        <v/>
      </c>
      <c r="AD34" s="421" t="str">
        <f t="shared" si="21"/>
        <v/>
      </c>
      <c r="AE34" s="421" t="str">
        <f t="shared" si="21"/>
        <v/>
      </c>
      <c r="AF34" s="421" t="str">
        <f t="shared" si="21"/>
        <v/>
      </c>
      <c r="AG34" s="421" t="str">
        <f t="shared" si="21"/>
        <v/>
      </c>
      <c r="AH34" s="421" t="str">
        <f t="shared" si="21"/>
        <v/>
      </c>
      <c r="AI34" s="421" t="str">
        <f t="shared" si="21"/>
        <v/>
      </c>
      <c r="AJ34" s="421" t="str">
        <f t="shared" si="21"/>
        <v/>
      </c>
      <c r="AK34" s="385"/>
      <c r="AL34" s="560"/>
      <c r="AM34" s="79"/>
      <c r="AN34" s="79"/>
      <c r="AO34" s="79"/>
      <c r="AP34" s="83"/>
      <c r="AQ34" s="83"/>
      <c r="AR34" s="83"/>
      <c r="AS34" s="79"/>
      <c r="AT34" s="79"/>
      <c r="AU34" s="79"/>
      <c r="AV34" s="79"/>
      <c r="AW34" s="79"/>
      <c r="AX34" s="79"/>
    </row>
    <row r="35" spans="1:50" ht="24.75" hidden="1" customHeight="1" thickBot="1">
      <c r="B35" s="539"/>
      <c r="D35" s="401"/>
      <c r="E35" s="419" t="s">
        <v>512</v>
      </c>
      <c r="F35" s="420"/>
      <c r="G35" s="421" t="str">
        <f>IF(G17="","",IF(G17="","",LEFT(G17,((IFERROR(SEARCH("-",(SUBSTITUTE(SUBSTITUTE(SUBSTITUTE(SUBSTITUTE(SUBSTITUTE(SUBSTITUTE(SUBSTITUTE(SUBSTITUTE(G17,"",""),"　",""),"-","-"),"−","-"),"‐","-"),"ー","-"),"―","-"),"－","-")),1),0))-1))))</f>
        <v/>
      </c>
      <c r="H35" s="421" t="str">
        <f t="shared" ref="H35:AJ35" si="22">IF(H17="","",IF(H17="","",LEFT(H17,((IFERROR(SEARCH("-",(SUBSTITUTE(SUBSTITUTE(SUBSTITUTE(SUBSTITUTE(SUBSTITUTE(SUBSTITUTE(SUBSTITUTE(SUBSTITUTE(H17,"",""),"　",""),"-","-"),"−","-"),"‐","-"),"ー","-"),"―","-"),"－","-")),1),0))-1))))</f>
        <v/>
      </c>
      <c r="I35" s="421" t="str">
        <f t="shared" si="22"/>
        <v/>
      </c>
      <c r="J35" s="421" t="str">
        <f t="shared" si="22"/>
        <v/>
      </c>
      <c r="K35" s="421" t="str">
        <f t="shared" si="22"/>
        <v/>
      </c>
      <c r="L35" s="421" t="str">
        <f t="shared" si="22"/>
        <v/>
      </c>
      <c r="M35" s="421" t="str">
        <f t="shared" si="22"/>
        <v/>
      </c>
      <c r="N35" s="421" t="str">
        <f t="shared" si="22"/>
        <v/>
      </c>
      <c r="O35" s="421" t="str">
        <f t="shared" si="22"/>
        <v/>
      </c>
      <c r="P35" s="421" t="str">
        <f t="shared" si="22"/>
        <v/>
      </c>
      <c r="Q35" s="421" t="str">
        <f t="shared" si="22"/>
        <v/>
      </c>
      <c r="R35" s="421" t="str">
        <f t="shared" si="22"/>
        <v/>
      </c>
      <c r="S35" s="421" t="str">
        <f t="shared" si="22"/>
        <v/>
      </c>
      <c r="T35" s="421" t="str">
        <f t="shared" si="22"/>
        <v/>
      </c>
      <c r="U35" s="421" t="str">
        <f t="shared" si="22"/>
        <v/>
      </c>
      <c r="V35" s="421" t="str">
        <f t="shared" si="22"/>
        <v/>
      </c>
      <c r="W35" s="421" t="str">
        <f t="shared" si="22"/>
        <v/>
      </c>
      <c r="X35" s="421" t="str">
        <f t="shared" si="22"/>
        <v/>
      </c>
      <c r="Y35" s="421" t="str">
        <f t="shared" si="22"/>
        <v/>
      </c>
      <c r="Z35" s="421" t="str">
        <f t="shared" si="22"/>
        <v/>
      </c>
      <c r="AA35" s="421" t="str">
        <f t="shared" si="22"/>
        <v/>
      </c>
      <c r="AB35" s="421" t="str">
        <f t="shared" si="22"/>
        <v/>
      </c>
      <c r="AC35" s="421" t="str">
        <f t="shared" si="22"/>
        <v/>
      </c>
      <c r="AD35" s="421" t="str">
        <f t="shared" si="22"/>
        <v/>
      </c>
      <c r="AE35" s="421" t="str">
        <f t="shared" si="22"/>
        <v/>
      </c>
      <c r="AF35" s="421" t="str">
        <f t="shared" si="22"/>
        <v/>
      </c>
      <c r="AG35" s="421" t="str">
        <f t="shared" si="22"/>
        <v/>
      </c>
      <c r="AH35" s="421" t="str">
        <f t="shared" si="22"/>
        <v/>
      </c>
      <c r="AI35" s="421" t="str">
        <f t="shared" si="22"/>
        <v/>
      </c>
      <c r="AJ35" s="421" t="str">
        <f t="shared" si="22"/>
        <v/>
      </c>
      <c r="AK35" s="385"/>
      <c r="AL35" s="560"/>
      <c r="AM35" s="79"/>
      <c r="AN35" s="79"/>
      <c r="AO35" s="79"/>
      <c r="AP35" s="83"/>
      <c r="AQ35" s="83"/>
      <c r="AR35" s="83"/>
      <c r="AS35" s="79"/>
      <c r="AT35" s="79"/>
      <c r="AU35" s="79"/>
      <c r="AV35" s="79"/>
      <c r="AW35" s="79"/>
      <c r="AX35" s="79"/>
    </row>
    <row r="36" spans="1:50" ht="24.75" hidden="1" customHeight="1" thickBot="1">
      <c r="B36" s="539"/>
      <c r="D36" s="401"/>
      <c r="E36" s="419" t="s">
        <v>513</v>
      </c>
      <c r="F36" s="403"/>
      <c r="G36" s="404" t="str">
        <f>IF(G17="","",MID(G17,((IFERROR(SEARCH("-",(SUBSTITUTE(SUBSTITUTE(SUBSTITUTE(SUBSTITUTE(SUBSTITUTE(SUBSTITUTE(SUBSTITUTE(SUBSTITUTE(G17,"",""),"　",""),"-","-"),"−","-"),"‐","-"),"ー","-"),"―","-"),"－","-")),1),0))+1),((IFERROR(SEARCH("-",(SUBSTITUTE(SUBSTITUTE(SUBSTITUTE(SUBSTITUTE(SUBSTITUTE(SUBSTITUTE(SUBSTITUTE(SUBSTITUTE(G17,"",""),"　",""),"-","-"),"−","-"),"‐","-"),"ー","-"),"―","-"),"－","-")),7),0))-(IFERROR(SEARCH("-",(SUBSTITUTE(SUBSTITUTE(SUBSTITUTE(SUBSTITUTE(SUBSTITUTE(SUBSTITUTE(SUBSTITUTE(SUBSTITUTE(G17,"",""),"　",""),"-","-"),"−","-"),"‐","-"),"ー","-"),"―","-"),"－","-")),1),0)+1))))</f>
        <v/>
      </c>
      <c r="H36" s="404" t="str">
        <f t="shared" ref="H36:AJ36" si="23">IF(H17="","",MID(H17,((IFERROR(SEARCH("-",(SUBSTITUTE(SUBSTITUTE(SUBSTITUTE(SUBSTITUTE(SUBSTITUTE(SUBSTITUTE(SUBSTITUTE(SUBSTITUTE(H17,"",""),"　",""),"-","-"),"−","-"),"‐","-"),"ー","-"),"―","-"),"－","-")),1),0))+1),((IFERROR(SEARCH("-",(SUBSTITUTE(SUBSTITUTE(SUBSTITUTE(SUBSTITUTE(SUBSTITUTE(SUBSTITUTE(SUBSTITUTE(SUBSTITUTE(H17,"",""),"　",""),"-","-"),"−","-"),"‐","-"),"ー","-"),"―","-"),"－","-")),7),0))-(IFERROR(SEARCH("-",(SUBSTITUTE(SUBSTITUTE(SUBSTITUTE(SUBSTITUTE(SUBSTITUTE(SUBSTITUTE(SUBSTITUTE(SUBSTITUTE(H17,"",""),"　",""),"-","-"),"−","-"),"‐","-"),"ー","-"),"―","-"),"－","-")),1),0)+1))))</f>
        <v/>
      </c>
      <c r="I36" s="404" t="str">
        <f t="shared" si="23"/>
        <v/>
      </c>
      <c r="J36" s="404" t="str">
        <f t="shared" si="23"/>
        <v/>
      </c>
      <c r="K36" s="404" t="str">
        <f t="shared" si="23"/>
        <v/>
      </c>
      <c r="L36" s="404" t="str">
        <f t="shared" si="23"/>
        <v/>
      </c>
      <c r="M36" s="404" t="str">
        <f t="shared" si="23"/>
        <v/>
      </c>
      <c r="N36" s="404" t="str">
        <f t="shared" si="23"/>
        <v/>
      </c>
      <c r="O36" s="404" t="str">
        <f t="shared" si="23"/>
        <v/>
      </c>
      <c r="P36" s="404" t="str">
        <f t="shared" si="23"/>
        <v/>
      </c>
      <c r="Q36" s="404" t="str">
        <f t="shared" si="23"/>
        <v/>
      </c>
      <c r="R36" s="404" t="str">
        <f t="shared" si="23"/>
        <v/>
      </c>
      <c r="S36" s="404" t="str">
        <f t="shared" si="23"/>
        <v/>
      </c>
      <c r="T36" s="404" t="str">
        <f t="shared" si="23"/>
        <v/>
      </c>
      <c r="U36" s="404" t="str">
        <f t="shared" si="23"/>
        <v/>
      </c>
      <c r="V36" s="404" t="str">
        <f t="shared" si="23"/>
        <v/>
      </c>
      <c r="W36" s="404" t="str">
        <f t="shared" si="23"/>
        <v/>
      </c>
      <c r="X36" s="404" t="str">
        <f t="shared" si="23"/>
        <v/>
      </c>
      <c r="Y36" s="404" t="str">
        <f t="shared" si="23"/>
        <v/>
      </c>
      <c r="Z36" s="404" t="str">
        <f t="shared" si="23"/>
        <v/>
      </c>
      <c r="AA36" s="404" t="str">
        <f t="shared" si="23"/>
        <v/>
      </c>
      <c r="AB36" s="404" t="str">
        <f t="shared" si="23"/>
        <v/>
      </c>
      <c r="AC36" s="404" t="str">
        <f t="shared" si="23"/>
        <v/>
      </c>
      <c r="AD36" s="404" t="str">
        <f t="shared" si="23"/>
        <v/>
      </c>
      <c r="AE36" s="404" t="str">
        <f t="shared" si="23"/>
        <v/>
      </c>
      <c r="AF36" s="404" t="str">
        <f t="shared" si="23"/>
        <v/>
      </c>
      <c r="AG36" s="404" t="str">
        <f t="shared" si="23"/>
        <v/>
      </c>
      <c r="AH36" s="404" t="str">
        <f t="shared" si="23"/>
        <v/>
      </c>
      <c r="AI36" s="404" t="str">
        <f t="shared" si="23"/>
        <v/>
      </c>
      <c r="AJ36" s="404" t="str">
        <f t="shared" si="23"/>
        <v/>
      </c>
      <c r="AK36" s="385"/>
      <c r="AL36" s="560"/>
      <c r="AM36" s="79"/>
      <c r="AN36" s="79"/>
      <c r="AO36" s="79"/>
      <c r="AP36" s="83"/>
      <c r="AQ36" s="83"/>
      <c r="AR36" s="83"/>
      <c r="AS36" s="79"/>
      <c r="AT36" s="79"/>
      <c r="AU36" s="79"/>
      <c r="AV36" s="79"/>
      <c r="AW36" s="79"/>
      <c r="AX36" s="79"/>
    </row>
    <row r="37" spans="1:50" ht="24.75" hidden="1" customHeight="1" thickBot="1">
      <c r="B37" s="539"/>
      <c r="D37" s="401"/>
      <c r="E37" s="419" t="s">
        <v>514</v>
      </c>
      <c r="F37" s="403"/>
      <c r="G37" s="404" t="str">
        <f>IF(G17="","",IF(G17="","",RIGHT((SUBSTITUTE(SUBSTITUTE(SUBSTITUTE(SUBSTITUTE(SUBSTITUTE(SUBSTITUTE(SUBSTITUTE(SUBSTITUTE(G17,"",""),"　",""),"-",""),"−",""),"‐",""),"ー",""),"―",""),"－","")),4)))</f>
        <v/>
      </c>
      <c r="H37" s="404" t="str">
        <f t="shared" ref="H37:AJ37" si="24">IF(H17="","",IF(H17="","",RIGHT((SUBSTITUTE(SUBSTITUTE(SUBSTITUTE(SUBSTITUTE(SUBSTITUTE(SUBSTITUTE(SUBSTITUTE(SUBSTITUTE(H17,"",""),"　",""),"-",""),"−",""),"‐",""),"ー",""),"―",""),"－","")),4)))</f>
        <v/>
      </c>
      <c r="I37" s="404" t="str">
        <f t="shared" si="24"/>
        <v/>
      </c>
      <c r="J37" s="404" t="str">
        <f t="shared" si="24"/>
        <v/>
      </c>
      <c r="K37" s="404" t="str">
        <f t="shared" si="24"/>
        <v/>
      </c>
      <c r="L37" s="404" t="str">
        <f t="shared" si="24"/>
        <v/>
      </c>
      <c r="M37" s="404" t="str">
        <f t="shared" si="24"/>
        <v/>
      </c>
      <c r="N37" s="404" t="str">
        <f t="shared" si="24"/>
        <v/>
      </c>
      <c r="O37" s="404" t="str">
        <f t="shared" si="24"/>
        <v/>
      </c>
      <c r="P37" s="404" t="str">
        <f t="shared" si="24"/>
        <v/>
      </c>
      <c r="Q37" s="404" t="str">
        <f t="shared" si="24"/>
        <v/>
      </c>
      <c r="R37" s="404" t="str">
        <f t="shared" si="24"/>
        <v/>
      </c>
      <c r="S37" s="404" t="str">
        <f t="shared" si="24"/>
        <v/>
      </c>
      <c r="T37" s="404" t="str">
        <f t="shared" si="24"/>
        <v/>
      </c>
      <c r="U37" s="404" t="str">
        <f t="shared" si="24"/>
        <v/>
      </c>
      <c r="V37" s="404" t="str">
        <f t="shared" si="24"/>
        <v/>
      </c>
      <c r="W37" s="404" t="str">
        <f t="shared" si="24"/>
        <v/>
      </c>
      <c r="X37" s="404" t="str">
        <f t="shared" si="24"/>
        <v/>
      </c>
      <c r="Y37" s="404" t="str">
        <f t="shared" si="24"/>
        <v/>
      </c>
      <c r="Z37" s="404" t="str">
        <f t="shared" si="24"/>
        <v/>
      </c>
      <c r="AA37" s="404" t="str">
        <f t="shared" si="24"/>
        <v/>
      </c>
      <c r="AB37" s="404" t="str">
        <f t="shared" si="24"/>
        <v/>
      </c>
      <c r="AC37" s="404" t="str">
        <f t="shared" si="24"/>
        <v/>
      </c>
      <c r="AD37" s="404" t="str">
        <f t="shared" si="24"/>
        <v/>
      </c>
      <c r="AE37" s="404" t="str">
        <f t="shared" si="24"/>
        <v/>
      </c>
      <c r="AF37" s="404" t="str">
        <f t="shared" si="24"/>
        <v/>
      </c>
      <c r="AG37" s="404" t="str">
        <f t="shared" si="24"/>
        <v/>
      </c>
      <c r="AH37" s="404" t="str">
        <f t="shared" si="24"/>
        <v/>
      </c>
      <c r="AI37" s="404" t="str">
        <f t="shared" si="24"/>
        <v/>
      </c>
      <c r="AJ37" s="404" t="str">
        <f t="shared" si="24"/>
        <v/>
      </c>
      <c r="AK37" s="385"/>
      <c r="AL37" s="560"/>
      <c r="AM37" s="79"/>
      <c r="AN37" s="79"/>
      <c r="AO37" s="79"/>
      <c r="AP37" s="83"/>
      <c r="AQ37" s="83"/>
      <c r="AR37" s="83"/>
      <c r="AS37" s="79"/>
      <c r="AT37" s="79"/>
      <c r="AU37" s="79"/>
      <c r="AV37" s="79"/>
      <c r="AW37" s="79"/>
      <c r="AX37" s="79"/>
    </row>
    <row r="38" spans="1:50" ht="52.5" hidden="1" customHeight="1" thickBot="1">
      <c r="A38" s="79"/>
      <c r="B38" s="541" t="s">
        <v>24</v>
      </c>
      <c r="C38" s="79"/>
      <c r="D38" s="613"/>
      <c r="E38" s="611" t="s">
        <v>11</v>
      </c>
      <c r="F38" s="612"/>
      <c r="G38" s="292" t="str">
        <f t="shared" ref="G38:AJ38" si="25">IFERROR(VLOOKUP(G15,$G$158:$H$204,2,FALSE),"")</f>
        <v/>
      </c>
      <c r="H38" s="292" t="str">
        <f t="shared" si="25"/>
        <v/>
      </c>
      <c r="I38" s="292" t="str">
        <f t="shared" si="25"/>
        <v/>
      </c>
      <c r="J38" s="292" t="str">
        <f t="shared" si="25"/>
        <v/>
      </c>
      <c r="K38" s="292" t="str">
        <f t="shared" si="25"/>
        <v/>
      </c>
      <c r="L38" s="292" t="str">
        <f t="shared" si="25"/>
        <v/>
      </c>
      <c r="M38" s="292" t="str">
        <f t="shared" si="25"/>
        <v/>
      </c>
      <c r="N38" s="292" t="str">
        <f t="shared" si="25"/>
        <v/>
      </c>
      <c r="O38" s="292" t="str">
        <f t="shared" si="25"/>
        <v/>
      </c>
      <c r="P38" s="292" t="str">
        <f t="shared" si="25"/>
        <v/>
      </c>
      <c r="Q38" s="292" t="str">
        <f t="shared" si="25"/>
        <v/>
      </c>
      <c r="R38" s="292" t="str">
        <f t="shared" si="25"/>
        <v/>
      </c>
      <c r="S38" s="292" t="str">
        <f t="shared" si="25"/>
        <v/>
      </c>
      <c r="T38" s="292" t="str">
        <f t="shared" si="25"/>
        <v/>
      </c>
      <c r="U38" s="292" t="str">
        <f t="shared" si="25"/>
        <v/>
      </c>
      <c r="V38" s="292" t="str">
        <f t="shared" si="25"/>
        <v/>
      </c>
      <c r="W38" s="292" t="str">
        <f t="shared" si="25"/>
        <v/>
      </c>
      <c r="X38" s="292" t="str">
        <f t="shared" si="25"/>
        <v/>
      </c>
      <c r="Y38" s="292" t="str">
        <f t="shared" si="25"/>
        <v/>
      </c>
      <c r="Z38" s="292" t="str">
        <f t="shared" si="25"/>
        <v/>
      </c>
      <c r="AA38" s="292" t="str">
        <f t="shared" si="25"/>
        <v/>
      </c>
      <c r="AB38" s="292" t="str">
        <f t="shared" si="25"/>
        <v/>
      </c>
      <c r="AC38" s="292" t="str">
        <f t="shared" si="25"/>
        <v/>
      </c>
      <c r="AD38" s="292" t="str">
        <f t="shared" si="25"/>
        <v/>
      </c>
      <c r="AE38" s="292" t="str">
        <f t="shared" si="25"/>
        <v/>
      </c>
      <c r="AF38" s="292" t="str">
        <f t="shared" si="25"/>
        <v/>
      </c>
      <c r="AG38" s="292" t="str">
        <f t="shared" si="25"/>
        <v/>
      </c>
      <c r="AH38" s="292" t="str">
        <f t="shared" si="25"/>
        <v/>
      </c>
      <c r="AI38" s="292" t="str">
        <f t="shared" si="25"/>
        <v/>
      </c>
      <c r="AJ38" s="386" t="str">
        <f t="shared" si="25"/>
        <v/>
      </c>
      <c r="AK38" s="82"/>
      <c r="AL38" s="563" t="s">
        <v>24</v>
      </c>
      <c r="AM38" s="79"/>
      <c r="AN38" s="79"/>
      <c r="AO38" s="79"/>
      <c r="AP38" s="83"/>
      <c r="AQ38" s="83"/>
      <c r="AR38" s="83"/>
      <c r="AS38" s="79"/>
      <c r="AT38" s="79"/>
      <c r="AU38" s="79"/>
      <c r="AV38" s="79"/>
      <c r="AW38" s="79"/>
      <c r="AX38" s="79"/>
    </row>
    <row r="39" spans="1:50" ht="52.5" hidden="1" customHeight="1" thickBot="1">
      <c r="A39" s="79"/>
      <c r="B39" s="547" t="str">
        <f>(SUBSTITUTE(SUBSTITUTE(SUBSTITUTE(SUBSTITUTE(SUBSTITUTE(SUBSTITUTE(SUBSTITUTE(SUBSTITUTE(G17,"",""),"　",""),"-","-"),"−","-"),"‐","-"),"ー","-"),"―","-"),"－","-"))</f>
        <v/>
      </c>
      <c r="C39" s="79"/>
      <c r="D39" s="401"/>
      <c r="E39" s="402" t="s">
        <v>493</v>
      </c>
      <c r="F39" s="403"/>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82"/>
      <c r="AL39" s="572"/>
      <c r="AM39" s="79"/>
      <c r="AN39" s="79"/>
      <c r="AO39" s="79"/>
      <c r="AP39" s="83"/>
      <c r="AQ39" s="83"/>
      <c r="AR39" s="83"/>
      <c r="AS39" s="79"/>
      <c r="AT39" s="79"/>
      <c r="AU39" s="79"/>
      <c r="AV39" s="79"/>
      <c r="AW39" s="79"/>
      <c r="AX39" s="79"/>
    </row>
    <row r="40" spans="1:50" ht="52.5" hidden="1" customHeight="1" thickBot="1">
      <c r="A40" s="79"/>
      <c r="B40" s="547"/>
      <c r="C40" s="79"/>
      <c r="D40" s="401"/>
      <c r="E40" s="402" t="s">
        <v>493</v>
      </c>
      <c r="F40" s="403"/>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82"/>
      <c r="AL40" s="572"/>
      <c r="AM40" s="79"/>
      <c r="AN40" s="79"/>
      <c r="AO40" s="79"/>
      <c r="AP40" s="83"/>
      <c r="AQ40" s="83"/>
      <c r="AR40" s="83"/>
      <c r="AS40" s="79"/>
      <c r="AT40" s="79"/>
      <c r="AU40" s="79"/>
      <c r="AV40" s="79"/>
      <c r="AW40" s="79"/>
      <c r="AX40" s="79"/>
    </row>
    <row r="41" spans="1:50" ht="52.5" hidden="1" customHeight="1">
      <c r="A41" s="79"/>
      <c r="B41" s="547"/>
      <c r="C41" s="79"/>
      <c r="D41" s="401"/>
      <c r="E41" s="402" t="s">
        <v>493</v>
      </c>
      <c r="F41" s="403"/>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82"/>
      <c r="AL41" s="572"/>
      <c r="AM41" s="79"/>
      <c r="AN41" s="79"/>
      <c r="AO41" s="79"/>
      <c r="AP41" s="83"/>
      <c r="AQ41" s="83"/>
      <c r="AR41" s="83"/>
      <c r="AS41" s="79"/>
      <c r="AT41" s="79"/>
      <c r="AU41" s="79"/>
      <c r="AV41" s="79"/>
      <c r="AW41" s="79"/>
      <c r="AX41" s="79"/>
    </row>
    <row r="42" spans="1:50" ht="45.75" customHeight="1" thickBot="1">
      <c r="A42" s="79"/>
      <c r="B42" s="535" t="s">
        <v>33</v>
      </c>
      <c r="C42" s="79"/>
      <c r="D42" s="50"/>
      <c r="E42" s="643"/>
      <c r="F42" s="644"/>
      <c r="G42" s="1279" t="str">
        <f>IF(CONCATENATE(G43,H43,I43,J43,K43)="","以下の２つは、カラー表示の場合のみ、プルダウンから選択してください","【【　注意　】】")</f>
        <v>以下の２つは、カラー表示の場合のみ、プルダウンから選択してください</v>
      </c>
      <c r="H42" s="1280"/>
      <c r="I42" s="1280"/>
      <c r="J42" s="1280"/>
      <c r="K42" s="1280"/>
      <c r="L42" s="1279" t="str">
        <f>IF(CONCATENATE(L43,M43,N43,O43,P43)="","以下の２つは、セルが薄黄色表示の場合のみ、プルダウンから選択してください","【【　注意　】】")</f>
        <v>以下の２つは、セルが薄黄色表示の場合のみ、プルダウンから選択してください</v>
      </c>
      <c r="M42" s="1280"/>
      <c r="N42" s="1280"/>
      <c r="O42" s="1280"/>
      <c r="P42" s="1280"/>
      <c r="Q42" s="1279" t="str">
        <f>IF(CONCATENATE(Q43,R43,S43,T43,U43)="","以下の２つは、セルが薄黄色表示の場合のみ、プルダウンから選択してください","【【　注意　】】")</f>
        <v>以下の２つは、セルが薄黄色表示の場合のみ、プルダウンから選択してください</v>
      </c>
      <c r="R42" s="1280"/>
      <c r="S42" s="1280"/>
      <c r="T42" s="1280"/>
      <c r="U42" s="1280"/>
      <c r="V42" s="1279" t="str">
        <f>IF(CONCATENATE(V43,W43,X43,Y43,Z43)="","以下の２つは、セルが薄黄色表示の場合のみ、プルダウンから選択してください","【【　注意　】】")</f>
        <v>以下の２つは、セルが薄黄色表示の場合のみ、プルダウンから選択してください</v>
      </c>
      <c r="W42" s="1280"/>
      <c r="X42" s="1280"/>
      <c r="Y42" s="1280"/>
      <c r="Z42" s="1280"/>
      <c r="AA42" s="1279" t="str">
        <f>IF(CONCATENATE(AA43,AB43,AC43,AD43,AE43)="","以下の２つは、セルが薄黄色表示の場合のみ、プルダウンから選択してください","【【　注意　】】")</f>
        <v>以下の２つは、セルが薄黄色表示の場合のみ、プルダウンから選択してください</v>
      </c>
      <c r="AB42" s="1280"/>
      <c r="AC42" s="1280"/>
      <c r="AD42" s="1280"/>
      <c r="AE42" s="1280"/>
      <c r="AF42" s="1279" t="str">
        <f>IF(CONCATENATE(AF43,AG43,AH43,AI43,AJ43)="","以下の２つは、カラー表示の場合のみ、プルダウンから選択してください","【【　注意　】】")</f>
        <v>以下の２つは、カラー表示の場合のみ、プルダウンから選択してください</v>
      </c>
      <c r="AG42" s="1280"/>
      <c r="AH42" s="1280"/>
      <c r="AI42" s="1280"/>
      <c r="AJ42" s="1280"/>
      <c r="AK42" s="82"/>
      <c r="AL42" s="534" t="s">
        <v>33</v>
      </c>
      <c r="AM42" s="79"/>
      <c r="AN42" s="79"/>
      <c r="AO42" s="79"/>
      <c r="AP42" s="83"/>
      <c r="AQ42" s="83"/>
      <c r="AR42" s="83"/>
      <c r="AS42" s="79"/>
      <c r="AT42" s="79"/>
      <c r="AU42" s="79"/>
      <c r="AV42" s="79"/>
      <c r="AW42" s="79"/>
      <c r="AX42" s="79"/>
    </row>
    <row r="43" spans="1:50" s="79" customFormat="1" ht="22.5" hidden="1" customHeight="1" thickBot="1">
      <c r="B43" s="535"/>
      <c r="D43" s="135"/>
      <c r="E43" s="136"/>
      <c r="F43" s="661"/>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82"/>
      <c r="AL43" s="534"/>
      <c r="AP43" s="83"/>
      <c r="AQ43" s="83"/>
      <c r="AR43" s="83"/>
    </row>
    <row r="44" spans="1:50" ht="90" hidden="1" customHeight="1" thickTop="1" thickBot="1">
      <c r="A44" s="79"/>
      <c r="B44" s="548"/>
      <c r="C44" s="79"/>
      <c r="D44" s="1258" t="str">
        <f>IF(G67=1,"幼稚園・認定こども園の種別",IF(H67=1,"幼稚園・認定こども園の種別",IF(I67=1,"幼稚園・認定こども園の種別",IF(J67=1,"幼稚園・認定こども園の種別","入力不要"))))</f>
        <v>入力不要</v>
      </c>
      <c r="E44" s="1259"/>
      <c r="F44" s="1260"/>
      <c r="G44" s="659" t="str">
        <f>IFERROR(IF(G10="","",VLOOKUP(G10,$I$158:$J$165,2,FALSE)),"")</f>
        <v/>
      </c>
      <c r="H44" s="659" t="str">
        <f>IFERROR(IF(H10="","",VLOOKUP(H10,$I$158:$J$165,2,FALSE)),"")</f>
        <v/>
      </c>
      <c r="I44" s="659" t="str">
        <f>IFERROR(IF(I10="","",VLOOKUP(I10,$I$158:$J$165,2,FALSE)),"")</f>
        <v/>
      </c>
      <c r="J44" s="659" t="str">
        <f>IFERROR(IF(J10="","",VLOOKUP(J10,$I$158:$J$165,2,FALSE)),"")</f>
        <v/>
      </c>
      <c r="K44" s="659" t="str">
        <f>IFERROR(IF(K10="","",VLOOKUP(K10,$I$158:$J$165,2,FALSE)),"")</f>
        <v/>
      </c>
      <c r="L44" s="659" t="str">
        <f t="shared" ref="L44:AJ44" si="26">IFERROR(IF(L10="","",VLOOKUP(L10,$I$158:$J$165,2,FALSE)),"")</f>
        <v/>
      </c>
      <c r="M44" s="659" t="str">
        <f t="shared" si="26"/>
        <v/>
      </c>
      <c r="N44" s="659" t="str">
        <f t="shared" si="26"/>
        <v/>
      </c>
      <c r="O44" s="659" t="str">
        <f t="shared" si="26"/>
        <v/>
      </c>
      <c r="P44" s="659" t="str">
        <f t="shared" si="26"/>
        <v/>
      </c>
      <c r="Q44" s="659" t="str">
        <f t="shared" si="26"/>
        <v/>
      </c>
      <c r="R44" s="659" t="str">
        <f t="shared" si="26"/>
        <v/>
      </c>
      <c r="S44" s="659" t="str">
        <f t="shared" si="26"/>
        <v/>
      </c>
      <c r="T44" s="659" t="str">
        <f t="shared" si="26"/>
        <v/>
      </c>
      <c r="U44" s="659" t="str">
        <f t="shared" si="26"/>
        <v/>
      </c>
      <c r="V44" s="659" t="str">
        <f t="shared" si="26"/>
        <v/>
      </c>
      <c r="W44" s="659" t="str">
        <f t="shared" si="26"/>
        <v/>
      </c>
      <c r="X44" s="659" t="str">
        <f t="shared" si="26"/>
        <v/>
      </c>
      <c r="Y44" s="659" t="str">
        <f t="shared" si="26"/>
        <v/>
      </c>
      <c r="Z44" s="659" t="str">
        <f t="shared" si="26"/>
        <v/>
      </c>
      <c r="AA44" s="659" t="str">
        <f t="shared" si="26"/>
        <v/>
      </c>
      <c r="AB44" s="659" t="str">
        <f t="shared" si="26"/>
        <v/>
      </c>
      <c r="AC44" s="659" t="str">
        <f t="shared" si="26"/>
        <v/>
      </c>
      <c r="AD44" s="659" t="str">
        <f t="shared" si="26"/>
        <v/>
      </c>
      <c r="AE44" s="659" t="str">
        <f t="shared" si="26"/>
        <v/>
      </c>
      <c r="AF44" s="659" t="str">
        <f t="shared" si="26"/>
        <v/>
      </c>
      <c r="AG44" s="659" t="str">
        <f t="shared" si="26"/>
        <v/>
      </c>
      <c r="AH44" s="659" t="str">
        <f t="shared" si="26"/>
        <v/>
      </c>
      <c r="AI44" s="659" t="str">
        <f t="shared" si="26"/>
        <v/>
      </c>
      <c r="AJ44" s="660" t="str">
        <f t="shared" si="26"/>
        <v/>
      </c>
      <c r="AK44" s="82"/>
      <c r="AL44" s="548" t="str">
        <f>IF(D44="入力不要","入力不要","4.認定こども園（幼保連携型)")</f>
        <v>入力不要</v>
      </c>
      <c r="AM44" s="79"/>
      <c r="AN44" s="79"/>
      <c r="AO44" s="79"/>
      <c r="AP44" s="83"/>
      <c r="AQ44" s="83"/>
      <c r="AR44" s="83"/>
      <c r="AS44" s="79"/>
      <c r="AT44" s="79"/>
      <c r="AU44" s="79"/>
      <c r="AV44" s="79"/>
      <c r="AW44" s="79"/>
      <c r="AX44" s="79"/>
    </row>
    <row r="45" spans="1:50" ht="52.5" customHeight="1" thickBot="1">
      <c r="A45" s="79"/>
      <c r="B45" s="548" t="str">
        <f>AL45</f>
        <v>入力不要</v>
      </c>
      <c r="C45" s="79"/>
      <c r="D45" s="1267" t="str">
        <f>IF(AK67=15,"職業実践専門課程　　　の有無","入力不要")</f>
        <v>入力不要</v>
      </c>
      <c r="E45" s="1268"/>
      <c r="F45" s="1269"/>
      <c r="G45" s="710"/>
      <c r="H45" s="710"/>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1"/>
      <c r="AK45" s="82"/>
      <c r="AL45" s="548" t="str">
        <f>IF(D45="入力不要","入力不要","職業実践専門課程有")</f>
        <v>入力不要</v>
      </c>
      <c r="AM45" s="79"/>
      <c r="AN45" s="79"/>
      <c r="AO45" s="79"/>
      <c r="AP45" s="83"/>
      <c r="AQ45" s="83"/>
      <c r="AR45" s="83"/>
      <c r="AS45" s="79"/>
      <c r="AT45" s="79"/>
      <c r="AU45" s="79"/>
      <c r="AV45" s="79"/>
      <c r="AW45" s="79"/>
      <c r="AX45" s="79"/>
    </row>
    <row r="46" spans="1:50" ht="15" customHeight="1">
      <c r="A46" s="79"/>
      <c r="B46" s="549" t="str">
        <f t="shared" ref="B46:B49" si="27">AL46</f>
        <v/>
      </c>
      <c r="C46" s="79"/>
      <c r="D46" s="1270" t="str">
        <f>IF(D45="職業実践専門課程　　　の有無","専修学校の分野　　　　　　（複数選択可）","入力不要")</f>
        <v>入力不要</v>
      </c>
      <c r="E46" s="1271"/>
      <c r="F46" s="1272"/>
      <c r="G46" s="711"/>
      <c r="H46" s="711"/>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7"/>
      <c r="AK46" s="82"/>
      <c r="AL46" s="536" t="str">
        <f>IF($D$46="入力不要","",J193)</f>
        <v/>
      </c>
      <c r="AM46" s="93"/>
      <c r="AN46" s="79"/>
      <c r="AO46" s="79"/>
      <c r="AP46" s="83"/>
      <c r="AQ46" s="83"/>
      <c r="AR46" s="83"/>
      <c r="AS46" s="79"/>
      <c r="AT46" s="79"/>
      <c r="AU46" s="79"/>
      <c r="AV46" s="79"/>
      <c r="AW46" s="79"/>
      <c r="AX46" s="79"/>
    </row>
    <row r="47" spans="1:50" ht="15" customHeight="1">
      <c r="A47" s="79"/>
      <c r="B47" s="550" t="str">
        <f t="shared" si="27"/>
        <v/>
      </c>
      <c r="C47" s="79"/>
      <c r="D47" s="1258"/>
      <c r="E47" s="1259"/>
      <c r="F47" s="1260"/>
      <c r="G47" s="712"/>
      <c r="H47" s="712"/>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c r="AK47" s="82"/>
      <c r="AL47" s="573" t="str">
        <f>IF($D$46="入力不要","",J194)</f>
        <v/>
      </c>
      <c r="AM47" s="93"/>
      <c r="AN47" s="79"/>
      <c r="AO47" s="79"/>
      <c r="AP47" s="83"/>
      <c r="AQ47" s="83"/>
      <c r="AR47" s="83"/>
      <c r="AS47" s="79"/>
      <c r="AT47" s="79"/>
      <c r="AU47" s="79"/>
      <c r="AV47" s="79"/>
      <c r="AW47" s="79"/>
      <c r="AX47" s="79"/>
    </row>
    <row r="48" spans="1:50" ht="15" customHeight="1">
      <c r="A48" s="79"/>
      <c r="B48" s="550" t="str">
        <f t="shared" si="27"/>
        <v>入力不要</v>
      </c>
      <c r="C48" s="79"/>
      <c r="D48" s="1258"/>
      <c r="E48" s="1259"/>
      <c r="F48" s="1260"/>
      <c r="G48" s="712"/>
      <c r="H48" s="712"/>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20"/>
      <c r="AK48" s="82"/>
      <c r="AL48" s="573" t="str">
        <f>IF($D$46="入力不要","入力不要",J195)</f>
        <v>入力不要</v>
      </c>
      <c r="AM48" s="93"/>
      <c r="AN48" s="79"/>
      <c r="AO48" s="79"/>
      <c r="AP48" s="83"/>
      <c r="AQ48" s="83"/>
      <c r="AR48" s="83"/>
      <c r="AS48" s="79"/>
      <c r="AT48" s="79"/>
      <c r="AU48" s="79"/>
      <c r="AV48" s="79"/>
      <c r="AW48" s="79"/>
      <c r="AX48" s="79"/>
    </row>
    <row r="49" spans="1:50" ht="15" customHeight="1">
      <c r="A49" s="79"/>
      <c r="B49" s="550" t="str">
        <f t="shared" si="27"/>
        <v/>
      </c>
      <c r="C49" s="79"/>
      <c r="D49" s="1258"/>
      <c r="E49" s="1259"/>
      <c r="F49" s="1260"/>
      <c r="G49" s="712"/>
      <c r="H49" s="712"/>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20"/>
      <c r="AK49" s="82"/>
      <c r="AL49" s="573" t="str">
        <f>IF($D$46="入力不要","",J196)</f>
        <v/>
      </c>
      <c r="AM49" s="93"/>
      <c r="AN49" s="79"/>
      <c r="AO49" s="79"/>
      <c r="AP49" s="83"/>
      <c r="AQ49" s="83"/>
      <c r="AR49" s="83"/>
      <c r="AS49" s="79"/>
      <c r="AT49" s="79"/>
      <c r="AU49" s="79"/>
      <c r="AV49" s="79"/>
      <c r="AW49" s="79"/>
      <c r="AX49" s="79"/>
    </row>
    <row r="50" spans="1:50" ht="15" customHeight="1">
      <c r="A50" s="79"/>
      <c r="B50" s="550"/>
      <c r="C50" s="79"/>
      <c r="D50" s="1258"/>
      <c r="E50" s="1259"/>
      <c r="F50" s="1260"/>
      <c r="G50" s="712"/>
      <c r="H50" s="712"/>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0"/>
      <c r="AK50" s="82"/>
      <c r="AL50" s="573"/>
      <c r="AM50" s="93"/>
      <c r="AN50" s="79"/>
      <c r="AO50" s="79"/>
      <c r="AP50" s="83"/>
      <c r="AQ50" s="83"/>
      <c r="AR50" s="83"/>
      <c r="AS50" s="79"/>
      <c r="AT50" s="79"/>
      <c r="AU50" s="79"/>
      <c r="AV50" s="79"/>
      <c r="AW50" s="79"/>
      <c r="AX50" s="79"/>
    </row>
    <row r="51" spans="1:50" ht="15" customHeight="1" thickBot="1">
      <c r="A51" s="79"/>
      <c r="B51" s="537"/>
      <c r="C51" s="79"/>
      <c r="D51" s="1273"/>
      <c r="E51" s="1274"/>
      <c r="F51" s="1275"/>
      <c r="G51" s="713"/>
      <c r="H51" s="713"/>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9"/>
      <c r="AK51" s="82"/>
      <c r="AL51" s="574"/>
      <c r="AM51" s="93"/>
      <c r="AN51" s="79"/>
      <c r="AO51" s="79"/>
      <c r="AP51" s="83"/>
      <c r="AQ51" s="83"/>
      <c r="AR51" s="83"/>
      <c r="AS51" s="79"/>
      <c r="AT51" s="79"/>
      <c r="AU51" s="79"/>
      <c r="AV51" s="79"/>
      <c r="AW51" s="79"/>
      <c r="AX51" s="79"/>
    </row>
    <row r="52" spans="1:50" ht="15" hidden="1" customHeight="1" thickBot="1">
      <c r="A52" s="79"/>
      <c r="B52" s="551"/>
      <c r="C52" s="79"/>
      <c r="D52" s="406"/>
      <c r="E52" s="406" t="s">
        <v>503</v>
      </c>
      <c r="F52" s="406"/>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2"/>
      <c r="AL52" s="575"/>
      <c r="AM52" s="94"/>
      <c r="AN52" s="79"/>
      <c r="AO52" s="79"/>
      <c r="AP52" s="83"/>
      <c r="AQ52" s="83"/>
      <c r="AR52" s="83"/>
      <c r="AS52" s="79"/>
      <c r="AT52" s="79"/>
      <c r="AU52" s="79"/>
      <c r="AV52" s="79"/>
      <c r="AW52" s="79"/>
      <c r="AX52" s="79"/>
    </row>
    <row r="53" spans="1:50" ht="52.5" hidden="1" customHeight="1" thickBot="1">
      <c r="A53" s="79"/>
      <c r="B53" s="547"/>
      <c r="C53" s="79"/>
      <c r="D53" s="401"/>
      <c r="E53" s="402" t="s">
        <v>515</v>
      </c>
      <c r="F53" s="403"/>
      <c r="G53" s="408" t="str">
        <f>IF(G45="","",IF(OR(LEFT(G45,1)="１",LEFT(G45,1)="２"),CONCATENATE(LEFT(G46,3),LEFT(G47,3),LEFT(G48,3),LEFT(G49,3),LEFT(G50,3),LEFT(G51,3),LEFT(G52,3)),""))</f>
        <v/>
      </c>
      <c r="H53" s="408" t="str">
        <f t="shared" ref="H53:AJ53" si="28">IF(H45="","",IF(OR(LEFT(H45,1)="１",LEFT(H45,1)="２"),CONCATENATE(LEFT(H46,3),LEFT(H47,3),LEFT(H48,3),LEFT(H49,3),LEFT(H50,3),LEFT(H51,3),LEFT(H52,3)),""))</f>
        <v/>
      </c>
      <c r="I53" s="408" t="str">
        <f t="shared" si="28"/>
        <v/>
      </c>
      <c r="J53" s="408" t="str">
        <f t="shared" si="28"/>
        <v/>
      </c>
      <c r="K53" s="408" t="str">
        <f t="shared" si="28"/>
        <v/>
      </c>
      <c r="L53" s="408" t="str">
        <f t="shared" si="28"/>
        <v/>
      </c>
      <c r="M53" s="408" t="str">
        <f t="shared" si="28"/>
        <v/>
      </c>
      <c r="N53" s="408" t="str">
        <f t="shared" si="28"/>
        <v/>
      </c>
      <c r="O53" s="408" t="str">
        <f t="shared" si="28"/>
        <v/>
      </c>
      <c r="P53" s="408" t="str">
        <f t="shared" si="28"/>
        <v/>
      </c>
      <c r="Q53" s="408" t="str">
        <f t="shared" si="28"/>
        <v/>
      </c>
      <c r="R53" s="408" t="str">
        <f t="shared" si="28"/>
        <v/>
      </c>
      <c r="S53" s="408" t="str">
        <f t="shared" si="28"/>
        <v/>
      </c>
      <c r="T53" s="408" t="str">
        <f t="shared" si="28"/>
        <v/>
      </c>
      <c r="U53" s="408" t="str">
        <f t="shared" si="28"/>
        <v/>
      </c>
      <c r="V53" s="408" t="str">
        <f t="shared" si="28"/>
        <v/>
      </c>
      <c r="W53" s="408" t="str">
        <f t="shared" si="28"/>
        <v/>
      </c>
      <c r="X53" s="408" t="str">
        <f t="shared" si="28"/>
        <v/>
      </c>
      <c r="Y53" s="408" t="str">
        <f t="shared" si="28"/>
        <v/>
      </c>
      <c r="Z53" s="408" t="str">
        <f t="shared" si="28"/>
        <v/>
      </c>
      <c r="AA53" s="408" t="str">
        <f t="shared" si="28"/>
        <v/>
      </c>
      <c r="AB53" s="408" t="str">
        <f t="shared" si="28"/>
        <v/>
      </c>
      <c r="AC53" s="408" t="str">
        <f t="shared" si="28"/>
        <v/>
      </c>
      <c r="AD53" s="408" t="str">
        <f t="shared" si="28"/>
        <v/>
      </c>
      <c r="AE53" s="408" t="str">
        <f t="shared" si="28"/>
        <v/>
      </c>
      <c r="AF53" s="408" t="str">
        <f t="shared" si="28"/>
        <v/>
      </c>
      <c r="AG53" s="408" t="str">
        <f t="shared" si="28"/>
        <v/>
      </c>
      <c r="AH53" s="408" t="str">
        <f t="shared" si="28"/>
        <v/>
      </c>
      <c r="AI53" s="408" t="str">
        <f t="shared" si="28"/>
        <v/>
      </c>
      <c r="AJ53" s="408" t="str">
        <f t="shared" si="28"/>
        <v/>
      </c>
      <c r="AK53" s="82"/>
      <c r="AL53" s="572"/>
      <c r="AM53" s="79"/>
      <c r="AN53" s="79"/>
      <c r="AO53" s="79"/>
      <c r="AP53" s="83"/>
      <c r="AQ53" s="83"/>
      <c r="AR53" s="83"/>
      <c r="AS53" s="79"/>
      <c r="AT53" s="79"/>
      <c r="AU53" s="79"/>
      <c r="AV53" s="79"/>
      <c r="AW53" s="79"/>
      <c r="AX53" s="79"/>
    </row>
    <row r="54" spans="1:50" ht="52.5" hidden="1" customHeight="1" thickBot="1">
      <c r="A54" s="79"/>
      <c r="B54" s="547"/>
      <c r="C54" s="79"/>
      <c r="D54" s="401"/>
      <c r="E54" s="407" t="s">
        <v>524</v>
      </c>
      <c r="F54" s="403"/>
      <c r="G54" s="408" t="str">
        <f>IF(G62="","",IF(LEFT(G59,1)="５","",CONCATENATE(LEFT(G60,1),IF(G61&gt;9,G61,CONCATENATE("0",G61)),IF(G62&gt;9,G62,CONCATENATE("0",G62)))))</f>
        <v/>
      </c>
      <c r="H54" s="408" t="str">
        <f t="shared" ref="H54:AJ54" si="29">IF(H62="","",IF(LEFT(H59,1)="５","",CONCATENATE(LEFT(H60,1),IF(H61&gt;9,H61,CONCATENATE("0",H61)),IF(H62&gt;9,H62,CONCATENATE("0",H62)))))</f>
        <v/>
      </c>
      <c r="I54" s="408" t="str">
        <f t="shared" si="29"/>
        <v/>
      </c>
      <c r="J54" s="408" t="str">
        <f t="shared" si="29"/>
        <v/>
      </c>
      <c r="K54" s="408" t="str">
        <f t="shared" si="29"/>
        <v/>
      </c>
      <c r="L54" s="408" t="str">
        <f t="shared" si="29"/>
        <v/>
      </c>
      <c r="M54" s="408" t="str">
        <f t="shared" si="29"/>
        <v/>
      </c>
      <c r="N54" s="408" t="str">
        <f t="shared" si="29"/>
        <v/>
      </c>
      <c r="O54" s="408" t="str">
        <f t="shared" si="29"/>
        <v/>
      </c>
      <c r="P54" s="408" t="str">
        <f t="shared" si="29"/>
        <v/>
      </c>
      <c r="Q54" s="408" t="str">
        <f t="shared" si="29"/>
        <v/>
      </c>
      <c r="R54" s="408" t="str">
        <f t="shared" si="29"/>
        <v/>
      </c>
      <c r="S54" s="408" t="str">
        <f t="shared" si="29"/>
        <v/>
      </c>
      <c r="T54" s="408" t="str">
        <f t="shared" si="29"/>
        <v/>
      </c>
      <c r="U54" s="408" t="str">
        <f t="shared" si="29"/>
        <v/>
      </c>
      <c r="V54" s="408" t="str">
        <f t="shared" si="29"/>
        <v/>
      </c>
      <c r="W54" s="408" t="str">
        <f t="shared" si="29"/>
        <v/>
      </c>
      <c r="X54" s="408" t="str">
        <f t="shared" si="29"/>
        <v/>
      </c>
      <c r="Y54" s="408" t="str">
        <f t="shared" si="29"/>
        <v/>
      </c>
      <c r="Z54" s="408" t="str">
        <f t="shared" si="29"/>
        <v/>
      </c>
      <c r="AA54" s="408" t="str">
        <f t="shared" si="29"/>
        <v/>
      </c>
      <c r="AB54" s="408" t="str">
        <f t="shared" si="29"/>
        <v/>
      </c>
      <c r="AC54" s="408" t="str">
        <f t="shared" si="29"/>
        <v/>
      </c>
      <c r="AD54" s="408" t="str">
        <f t="shared" si="29"/>
        <v/>
      </c>
      <c r="AE54" s="408" t="str">
        <f t="shared" si="29"/>
        <v/>
      </c>
      <c r="AF54" s="408" t="str">
        <f t="shared" si="29"/>
        <v/>
      </c>
      <c r="AG54" s="408" t="str">
        <f t="shared" si="29"/>
        <v/>
      </c>
      <c r="AH54" s="408" t="str">
        <f t="shared" si="29"/>
        <v/>
      </c>
      <c r="AI54" s="408" t="str">
        <f t="shared" si="29"/>
        <v/>
      </c>
      <c r="AJ54" s="408" t="str">
        <f t="shared" si="29"/>
        <v/>
      </c>
      <c r="AK54" s="82"/>
      <c r="AL54" s="572"/>
      <c r="AM54" s="79"/>
      <c r="AN54" s="79"/>
      <c r="AO54" s="79"/>
      <c r="AP54" s="83"/>
      <c r="AQ54" s="83"/>
      <c r="AR54" s="83"/>
      <c r="AS54" s="79"/>
      <c r="AT54" s="79"/>
      <c r="AU54" s="79"/>
      <c r="AV54" s="79"/>
      <c r="AW54" s="79"/>
      <c r="AX54" s="79"/>
    </row>
    <row r="55" spans="1:50" ht="52.5" hidden="1" customHeight="1">
      <c r="A55" s="79"/>
      <c r="B55" s="547"/>
      <c r="C55" s="79"/>
      <c r="D55" s="401"/>
      <c r="E55" s="402"/>
      <c r="F55" s="403"/>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82"/>
      <c r="AL55" s="572"/>
      <c r="AM55" s="79"/>
      <c r="AN55" s="79"/>
      <c r="AO55" s="79"/>
      <c r="AP55" s="83"/>
      <c r="AQ55" s="83"/>
      <c r="AR55" s="83"/>
      <c r="AS55" s="79"/>
      <c r="AT55" s="79"/>
      <c r="AU55" s="79"/>
      <c r="AV55" s="79"/>
      <c r="AW55" s="79"/>
      <c r="AX55" s="79"/>
    </row>
    <row r="56" spans="1:50" ht="15" customHeight="1">
      <c r="A56" s="79"/>
      <c r="B56" s="551"/>
      <c r="C56" s="79"/>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2"/>
      <c r="AL56" s="575"/>
      <c r="AM56" s="94"/>
      <c r="AN56" s="79"/>
      <c r="AO56" s="79"/>
      <c r="AP56" s="83"/>
      <c r="AQ56" s="83"/>
      <c r="AR56" s="83"/>
      <c r="AS56" s="79"/>
      <c r="AT56" s="79"/>
      <c r="AU56" s="79"/>
      <c r="AV56" s="79"/>
      <c r="AW56" s="79"/>
      <c r="AX56" s="79"/>
    </row>
    <row r="57" spans="1:50" ht="15" customHeight="1" thickBot="1">
      <c r="A57" s="79"/>
      <c r="B57" s="551"/>
      <c r="C57" s="79"/>
      <c r="D57" s="94"/>
      <c r="E57" s="94"/>
      <c r="F57" s="94"/>
      <c r="G57" s="81"/>
      <c r="H57" s="81"/>
      <c r="I57" s="81"/>
      <c r="J57" s="81"/>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551"/>
      <c r="AM57" s="94"/>
      <c r="AN57" s="79"/>
      <c r="AO57" s="79"/>
      <c r="AP57" s="83"/>
      <c r="AQ57" s="83"/>
      <c r="AR57" s="83"/>
      <c r="AS57" s="79"/>
      <c r="AT57" s="79"/>
      <c r="AU57" s="79"/>
      <c r="AV57" s="79"/>
      <c r="AW57" s="79"/>
      <c r="AX57" s="79"/>
    </row>
    <row r="58" spans="1:50" ht="34.5" customHeight="1" thickBot="1">
      <c r="A58" s="79"/>
      <c r="B58" s="535" t="s">
        <v>33</v>
      </c>
      <c r="C58" s="79"/>
      <c r="D58" s="1265" t="str">
        <f ca="1">IF(G80&amp;H80&amp;I80&amp;J80="","以下は、名称変更、廃止、休校・募集停止や合併・分離した場合のみ、記入してください",CONCATENATE(G80,H80,I80,J80,"は今年度５月１日以降（将来の予定）は入力しないでください"))</f>
        <v>以下は、名称変更、廃止、休校・募集停止や合併・分離した場合のみ、記入してください</v>
      </c>
      <c r="E58" s="1266"/>
      <c r="F58" s="1266"/>
      <c r="G58" s="1266"/>
      <c r="H58" s="1266"/>
      <c r="I58" s="1266"/>
      <c r="J58" s="1266"/>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3"/>
      <c r="AK58" s="82"/>
      <c r="AL58" s="534" t="s">
        <v>33</v>
      </c>
      <c r="AM58" s="79"/>
      <c r="AN58" s="79"/>
      <c r="AO58" s="79"/>
      <c r="AP58" s="83"/>
      <c r="AQ58" s="83"/>
      <c r="AR58" s="83"/>
      <c r="AS58" s="79"/>
      <c r="AT58" s="79"/>
      <c r="AU58" s="79"/>
      <c r="AV58" s="79"/>
      <c r="AW58" s="79"/>
      <c r="AX58" s="79"/>
    </row>
    <row r="59" spans="1:50" ht="52.5" customHeight="1" thickTop="1" thickBot="1">
      <c r="A59" s="79"/>
      <c r="B59" s="552" t="s">
        <v>27</v>
      </c>
      <c r="C59" s="79"/>
      <c r="D59" s="1227" t="s">
        <v>291</v>
      </c>
      <c r="E59" s="1228"/>
      <c r="F59" s="1229"/>
      <c r="G59" s="714"/>
      <c r="H59" s="715"/>
      <c r="I59" s="14"/>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5"/>
      <c r="AL59" s="576" t="s">
        <v>27</v>
      </c>
      <c r="AM59" s="79"/>
      <c r="AN59" s="79"/>
      <c r="AO59" s="79"/>
      <c r="AP59" s="81"/>
      <c r="AQ59" s="83"/>
      <c r="AR59" s="83"/>
      <c r="AS59" s="79"/>
      <c r="AT59" s="79"/>
      <c r="AU59" s="79"/>
      <c r="AV59" s="79"/>
      <c r="AW59" s="79"/>
      <c r="AX59" s="79"/>
    </row>
    <row r="60" spans="1:50" ht="30" customHeight="1" thickBot="1">
      <c r="A60" s="79"/>
      <c r="B60" s="553" t="s">
        <v>243</v>
      </c>
      <c r="C60" s="79"/>
      <c r="D60" s="1261" t="s">
        <v>292</v>
      </c>
      <c r="E60" s="1262"/>
      <c r="F60" s="13" t="s">
        <v>19</v>
      </c>
      <c r="G60" s="716"/>
      <c r="H60" s="716"/>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3"/>
      <c r="AL60" s="553" t="s">
        <v>243</v>
      </c>
      <c r="AM60" s="79"/>
      <c r="AN60" s="79"/>
      <c r="AO60" s="79"/>
      <c r="AP60" s="83"/>
      <c r="AQ60" s="83"/>
      <c r="AR60" s="83"/>
      <c r="AS60" s="79"/>
      <c r="AT60" s="79"/>
      <c r="AU60" s="79"/>
      <c r="AV60" s="79"/>
      <c r="AW60" s="79"/>
      <c r="AX60" s="79"/>
    </row>
    <row r="61" spans="1:50" ht="30" customHeight="1">
      <c r="A61" s="79"/>
      <c r="B61" s="554">
        <v>31</v>
      </c>
      <c r="C61" s="79"/>
      <c r="D61" s="1261"/>
      <c r="E61" s="1262"/>
      <c r="F61" s="2" t="s">
        <v>20</v>
      </c>
      <c r="G61" s="717"/>
      <c r="H61" s="717"/>
      <c r="I61" s="30"/>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
      <c r="AL61" s="554">
        <v>31</v>
      </c>
      <c r="AM61" s="79"/>
      <c r="AN61" s="79"/>
      <c r="AO61" s="79"/>
      <c r="AP61" s="83"/>
      <c r="AQ61" s="83"/>
      <c r="AR61" s="83"/>
      <c r="AS61" s="79"/>
      <c r="AT61" s="79"/>
      <c r="AU61" s="79"/>
      <c r="AV61" s="79"/>
      <c r="AW61" s="79"/>
      <c r="AX61" s="79"/>
    </row>
    <row r="62" spans="1:50" ht="30" customHeight="1">
      <c r="A62" s="79"/>
      <c r="B62" s="555">
        <v>4</v>
      </c>
      <c r="C62" s="79"/>
      <c r="D62" s="1261"/>
      <c r="E62" s="1262"/>
      <c r="F62" s="16" t="s">
        <v>21</v>
      </c>
      <c r="G62" s="718"/>
      <c r="H62" s="718"/>
      <c r="I62" s="32"/>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
      <c r="AL62" s="555">
        <v>4</v>
      </c>
      <c r="AM62" s="79"/>
      <c r="AN62" s="79"/>
      <c r="AO62" s="79"/>
      <c r="AP62" s="83"/>
      <c r="AQ62" s="83"/>
      <c r="AR62" s="83"/>
      <c r="AS62" s="79"/>
      <c r="AT62" s="79"/>
      <c r="AU62" s="79"/>
      <c r="AV62" s="79"/>
      <c r="AW62" s="79"/>
      <c r="AX62" s="79"/>
    </row>
    <row r="63" spans="1:50" ht="119.25" customHeight="1" thickBot="1">
      <c r="A63" s="79"/>
      <c r="B63" s="556" t="str">
        <f>IF(AK69+AK70=3,"【名称変更事由例】　　　　　　　　　　  「北西工業高等専修学校」                     　　　          【分離事由例】　　　　　　　　　  　　　　　「社会福祉法人東西会」 ",
IF(AK69+AK70=2,"「北西工業高等専修学校」",
IF(AK69+AK70=1,"「社会福祉法人東西会」",
"")))</f>
        <v/>
      </c>
      <c r="C63" s="79"/>
      <c r="D63" s="1255" t="str">
        <f>IF(AK69+AK70=3,"【名称変更事由欄】　　　　　　　　　　変更前の旧学校名を　　　　　右欄に記入（入力例参照）【分離事由欄】　　　　　　　　　　分離先の法人名を　　　　　右欄に記入（入力例参照）",IF(AK69+AK70=2,"【事由欄】　　　　　　　　　　変更前の旧学校名を　　　　　右欄に記入（入力例参照）",IF(AK69+AK70=1,"【事由欄】　　　　　　　　　　分離先の法人名を　　　　　右欄に記入（入力例参照）","右欄、記入不要です")))</f>
        <v>右欄、記入不要です</v>
      </c>
      <c r="E63" s="1256"/>
      <c r="F63" s="1257"/>
      <c r="G63" s="719"/>
      <c r="H63" s="719"/>
      <c r="I63" s="34"/>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17"/>
      <c r="AL63" s="556" t="str">
        <f>IF(AK69+AK70=3,"【名称変更例】　　　　　　　　　　 旧学校名 　「北北西工業高等専修学校」                     　　　          【合併・分離例】　　　　　　　　　　合併される場合→「社会福祉法人南北会へ合併」　　　　　　　　　　合併する場合→「社会福祉法人東西会より合併」 ",IF(AK69+AK70=2,"【例】　　　　　　　　　  　　　　　 旧学校名 　「北北西工業高等専修学校」",IF(AK69+AK70=1,"【例】　　　　　　　　　  　　　　　合併される場合→「社会福祉法人南北会へ合併」　　　　　　　　　　　　　　　　合併する場合→「社会福祉法人東西会より合併」","")))</f>
        <v/>
      </c>
      <c r="AM63" s="79"/>
      <c r="AN63" s="79"/>
      <c r="AO63" s="79"/>
      <c r="AP63" s="79"/>
      <c r="AQ63" s="79"/>
      <c r="AR63" s="79"/>
      <c r="AS63" s="79"/>
      <c r="AT63" s="79"/>
      <c r="AU63" s="79"/>
      <c r="AV63" s="79"/>
      <c r="AW63" s="79"/>
      <c r="AX63" s="79"/>
    </row>
    <row r="64" spans="1:50" ht="175.5" customHeight="1">
      <c r="A64" s="79"/>
      <c r="B64" s="520"/>
      <c r="C64" s="79"/>
      <c r="D64" s="79"/>
      <c r="E64" s="79"/>
      <c r="F64" s="79"/>
      <c r="G64" s="645" t="str">
        <f t="shared" ref="G64:AJ64" si="30">IF(G61="","",IF(G62="","",IF(G98=1,"この学校は　　　　　　　入力完了です。
　　　　　　　　　　　　　　　　　　　　　　　　　　　　　　　　　　　　作業３、　　　　　　　　　作業４は、　　　　　　　　　　入力不要です",IF(G101=8,IF(G18+G19+G20+G21+G22+G23&gt;0,"上にある「人数欄」を全て空欄に　　　　　　　　　　　してください。","  この学校は　　　　　　　入力完了です。
　　　　　　　　　　　　　　　　　　　　　　　　　　　　　　　　　　　　作業３、　　　　　　　　　作業４は、　　　　　　　　　　入力不要です"),""))))</f>
        <v/>
      </c>
      <c r="H64" s="645" t="str">
        <f t="shared" si="30"/>
        <v/>
      </c>
      <c r="I64" s="645" t="str">
        <f t="shared" si="30"/>
        <v/>
      </c>
      <c r="J64" s="645" t="str">
        <f t="shared" si="30"/>
        <v/>
      </c>
      <c r="K64" s="645" t="str">
        <f t="shared" si="30"/>
        <v/>
      </c>
      <c r="L64" s="645" t="str">
        <f t="shared" si="30"/>
        <v/>
      </c>
      <c r="M64" s="645" t="str">
        <f t="shared" si="30"/>
        <v/>
      </c>
      <c r="N64" s="645" t="str">
        <f t="shared" si="30"/>
        <v/>
      </c>
      <c r="O64" s="645" t="str">
        <f t="shared" si="30"/>
        <v/>
      </c>
      <c r="P64" s="645" t="str">
        <f t="shared" si="30"/>
        <v/>
      </c>
      <c r="Q64" s="645" t="str">
        <f t="shared" si="30"/>
        <v/>
      </c>
      <c r="R64" s="645" t="str">
        <f t="shared" si="30"/>
        <v/>
      </c>
      <c r="S64" s="645" t="str">
        <f t="shared" si="30"/>
        <v/>
      </c>
      <c r="T64" s="645" t="str">
        <f t="shared" si="30"/>
        <v/>
      </c>
      <c r="U64" s="645" t="str">
        <f t="shared" si="30"/>
        <v/>
      </c>
      <c r="V64" s="645" t="str">
        <f t="shared" si="30"/>
        <v/>
      </c>
      <c r="W64" s="645" t="str">
        <f t="shared" si="30"/>
        <v/>
      </c>
      <c r="X64" s="645" t="str">
        <f t="shared" si="30"/>
        <v/>
      </c>
      <c r="Y64" s="645" t="str">
        <f t="shared" si="30"/>
        <v/>
      </c>
      <c r="Z64" s="645" t="str">
        <f t="shared" si="30"/>
        <v/>
      </c>
      <c r="AA64" s="645" t="str">
        <f t="shared" si="30"/>
        <v/>
      </c>
      <c r="AB64" s="645" t="str">
        <f t="shared" si="30"/>
        <v/>
      </c>
      <c r="AC64" s="645" t="str">
        <f t="shared" si="30"/>
        <v/>
      </c>
      <c r="AD64" s="645" t="str">
        <f t="shared" si="30"/>
        <v/>
      </c>
      <c r="AE64" s="645" t="str">
        <f t="shared" si="30"/>
        <v/>
      </c>
      <c r="AF64" s="645" t="str">
        <f t="shared" si="30"/>
        <v/>
      </c>
      <c r="AG64" s="645" t="str">
        <f t="shared" si="30"/>
        <v/>
      </c>
      <c r="AH64" s="645" t="str">
        <f t="shared" si="30"/>
        <v/>
      </c>
      <c r="AI64" s="645" t="str">
        <f t="shared" si="30"/>
        <v/>
      </c>
      <c r="AJ64" s="645" t="str">
        <f t="shared" si="30"/>
        <v/>
      </c>
      <c r="AK64" s="79"/>
      <c r="AL64" s="520"/>
      <c r="AM64" s="79"/>
      <c r="AN64" s="79"/>
      <c r="AO64" s="79"/>
      <c r="AP64" s="81"/>
      <c r="AQ64" s="79"/>
      <c r="AR64" s="79"/>
      <c r="AS64" s="79"/>
      <c r="AT64" s="79"/>
      <c r="AU64" s="79"/>
      <c r="AV64" s="79"/>
      <c r="AW64" s="79"/>
      <c r="AX64" s="79"/>
    </row>
    <row r="65" spans="1:50" ht="51.75" hidden="1" customHeight="1">
      <c r="A65" s="79"/>
      <c r="B65" s="520"/>
      <c r="C65" s="79"/>
      <c r="D65" s="79"/>
      <c r="E65" s="79"/>
      <c r="F65" s="79"/>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79"/>
      <c r="AL65" s="520"/>
      <c r="AM65" s="79"/>
      <c r="AN65" s="79"/>
      <c r="AO65" s="79"/>
      <c r="AP65" s="81"/>
      <c r="AQ65" s="79"/>
      <c r="AR65" s="79"/>
      <c r="AS65" s="79"/>
      <c r="AT65" s="79"/>
      <c r="AU65" s="79"/>
      <c r="AV65" s="79"/>
      <c r="AW65" s="79"/>
      <c r="AX65" s="79"/>
    </row>
    <row r="66" spans="1:50" ht="15" hidden="1" customHeight="1">
      <c r="A66" s="79"/>
      <c r="B66" s="520"/>
      <c r="G66" s="36"/>
      <c r="H66" s="37"/>
      <c r="I66" s="38"/>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N66"/>
      <c r="AO66"/>
      <c r="AP66" s="81"/>
      <c r="AQ66" s="79"/>
      <c r="AR66" s="79"/>
      <c r="AS66" s="79"/>
      <c r="AT66" s="79"/>
      <c r="AU66" s="79"/>
      <c r="AV66" s="79"/>
      <c r="AW66" s="79"/>
      <c r="AX66" s="79"/>
    </row>
    <row r="67" spans="1:50" ht="15" hidden="1" customHeight="1">
      <c r="A67" s="79"/>
      <c r="B67" s="520"/>
      <c r="G67" s="36">
        <f t="shared" ref="G67:AJ67" si="31">IF(LEFT(G10,1)="G",1,IF(LEFT(G10,1)="N",15,IF(LEFT(G10,1)="P",5,IF(LEFT(G10,1)="Q",5,IF(LEFT(G10,1)="Z","ZZZ",0)))))</f>
        <v>0</v>
      </c>
      <c r="H67" s="37">
        <f t="shared" si="31"/>
        <v>0</v>
      </c>
      <c r="I67" s="38">
        <f t="shared" si="31"/>
        <v>0</v>
      </c>
      <c r="J67" s="39">
        <f t="shared" si="31"/>
        <v>0</v>
      </c>
      <c r="K67" s="39">
        <f t="shared" si="31"/>
        <v>0</v>
      </c>
      <c r="L67" s="39">
        <f t="shared" si="31"/>
        <v>0</v>
      </c>
      <c r="M67" s="39">
        <f t="shared" si="31"/>
        <v>0</v>
      </c>
      <c r="N67" s="39">
        <f t="shared" si="31"/>
        <v>0</v>
      </c>
      <c r="O67" s="39">
        <f t="shared" si="31"/>
        <v>0</v>
      </c>
      <c r="P67" s="39">
        <f t="shared" si="31"/>
        <v>0</v>
      </c>
      <c r="Q67" s="39">
        <f t="shared" si="31"/>
        <v>0</v>
      </c>
      <c r="R67" s="39">
        <f t="shared" si="31"/>
        <v>0</v>
      </c>
      <c r="S67" s="39">
        <f t="shared" si="31"/>
        <v>0</v>
      </c>
      <c r="T67" s="39">
        <f t="shared" si="31"/>
        <v>0</v>
      </c>
      <c r="U67" s="39">
        <f t="shared" si="31"/>
        <v>0</v>
      </c>
      <c r="V67" s="39">
        <f t="shared" si="31"/>
        <v>0</v>
      </c>
      <c r="W67" s="39">
        <f t="shared" si="31"/>
        <v>0</v>
      </c>
      <c r="X67" s="39">
        <f t="shared" si="31"/>
        <v>0</v>
      </c>
      <c r="Y67" s="39">
        <f t="shared" si="31"/>
        <v>0</v>
      </c>
      <c r="Z67" s="39">
        <f t="shared" si="31"/>
        <v>0</v>
      </c>
      <c r="AA67" s="39">
        <f t="shared" si="31"/>
        <v>0</v>
      </c>
      <c r="AB67" s="39">
        <f t="shared" si="31"/>
        <v>0</v>
      </c>
      <c r="AC67" s="39">
        <f t="shared" si="31"/>
        <v>0</v>
      </c>
      <c r="AD67" s="39">
        <f t="shared" si="31"/>
        <v>0</v>
      </c>
      <c r="AE67" s="39">
        <f t="shared" si="31"/>
        <v>0</v>
      </c>
      <c r="AF67" s="39">
        <f t="shared" si="31"/>
        <v>0</v>
      </c>
      <c r="AG67" s="39">
        <f t="shared" si="31"/>
        <v>0</v>
      </c>
      <c r="AH67" s="39">
        <f t="shared" si="31"/>
        <v>0</v>
      </c>
      <c r="AI67" s="39">
        <f t="shared" si="31"/>
        <v>0</v>
      </c>
      <c r="AJ67" s="39">
        <f t="shared" si="31"/>
        <v>0</v>
      </c>
      <c r="AK67" s="161">
        <f>IF((IFERROR(COUNTIF(G67:AJ67,15),0))&gt;0,15,0)</f>
        <v>0</v>
      </c>
      <c r="AL67" s="522" t="s">
        <v>486</v>
      </c>
      <c r="AN67"/>
      <c r="AO67"/>
      <c r="AP67" s="81"/>
      <c r="AQ67" s="79"/>
      <c r="AR67" s="79"/>
      <c r="AS67" s="79"/>
      <c r="AT67" s="79"/>
      <c r="AU67" s="79"/>
      <c r="AV67" s="79"/>
      <c r="AW67" s="79"/>
      <c r="AX67" s="79"/>
    </row>
    <row r="68" spans="1:50" ht="15" hidden="1" customHeight="1">
      <c r="A68" s="79"/>
      <c r="B68" s="520"/>
      <c r="G68" s="36"/>
      <c r="H68" s="37"/>
      <c r="I68" s="38"/>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c r="AN68"/>
      <c r="AO68"/>
      <c r="AP68" s="81"/>
      <c r="AQ68" s="79"/>
      <c r="AR68" s="79"/>
      <c r="AS68" s="79"/>
      <c r="AT68" s="79"/>
      <c r="AU68" s="79"/>
      <c r="AV68" s="79"/>
      <c r="AW68" s="79"/>
      <c r="AX68" s="79"/>
    </row>
    <row r="69" spans="1:50" ht="15" hidden="1" customHeight="1">
      <c r="A69" s="79"/>
      <c r="B69" s="520"/>
      <c r="E69" s="1" t="s">
        <v>269</v>
      </c>
      <c r="G69" s="36">
        <f>IF(IFERROR(ABS(LEFT(G59,1)),0)&lt;5,IFERROR(ABS(LEFT(G59,1)),0),0)</f>
        <v>0</v>
      </c>
      <c r="H69" s="37">
        <f>IF(IFERROR(ABS(LEFT(H59,1)),0)&lt;5,IFERROR(ABS(LEFT(H59,1)),0),0)</f>
        <v>0</v>
      </c>
      <c r="I69" s="38">
        <f>IF(IFERROR(ABS(LEFT(I59,1)),0)&lt;5,IFERROR(ABS(LEFT(I59,1)),0),0)</f>
        <v>0</v>
      </c>
      <c r="J69" s="39">
        <f>IF(IFERROR(ABS(LEFT(J59,1)),0)&lt;5,IFERROR(ABS(LEFT(J59,1)),0),0)</f>
        <v>0</v>
      </c>
      <c r="K69" s="39">
        <f t="shared" ref="K69:AJ69" si="32">IF(IFERROR(ABS(LEFT(K59,1)),0)&lt;5,IFERROR(ABS(LEFT(K59,1)),0),0)</f>
        <v>0</v>
      </c>
      <c r="L69" s="39">
        <f t="shared" si="32"/>
        <v>0</v>
      </c>
      <c r="M69" s="39">
        <f t="shared" si="32"/>
        <v>0</v>
      </c>
      <c r="N69" s="39">
        <f t="shared" si="32"/>
        <v>0</v>
      </c>
      <c r="O69" s="39">
        <f t="shared" si="32"/>
        <v>0</v>
      </c>
      <c r="P69" s="39">
        <f t="shared" si="32"/>
        <v>0</v>
      </c>
      <c r="Q69" s="39">
        <f t="shared" si="32"/>
        <v>0</v>
      </c>
      <c r="R69" s="39">
        <f t="shared" si="32"/>
        <v>0</v>
      </c>
      <c r="S69" s="39">
        <f t="shared" si="32"/>
        <v>0</v>
      </c>
      <c r="T69" s="39">
        <f t="shared" si="32"/>
        <v>0</v>
      </c>
      <c r="U69" s="39">
        <f t="shared" si="32"/>
        <v>0</v>
      </c>
      <c r="V69" s="39">
        <f t="shared" si="32"/>
        <v>0</v>
      </c>
      <c r="W69" s="39">
        <f t="shared" si="32"/>
        <v>0</v>
      </c>
      <c r="X69" s="39">
        <f t="shared" si="32"/>
        <v>0</v>
      </c>
      <c r="Y69" s="39">
        <f t="shared" si="32"/>
        <v>0</v>
      </c>
      <c r="Z69" s="39">
        <f t="shared" si="32"/>
        <v>0</v>
      </c>
      <c r="AA69" s="39">
        <f t="shared" si="32"/>
        <v>0</v>
      </c>
      <c r="AB69" s="39">
        <f t="shared" si="32"/>
        <v>0</v>
      </c>
      <c r="AC69" s="39">
        <f t="shared" si="32"/>
        <v>0</v>
      </c>
      <c r="AD69" s="39">
        <f t="shared" si="32"/>
        <v>0</v>
      </c>
      <c r="AE69" s="39">
        <f t="shared" si="32"/>
        <v>0</v>
      </c>
      <c r="AF69" s="39">
        <f t="shared" si="32"/>
        <v>0</v>
      </c>
      <c r="AG69" s="39">
        <f t="shared" si="32"/>
        <v>0</v>
      </c>
      <c r="AH69" s="39">
        <f t="shared" si="32"/>
        <v>0</v>
      </c>
      <c r="AI69" s="39">
        <f t="shared" si="32"/>
        <v>0</v>
      </c>
      <c r="AJ69" s="39">
        <f t="shared" si="32"/>
        <v>0</v>
      </c>
      <c r="AK69" s="161">
        <f>IF((IFERROR(COUNTIF(G69:AJ69,4),0))+(IFERROR(COUNTIF(G69:AJ69,3),0))&gt;0,1,0)</f>
        <v>0</v>
      </c>
      <c r="AL69" s="522" t="s">
        <v>708</v>
      </c>
      <c r="AN69"/>
      <c r="AO69"/>
      <c r="AP69" s="81"/>
      <c r="AQ69" s="79"/>
      <c r="AR69" s="79" t="b">
        <f>IF(COUNTIF(G69:AJ69,4)+COUNTIF(G69:AJ69,3)&gt;0,1)</f>
        <v>0</v>
      </c>
      <c r="AS69" s="79"/>
      <c r="AT69" s="79"/>
      <c r="AU69" s="79"/>
      <c r="AV69" s="79"/>
      <c r="AW69" s="79"/>
      <c r="AX69" s="79"/>
    </row>
    <row r="70" spans="1:50" ht="15" hidden="1" customHeight="1">
      <c r="A70" s="79"/>
      <c r="B70" s="520"/>
      <c r="E70" s="45">
        <f>(G73-1)-(E79-1)</f>
        <v>6</v>
      </c>
      <c r="G70" s="36">
        <f>IF(IFERROR(ABS(LEFT(G59,1)),0)=5,IFERROR(ABS(LEFT(G59,1)),0),0)</f>
        <v>0</v>
      </c>
      <c r="H70" s="37">
        <f>IF(IFERROR(ABS(LEFT(H59,1)),0)=5,IFERROR(ABS(LEFT(H59,1)),0),0)</f>
        <v>0</v>
      </c>
      <c r="I70" s="38">
        <f>IF(IFERROR(ABS(LEFT(I59,1)),0)=5,IFERROR(ABS(LEFT(I59,1)),0),0)</f>
        <v>0</v>
      </c>
      <c r="J70" s="39">
        <f>IF(IFERROR(ABS(LEFT(J59,1)),0)=5,IFERROR(ABS(LEFT(J59,1)),0),0)</f>
        <v>0</v>
      </c>
      <c r="K70" s="39">
        <f t="shared" ref="K70:AJ70" si="33">IF(IFERROR(ABS(LEFT(K59,1)),0)=5,IFERROR(ABS(LEFT(K59,1)),0),0)</f>
        <v>0</v>
      </c>
      <c r="L70" s="39">
        <f t="shared" si="33"/>
        <v>0</v>
      </c>
      <c r="M70" s="39">
        <f t="shared" si="33"/>
        <v>0</v>
      </c>
      <c r="N70" s="39">
        <f t="shared" si="33"/>
        <v>0</v>
      </c>
      <c r="O70" s="39">
        <f t="shared" si="33"/>
        <v>0</v>
      </c>
      <c r="P70" s="39">
        <f t="shared" si="33"/>
        <v>0</v>
      </c>
      <c r="Q70" s="39">
        <f t="shared" si="33"/>
        <v>0</v>
      </c>
      <c r="R70" s="39">
        <f t="shared" si="33"/>
        <v>0</v>
      </c>
      <c r="S70" s="39">
        <f t="shared" si="33"/>
        <v>0</v>
      </c>
      <c r="T70" s="39">
        <f t="shared" si="33"/>
        <v>0</v>
      </c>
      <c r="U70" s="39">
        <f t="shared" si="33"/>
        <v>0</v>
      </c>
      <c r="V70" s="39">
        <f t="shared" si="33"/>
        <v>0</v>
      </c>
      <c r="W70" s="39">
        <f t="shared" si="33"/>
        <v>0</v>
      </c>
      <c r="X70" s="39">
        <f t="shared" si="33"/>
        <v>0</v>
      </c>
      <c r="Y70" s="39">
        <f t="shared" si="33"/>
        <v>0</v>
      </c>
      <c r="Z70" s="39">
        <f t="shared" si="33"/>
        <v>0</v>
      </c>
      <c r="AA70" s="39">
        <f t="shared" si="33"/>
        <v>0</v>
      </c>
      <c r="AB70" s="39">
        <f t="shared" si="33"/>
        <v>0</v>
      </c>
      <c r="AC70" s="39">
        <f t="shared" si="33"/>
        <v>0</v>
      </c>
      <c r="AD70" s="39">
        <f t="shared" si="33"/>
        <v>0</v>
      </c>
      <c r="AE70" s="39">
        <f t="shared" si="33"/>
        <v>0</v>
      </c>
      <c r="AF70" s="39">
        <f t="shared" si="33"/>
        <v>0</v>
      </c>
      <c r="AG70" s="39">
        <f t="shared" si="33"/>
        <v>0</v>
      </c>
      <c r="AH70" s="39">
        <f t="shared" si="33"/>
        <v>0</v>
      </c>
      <c r="AI70" s="39">
        <f t="shared" si="33"/>
        <v>0</v>
      </c>
      <c r="AJ70" s="39">
        <f t="shared" si="33"/>
        <v>0</v>
      </c>
      <c r="AK70" s="161">
        <f>IF(SUM(G70:AJ70)&gt;0,2,0)</f>
        <v>0</v>
      </c>
      <c r="AL70" s="522" t="s">
        <v>709</v>
      </c>
      <c r="AN70"/>
      <c r="AO70"/>
      <c r="AP70" s="81"/>
      <c r="AQ70" s="81"/>
      <c r="AR70" s="81"/>
      <c r="AS70" s="79"/>
      <c r="AT70" s="79"/>
      <c r="AU70" s="79"/>
      <c r="AV70" s="79"/>
      <c r="AW70" s="79"/>
      <c r="AX70" s="79"/>
    </row>
    <row r="71" spans="1:50" ht="9.9499999999999993" hidden="1" customHeight="1">
      <c r="A71" s="79"/>
      <c r="B71" s="520"/>
      <c r="G71" s="40"/>
      <c r="H71" s="40"/>
      <c r="I71" s="40"/>
      <c r="J71" s="40"/>
      <c r="AK71"/>
      <c r="AN71"/>
      <c r="AO71"/>
      <c r="AP71" s="81"/>
      <c r="AQ71" s="81"/>
      <c r="AR71" s="81"/>
      <c r="AS71" s="79"/>
      <c r="AT71" s="79"/>
      <c r="AU71" s="79"/>
      <c r="AV71" s="79"/>
      <c r="AW71" s="79"/>
      <c r="AX71" s="79"/>
    </row>
    <row r="72" spans="1:50" hidden="1">
      <c r="A72" s="79"/>
      <c r="B72" s="520"/>
      <c r="E72" s="1" t="s">
        <v>268</v>
      </c>
      <c r="G72" s="41">
        <v>45870</v>
      </c>
      <c r="H72" s="42">
        <f t="shared" ref="H72:AJ72" ca="1" si="34">TODAY()</f>
        <v>45810</v>
      </c>
      <c r="I72" s="43">
        <f t="shared" ca="1" si="34"/>
        <v>45810</v>
      </c>
      <c r="J72" s="44">
        <f t="shared" ca="1" si="34"/>
        <v>45810</v>
      </c>
      <c r="K72" s="44">
        <f t="shared" ca="1" si="34"/>
        <v>45810</v>
      </c>
      <c r="L72" s="44">
        <f t="shared" ca="1" si="34"/>
        <v>45810</v>
      </c>
      <c r="M72" s="44">
        <f t="shared" ca="1" si="34"/>
        <v>45810</v>
      </c>
      <c r="N72" s="44">
        <f t="shared" ca="1" si="34"/>
        <v>45810</v>
      </c>
      <c r="O72" s="44">
        <f t="shared" ca="1" si="34"/>
        <v>45810</v>
      </c>
      <c r="P72" s="44">
        <f t="shared" ca="1" si="34"/>
        <v>45810</v>
      </c>
      <c r="Q72" s="44">
        <f t="shared" ca="1" si="34"/>
        <v>45810</v>
      </c>
      <c r="R72" s="44">
        <f t="shared" ca="1" si="34"/>
        <v>45810</v>
      </c>
      <c r="S72" s="44">
        <f t="shared" ca="1" si="34"/>
        <v>45810</v>
      </c>
      <c r="T72" s="44">
        <f t="shared" ca="1" si="34"/>
        <v>45810</v>
      </c>
      <c r="U72" s="44">
        <f t="shared" ca="1" si="34"/>
        <v>45810</v>
      </c>
      <c r="V72" s="44">
        <f t="shared" ca="1" si="34"/>
        <v>45810</v>
      </c>
      <c r="W72" s="44">
        <f t="shared" ca="1" si="34"/>
        <v>45810</v>
      </c>
      <c r="X72" s="44">
        <f t="shared" ca="1" si="34"/>
        <v>45810</v>
      </c>
      <c r="Y72" s="44">
        <f t="shared" ca="1" si="34"/>
        <v>45810</v>
      </c>
      <c r="Z72" s="44">
        <f t="shared" ca="1" si="34"/>
        <v>45810</v>
      </c>
      <c r="AA72" s="44">
        <f t="shared" ca="1" si="34"/>
        <v>45810</v>
      </c>
      <c r="AB72" s="44">
        <f t="shared" ca="1" si="34"/>
        <v>45810</v>
      </c>
      <c r="AC72" s="44">
        <f t="shared" ca="1" si="34"/>
        <v>45810</v>
      </c>
      <c r="AD72" s="44">
        <f t="shared" ca="1" si="34"/>
        <v>45810</v>
      </c>
      <c r="AE72" s="44">
        <f t="shared" ca="1" si="34"/>
        <v>45810</v>
      </c>
      <c r="AF72" s="44">
        <f t="shared" ca="1" si="34"/>
        <v>45810</v>
      </c>
      <c r="AG72" s="44">
        <f t="shared" ca="1" si="34"/>
        <v>45810</v>
      </c>
      <c r="AH72" s="44">
        <f t="shared" ca="1" si="34"/>
        <v>45810</v>
      </c>
      <c r="AI72" s="44">
        <f t="shared" ca="1" si="34"/>
        <v>45810</v>
      </c>
      <c r="AJ72" s="44">
        <f t="shared" ca="1" si="34"/>
        <v>45810</v>
      </c>
      <c r="AL72" s="577" t="s">
        <v>244</v>
      </c>
      <c r="AM72"/>
      <c r="AN72"/>
      <c r="AO72"/>
      <c r="AP72" s="81"/>
      <c r="AQ72" s="81"/>
      <c r="AR72" s="79"/>
      <c r="AS72" s="79"/>
      <c r="AT72" s="79"/>
      <c r="AU72" s="79"/>
      <c r="AV72" s="79"/>
      <c r="AW72" s="79"/>
      <c r="AX72" s="79"/>
    </row>
    <row r="73" spans="1:50" hidden="1">
      <c r="A73" s="79"/>
      <c r="B73" s="520"/>
      <c r="E73" s="45">
        <f>G73-E83+1</f>
        <v>7</v>
      </c>
      <c r="G73" s="45">
        <f t="shared" ref="G73:AJ73" si="35">YEAR(G72)</f>
        <v>2025</v>
      </c>
      <c r="H73" s="46">
        <f t="shared" ca="1" si="35"/>
        <v>2025</v>
      </c>
      <c r="I73" s="47">
        <f t="shared" ca="1" si="35"/>
        <v>2025</v>
      </c>
      <c r="J73" s="48">
        <f t="shared" ca="1" si="35"/>
        <v>2025</v>
      </c>
      <c r="K73" s="48">
        <f t="shared" ca="1" si="35"/>
        <v>2025</v>
      </c>
      <c r="L73" s="48">
        <f t="shared" ca="1" si="35"/>
        <v>2025</v>
      </c>
      <c r="M73" s="48">
        <f t="shared" ca="1" si="35"/>
        <v>2025</v>
      </c>
      <c r="N73" s="48">
        <f t="shared" ca="1" si="35"/>
        <v>2025</v>
      </c>
      <c r="O73" s="48">
        <f t="shared" ca="1" si="35"/>
        <v>2025</v>
      </c>
      <c r="P73" s="48">
        <f t="shared" ca="1" si="35"/>
        <v>2025</v>
      </c>
      <c r="Q73" s="48">
        <f t="shared" ca="1" si="35"/>
        <v>2025</v>
      </c>
      <c r="R73" s="48">
        <f t="shared" ca="1" si="35"/>
        <v>2025</v>
      </c>
      <c r="S73" s="48">
        <f t="shared" ca="1" si="35"/>
        <v>2025</v>
      </c>
      <c r="T73" s="48">
        <f t="shared" ca="1" si="35"/>
        <v>2025</v>
      </c>
      <c r="U73" s="48">
        <f t="shared" ca="1" si="35"/>
        <v>2025</v>
      </c>
      <c r="V73" s="48">
        <f t="shared" ca="1" si="35"/>
        <v>2025</v>
      </c>
      <c r="W73" s="48">
        <f t="shared" ca="1" si="35"/>
        <v>2025</v>
      </c>
      <c r="X73" s="48">
        <f t="shared" ca="1" si="35"/>
        <v>2025</v>
      </c>
      <c r="Y73" s="48">
        <f t="shared" ca="1" si="35"/>
        <v>2025</v>
      </c>
      <c r="Z73" s="48">
        <f t="shared" ca="1" si="35"/>
        <v>2025</v>
      </c>
      <c r="AA73" s="48">
        <f t="shared" ca="1" si="35"/>
        <v>2025</v>
      </c>
      <c r="AB73" s="48">
        <f t="shared" ca="1" si="35"/>
        <v>2025</v>
      </c>
      <c r="AC73" s="48">
        <f t="shared" ca="1" si="35"/>
        <v>2025</v>
      </c>
      <c r="AD73" s="48">
        <f t="shared" ca="1" si="35"/>
        <v>2025</v>
      </c>
      <c r="AE73" s="48">
        <f t="shared" ca="1" si="35"/>
        <v>2025</v>
      </c>
      <c r="AF73" s="48">
        <f t="shared" ca="1" si="35"/>
        <v>2025</v>
      </c>
      <c r="AG73" s="48">
        <f t="shared" ca="1" si="35"/>
        <v>2025</v>
      </c>
      <c r="AH73" s="48">
        <f t="shared" ca="1" si="35"/>
        <v>2025</v>
      </c>
      <c r="AI73" s="48">
        <f t="shared" ca="1" si="35"/>
        <v>2025</v>
      </c>
      <c r="AJ73" s="48">
        <f t="shared" ca="1" si="35"/>
        <v>2025</v>
      </c>
      <c r="AL73" s="577" t="s">
        <v>245</v>
      </c>
      <c r="AM73"/>
      <c r="AN73"/>
      <c r="AO73"/>
      <c r="AP73" s="81"/>
      <c r="AQ73" s="81"/>
      <c r="AR73" s="79"/>
      <c r="AS73" s="79"/>
      <c r="AT73" s="79"/>
      <c r="AU73" s="79"/>
      <c r="AV73" s="79"/>
      <c r="AW73" s="79"/>
      <c r="AX73" s="79"/>
    </row>
    <row r="74" spans="1:50" ht="14.25" hidden="1" thickBot="1">
      <c r="A74" s="79"/>
      <c r="B74" s="520"/>
      <c r="G74" s="45">
        <f>((G73-$E$83)*365)+43466+120</f>
        <v>45776</v>
      </c>
      <c r="H74" s="46">
        <f t="shared" ref="H74:AJ74" ca="1" si="36">((H73-$E$83)*365)+120+43466</f>
        <v>45776</v>
      </c>
      <c r="I74" s="47">
        <f t="shared" ca="1" si="36"/>
        <v>45776</v>
      </c>
      <c r="J74" s="48">
        <f t="shared" ca="1" si="36"/>
        <v>45776</v>
      </c>
      <c r="K74" s="48">
        <f t="shared" ca="1" si="36"/>
        <v>45776</v>
      </c>
      <c r="L74" s="48">
        <f t="shared" ca="1" si="36"/>
        <v>45776</v>
      </c>
      <c r="M74" s="48">
        <f t="shared" ca="1" si="36"/>
        <v>45776</v>
      </c>
      <c r="N74" s="48">
        <f t="shared" ca="1" si="36"/>
        <v>45776</v>
      </c>
      <c r="O74" s="48">
        <f t="shared" ca="1" si="36"/>
        <v>45776</v>
      </c>
      <c r="P74" s="48">
        <f t="shared" ca="1" si="36"/>
        <v>45776</v>
      </c>
      <c r="Q74" s="48">
        <f t="shared" ca="1" si="36"/>
        <v>45776</v>
      </c>
      <c r="R74" s="48">
        <f t="shared" ca="1" si="36"/>
        <v>45776</v>
      </c>
      <c r="S74" s="48">
        <f t="shared" ca="1" si="36"/>
        <v>45776</v>
      </c>
      <c r="T74" s="48">
        <f t="shared" ca="1" si="36"/>
        <v>45776</v>
      </c>
      <c r="U74" s="48">
        <f t="shared" ca="1" si="36"/>
        <v>45776</v>
      </c>
      <c r="V74" s="48">
        <f t="shared" ca="1" si="36"/>
        <v>45776</v>
      </c>
      <c r="W74" s="48">
        <f t="shared" ca="1" si="36"/>
        <v>45776</v>
      </c>
      <c r="X74" s="48">
        <f t="shared" ca="1" si="36"/>
        <v>45776</v>
      </c>
      <c r="Y74" s="48">
        <f t="shared" ca="1" si="36"/>
        <v>45776</v>
      </c>
      <c r="Z74" s="48">
        <f t="shared" ca="1" si="36"/>
        <v>45776</v>
      </c>
      <c r="AA74" s="48">
        <f t="shared" ca="1" si="36"/>
        <v>45776</v>
      </c>
      <c r="AB74" s="48">
        <f t="shared" ca="1" si="36"/>
        <v>45776</v>
      </c>
      <c r="AC74" s="48">
        <f t="shared" ca="1" si="36"/>
        <v>45776</v>
      </c>
      <c r="AD74" s="48">
        <f t="shared" ca="1" si="36"/>
        <v>45776</v>
      </c>
      <c r="AE74" s="48">
        <f t="shared" ca="1" si="36"/>
        <v>45776</v>
      </c>
      <c r="AF74" s="48">
        <f t="shared" ca="1" si="36"/>
        <v>45776</v>
      </c>
      <c r="AG74" s="48">
        <f t="shared" ca="1" si="36"/>
        <v>45776</v>
      </c>
      <c r="AH74" s="48">
        <f t="shared" ca="1" si="36"/>
        <v>45776</v>
      </c>
      <c r="AI74" s="48">
        <f t="shared" ca="1" si="36"/>
        <v>45776</v>
      </c>
      <c r="AJ74" s="48">
        <f t="shared" ca="1" si="36"/>
        <v>45776</v>
      </c>
      <c r="AL74" s="577" t="s">
        <v>246</v>
      </c>
      <c r="AM74"/>
      <c r="AN74"/>
      <c r="AO74"/>
      <c r="AP74" s="81"/>
      <c r="AQ74" s="81"/>
      <c r="AR74" s="79"/>
      <c r="AS74" s="79"/>
      <c r="AT74" s="79"/>
      <c r="AU74" s="79"/>
      <c r="AV74" s="79"/>
      <c r="AW74" s="79"/>
      <c r="AX74" s="79"/>
    </row>
    <row r="75" spans="1:50" hidden="1">
      <c r="A75" s="79"/>
      <c r="B75" s="520"/>
      <c r="D75" s="56" t="s">
        <v>266</v>
      </c>
      <c r="E75" s="57"/>
      <c r="F75" s="58"/>
      <c r="G75" s="45">
        <f>IF(LEFT(G60)="5",43466,IF(LEFT(G60)="4",32509,IF(LEFT(G60)="3,",9498,IF(LEFT(G60)="2",4384,0))))</f>
        <v>0</v>
      </c>
      <c r="H75" s="46">
        <f>IF(LEFT(H60)="5",43466,IF(LEFT(H60)="4",32509,IF(LEFT(H60)="3,",9498,IF(LEFT(H60)="2",4384,0))))</f>
        <v>0</v>
      </c>
      <c r="I75" s="47">
        <f>IF(LEFT(I60)="5",43466,IF(LEFT(I60)="4",32509,IF(LEFT(I60)="3,",9498,IF(LEFT(I60)="2",4384,0))))</f>
        <v>0</v>
      </c>
      <c r="J75" s="48">
        <f>IF(LEFT(J60)="5",43466,IF(LEFT(J60)="4",32509,IF(LEFT(J60)="3,",9498,IF(LEFT(J60)="2",4384,0))))</f>
        <v>0</v>
      </c>
      <c r="K75" s="48">
        <f t="shared" ref="K75:AJ75" si="37">IF(LEFT(K60)="5",43466,IF(LEFT(K60)="4",32509,IF(LEFT(K60)="3,",9498,IF(LEFT(K60)="2",4384,0))))</f>
        <v>0</v>
      </c>
      <c r="L75" s="48">
        <f t="shared" si="37"/>
        <v>0</v>
      </c>
      <c r="M75" s="48">
        <f t="shared" si="37"/>
        <v>0</v>
      </c>
      <c r="N75" s="48">
        <f t="shared" si="37"/>
        <v>0</v>
      </c>
      <c r="O75" s="48">
        <f t="shared" si="37"/>
        <v>0</v>
      </c>
      <c r="P75" s="48">
        <f t="shared" si="37"/>
        <v>0</v>
      </c>
      <c r="Q75" s="48">
        <f t="shared" si="37"/>
        <v>0</v>
      </c>
      <c r="R75" s="48">
        <f t="shared" si="37"/>
        <v>0</v>
      </c>
      <c r="S75" s="48">
        <f t="shared" si="37"/>
        <v>0</v>
      </c>
      <c r="T75" s="48">
        <f t="shared" si="37"/>
        <v>0</v>
      </c>
      <c r="U75" s="48">
        <f t="shared" si="37"/>
        <v>0</v>
      </c>
      <c r="V75" s="48">
        <f t="shared" si="37"/>
        <v>0</v>
      </c>
      <c r="W75" s="48">
        <f t="shared" si="37"/>
        <v>0</v>
      </c>
      <c r="X75" s="48">
        <f t="shared" si="37"/>
        <v>0</v>
      </c>
      <c r="Y75" s="48">
        <f t="shared" si="37"/>
        <v>0</v>
      </c>
      <c r="Z75" s="48">
        <f t="shared" si="37"/>
        <v>0</v>
      </c>
      <c r="AA75" s="48">
        <f t="shared" si="37"/>
        <v>0</v>
      </c>
      <c r="AB75" s="48">
        <f t="shared" si="37"/>
        <v>0</v>
      </c>
      <c r="AC75" s="48">
        <f t="shared" si="37"/>
        <v>0</v>
      </c>
      <c r="AD75" s="48">
        <f t="shared" si="37"/>
        <v>0</v>
      </c>
      <c r="AE75" s="48">
        <f t="shared" si="37"/>
        <v>0</v>
      </c>
      <c r="AF75" s="48">
        <f t="shared" si="37"/>
        <v>0</v>
      </c>
      <c r="AG75" s="48">
        <f t="shared" si="37"/>
        <v>0</v>
      </c>
      <c r="AH75" s="48">
        <f t="shared" si="37"/>
        <v>0</v>
      </c>
      <c r="AI75" s="48">
        <f t="shared" si="37"/>
        <v>0</v>
      </c>
      <c r="AJ75" s="48">
        <f t="shared" si="37"/>
        <v>0</v>
      </c>
      <c r="AL75" s="577" t="s">
        <v>307</v>
      </c>
      <c r="AM75"/>
      <c r="AN75" s="81"/>
      <c r="AO75" s="81"/>
      <c r="AP75" s="81"/>
      <c r="AQ75" s="81"/>
      <c r="AR75" s="79"/>
      <c r="AS75" s="79"/>
      <c r="AT75" s="79"/>
      <c r="AU75" s="79"/>
      <c r="AV75" s="79"/>
      <c r="AW75" s="79"/>
      <c r="AX75" s="79"/>
    </row>
    <row r="76" spans="1:50" hidden="1">
      <c r="A76" s="79"/>
      <c r="B76" s="520"/>
      <c r="D76" s="50" t="s">
        <v>264</v>
      </c>
      <c r="F76" s="51"/>
      <c r="G76" s="45">
        <f>365*(G61-1)</f>
        <v>-365</v>
      </c>
      <c r="H76" s="46">
        <f>365*(H61-1)</f>
        <v>-365</v>
      </c>
      <c r="I76" s="47">
        <f>365*(I61-1)</f>
        <v>-365</v>
      </c>
      <c r="J76" s="48">
        <f>365*(J61-1)</f>
        <v>-365</v>
      </c>
      <c r="K76" s="48">
        <f t="shared" ref="K76:AJ76" si="38">365*(K61-1)</f>
        <v>-365</v>
      </c>
      <c r="L76" s="48">
        <f t="shared" si="38"/>
        <v>-365</v>
      </c>
      <c r="M76" s="48">
        <f t="shared" si="38"/>
        <v>-365</v>
      </c>
      <c r="N76" s="48">
        <f t="shared" si="38"/>
        <v>-365</v>
      </c>
      <c r="O76" s="48">
        <f t="shared" si="38"/>
        <v>-365</v>
      </c>
      <c r="P76" s="48">
        <f t="shared" si="38"/>
        <v>-365</v>
      </c>
      <c r="Q76" s="48">
        <f t="shared" si="38"/>
        <v>-365</v>
      </c>
      <c r="R76" s="48">
        <f t="shared" si="38"/>
        <v>-365</v>
      </c>
      <c r="S76" s="48">
        <f t="shared" si="38"/>
        <v>-365</v>
      </c>
      <c r="T76" s="48">
        <f t="shared" si="38"/>
        <v>-365</v>
      </c>
      <c r="U76" s="48">
        <f t="shared" si="38"/>
        <v>-365</v>
      </c>
      <c r="V76" s="48">
        <f t="shared" si="38"/>
        <v>-365</v>
      </c>
      <c r="W76" s="48">
        <f t="shared" si="38"/>
        <v>-365</v>
      </c>
      <c r="X76" s="48">
        <f t="shared" si="38"/>
        <v>-365</v>
      </c>
      <c r="Y76" s="48">
        <f t="shared" si="38"/>
        <v>-365</v>
      </c>
      <c r="Z76" s="48">
        <f t="shared" si="38"/>
        <v>-365</v>
      </c>
      <c r="AA76" s="48">
        <f t="shared" si="38"/>
        <v>-365</v>
      </c>
      <c r="AB76" s="48">
        <f t="shared" si="38"/>
        <v>-365</v>
      </c>
      <c r="AC76" s="48">
        <f t="shared" si="38"/>
        <v>-365</v>
      </c>
      <c r="AD76" s="48">
        <f t="shared" si="38"/>
        <v>-365</v>
      </c>
      <c r="AE76" s="48">
        <f t="shared" si="38"/>
        <v>-365</v>
      </c>
      <c r="AF76" s="48">
        <f t="shared" si="38"/>
        <v>-365</v>
      </c>
      <c r="AG76" s="48">
        <f t="shared" si="38"/>
        <v>-365</v>
      </c>
      <c r="AH76" s="48">
        <f t="shared" si="38"/>
        <v>-365</v>
      </c>
      <c r="AI76" s="48">
        <f t="shared" si="38"/>
        <v>-365</v>
      </c>
      <c r="AJ76" s="48">
        <f t="shared" si="38"/>
        <v>-365</v>
      </c>
      <c r="AL76" s="577" t="s">
        <v>247</v>
      </c>
      <c r="AM76"/>
      <c r="AN76" s="79"/>
      <c r="AO76" s="79"/>
      <c r="AP76" s="81"/>
      <c r="AQ76" s="81"/>
      <c r="AR76" s="79"/>
      <c r="AS76" s="79"/>
      <c r="AT76" s="79"/>
      <c r="AU76" s="79"/>
      <c r="AV76" s="79"/>
      <c r="AW76" s="79"/>
      <c r="AX76" s="79"/>
    </row>
    <row r="77" spans="1:50" hidden="1">
      <c r="A77" s="79"/>
      <c r="B77" s="520"/>
      <c r="D77" s="50"/>
      <c r="E77" s="52" t="s">
        <v>265</v>
      </c>
      <c r="F77" s="51"/>
      <c r="G77" s="45">
        <f>IF(G62=12,334,IF(G62=11,304,IF(G62=10,273,IF(G62=9,243,IF(G62=8,212,IF(G62=7,181,IF(G62=6,151,IF(G62=5,120,IF(G62=4,90,IF(G62=3,59,IF(G62=2,31,1)))))))))))</f>
        <v>1</v>
      </c>
      <c r="H77" s="46">
        <f>IF(H62=12,334,IF(H62=11,304,IF(H62=10,273,IF(H62=9,243,IF(H62=8,212,IF(H62=7,181,IF(H62=6,151,IF(H62=5,120,IF(H62=4,90,IF(H62=3,59,IF(H62=2,31,1)))))))))))</f>
        <v>1</v>
      </c>
      <c r="I77" s="47">
        <f>IF(I62=12,334,IF(I62=11,304,IF(I62=10,273,IF(I62=9,243,IF(I62=8,212,IF(I62=7,181,IF(I62=6,151,IF(I62=5,120,IF(I62=4,90,IF(I62=3,59,IF(I62=2,31,1)))))))))))</f>
        <v>1</v>
      </c>
      <c r="J77" s="48">
        <f>IF(J62=12,334,IF(J62=11,304,IF(J62=10,273,IF(J62=9,243,IF(J62=8,212,IF(J62=7,181,IF(J62=6,151,IF(J62=5,120,IF(J62=4,90,IF(J62=3,59,IF(J62=2,31,1)))))))))))</f>
        <v>1</v>
      </c>
      <c r="K77" s="48">
        <f t="shared" ref="K77:AJ77" si="39">IF(K62=12,334,IF(K62=11,304,IF(K62=10,273,IF(K62=9,243,IF(K62=8,212,IF(K62=7,181,IF(K62=6,151,IF(K62=5,120,IF(K62=4,90,IF(K62=3,59,IF(K62=2,31,1)))))))))))</f>
        <v>1</v>
      </c>
      <c r="L77" s="48">
        <f t="shared" si="39"/>
        <v>1</v>
      </c>
      <c r="M77" s="48">
        <f t="shared" si="39"/>
        <v>1</v>
      </c>
      <c r="N77" s="48">
        <f t="shared" si="39"/>
        <v>1</v>
      </c>
      <c r="O77" s="48">
        <f t="shared" si="39"/>
        <v>1</v>
      </c>
      <c r="P77" s="48">
        <f t="shared" si="39"/>
        <v>1</v>
      </c>
      <c r="Q77" s="48">
        <f t="shared" si="39"/>
        <v>1</v>
      </c>
      <c r="R77" s="48">
        <f t="shared" si="39"/>
        <v>1</v>
      </c>
      <c r="S77" s="48">
        <f t="shared" si="39"/>
        <v>1</v>
      </c>
      <c r="T77" s="48">
        <f t="shared" si="39"/>
        <v>1</v>
      </c>
      <c r="U77" s="48">
        <f t="shared" si="39"/>
        <v>1</v>
      </c>
      <c r="V77" s="48">
        <f t="shared" si="39"/>
        <v>1</v>
      </c>
      <c r="W77" s="48">
        <f t="shared" si="39"/>
        <v>1</v>
      </c>
      <c r="X77" s="48">
        <f t="shared" si="39"/>
        <v>1</v>
      </c>
      <c r="Y77" s="48">
        <f t="shared" si="39"/>
        <v>1</v>
      </c>
      <c r="Z77" s="48">
        <f t="shared" si="39"/>
        <v>1</v>
      </c>
      <c r="AA77" s="48">
        <f t="shared" si="39"/>
        <v>1</v>
      </c>
      <c r="AB77" s="48">
        <f t="shared" si="39"/>
        <v>1</v>
      </c>
      <c r="AC77" s="48">
        <f t="shared" si="39"/>
        <v>1</v>
      </c>
      <c r="AD77" s="48">
        <f t="shared" si="39"/>
        <v>1</v>
      </c>
      <c r="AE77" s="48">
        <f t="shared" si="39"/>
        <v>1</v>
      </c>
      <c r="AF77" s="48">
        <f t="shared" si="39"/>
        <v>1</v>
      </c>
      <c r="AG77" s="48">
        <f t="shared" si="39"/>
        <v>1</v>
      </c>
      <c r="AH77" s="48">
        <f t="shared" si="39"/>
        <v>1</v>
      </c>
      <c r="AI77" s="48">
        <f t="shared" si="39"/>
        <v>1</v>
      </c>
      <c r="AJ77" s="48">
        <f t="shared" si="39"/>
        <v>1</v>
      </c>
      <c r="AL77" s="577" t="s">
        <v>248</v>
      </c>
      <c r="AM77"/>
      <c r="AN77" s="79"/>
      <c r="AO77" s="79"/>
      <c r="AP77" s="81"/>
      <c r="AQ77" s="79"/>
      <c r="AR77" s="79"/>
      <c r="AS77" s="79"/>
      <c r="AT77" s="79"/>
      <c r="AU77" s="79"/>
      <c r="AV77" s="79"/>
      <c r="AW77" s="79"/>
      <c r="AX77" s="79"/>
    </row>
    <row r="78" spans="1:50" hidden="1">
      <c r="A78" s="79"/>
      <c r="B78" s="520"/>
      <c r="D78" s="50" t="s">
        <v>267</v>
      </c>
      <c r="F78" s="51"/>
      <c r="G78" s="45">
        <f>SUM(G75:G77)</f>
        <v>-364</v>
      </c>
      <c r="H78" s="46">
        <f>SUM(H75:H77)</f>
        <v>-364</v>
      </c>
      <c r="I78" s="47">
        <f>SUM(I75:I77)</f>
        <v>-364</v>
      </c>
      <c r="J78" s="48">
        <f>SUM(J75:J77)</f>
        <v>-364</v>
      </c>
      <c r="K78" s="48">
        <f t="shared" ref="K78:AJ78" si="40">SUM(K75:K77)</f>
        <v>-364</v>
      </c>
      <c r="L78" s="48">
        <f t="shared" si="40"/>
        <v>-364</v>
      </c>
      <c r="M78" s="48">
        <f t="shared" si="40"/>
        <v>-364</v>
      </c>
      <c r="N78" s="48">
        <f t="shared" si="40"/>
        <v>-364</v>
      </c>
      <c r="O78" s="48">
        <f t="shared" si="40"/>
        <v>-364</v>
      </c>
      <c r="P78" s="48">
        <f t="shared" si="40"/>
        <v>-364</v>
      </c>
      <c r="Q78" s="48">
        <f t="shared" si="40"/>
        <v>-364</v>
      </c>
      <c r="R78" s="48">
        <f t="shared" si="40"/>
        <v>-364</v>
      </c>
      <c r="S78" s="48">
        <f t="shared" si="40"/>
        <v>-364</v>
      </c>
      <c r="T78" s="48">
        <f t="shared" si="40"/>
        <v>-364</v>
      </c>
      <c r="U78" s="48">
        <f t="shared" si="40"/>
        <v>-364</v>
      </c>
      <c r="V78" s="48">
        <f t="shared" si="40"/>
        <v>-364</v>
      </c>
      <c r="W78" s="48">
        <f t="shared" si="40"/>
        <v>-364</v>
      </c>
      <c r="X78" s="48">
        <f t="shared" si="40"/>
        <v>-364</v>
      </c>
      <c r="Y78" s="48">
        <f t="shared" si="40"/>
        <v>-364</v>
      </c>
      <c r="Z78" s="48">
        <f t="shared" si="40"/>
        <v>-364</v>
      </c>
      <c r="AA78" s="48">
        <f t="shared" si="40"/>
        <v>-364</v>
      </c>
      <c r="AB78" s="48">
        <f t="shared" si="40"/>
        <v>-364</v>
      </c>
      <c r="AC78" s="48">
        <f t="shared" si="40"/>
        <v>-364</v>
      </c>
      <c r="AD78" s="48">
        <f t="shared" si="40"/>
        <v>-364</v>
      </c>
      <c r="AE78" s="48">
        <f t="shared" si="40"/>
        <v>-364</v>
      </c>
      <c r="AF78" s="48">
        <f t="shared" si="40"/>
        <v>-364</v>
      </c>
      <c r="AG78" s="48">
        <f t="shared" si="40"/>
        <v>-364</v>
      </c>
      <c r="AH78" s="48">
        <f t="shared" si="40"/>
        <v>-364</v>
      </c>
      <c r="AI78" s="48">
        <f t="shared" si="40"/>
        <v>-364</v>
      </c>
      <c r="AJ78" s="48">
        <f t="shared" si="40"/>
        <v>-364</v>
      </c>
      <c r="AL78" s="577" t="s">
        <v>249</v>
      </c>
      <c r="AM78"/>
      <c r="AN78" s="79"/>
      <c r="AO78" s="79"/>
      <c r="AP78" s="81"/>
      <c r="AQ78" s="141" t="s">
        <v>251</v>
      </c>
      <c r="AR78" s="79"/>
      <c r="AS78" s="79"/>
      <c r="AT78" s="79"/>
      <c r="AU78" s="79"/>
      <c r="AV78" s="79"/>
      <c r="AW78" s="79"/>
      <c r="AX78" s="79"/>
    </row>
    <row r="79" spans="1:50" hidden="1">
      <c r="A79" s="79"/>
      <c r="B79" s="520"/>
      <c r="D79" s="50"/>
      <c r="E79" s="52">
        <v>2019</v>
      </c>
      <c r="F79" s="51"/>
      <c r="G79" s="45">
        <f t="shared" ref="G79:AJ79" si="41">G78-G74</f>
        <v>-46140</v>
      </c>
      <c r="H79" s="46">
        <f t="shared" ca="1" si="41"/>
        <v>-46140</v>
      </c>
      <c r="I79" s="47">
        <f t="shared" ca="1" si="41"/>
        <v>-46140</v>
      </c>
      <c r="J79" s="48">
        <f t="shared" ca="1" si="41"/>
        <v>-46140</v>
      </c>
      <c r="K79" s="48">
        <f t="shared" ca="1" si="41"/>
        <v>-46140</v>
      </c>
      <c r="L79" s="48">
        <f t="shared" ca="1" si="41"/>
        <v>-46140</v>
      </c>
      <c r="M79" s="48">
        <f t="shared" ca="1" si="41"/>
        <v>-46140</v>
      </c>
      <c r="N79" s="48">
        <f t="shared" ca="1" si="41"/>
        <v>-46140</v>
      </c>
      <c r="O79" s="48">
        <f t="shared" ca="1" si="41"/>
        <v>-46140</v>
      </c>
      <c r="P79" s="48">
        <f t="shared" ca="1" si="41"/>
        <v>-46140</v>
      </c>
      <c r="Q79" s="48">
        <f t="shared" ca="1" si="41"/>
        <v>-46140</v>
      </c>
      <c r="R79" s="48">
        <f t="shared" ca="1" si="41"/>
        <v>-46140</v>
      </c>
      <c r="S79" s="48">
        <f t="shared" ca="1" si="41"/>
        <v>-46140</v>
      </c>
      <c r="T79" s="48">
        <f t="shared" ca="1" si="41"/>
        <v>-46140</v>
      </c>
      <c r="U79" s="48">
        <f t="shared" ca="1" si="41"/>
        <v>-46140</v>
      </c>
      <c r="V79" s="48">
        <f t="shared" ca="1" si="41"/>
        <v>-46140</v>
      </c>
      <c r="W79" s="48">
        <f t="shared" ca="1" si="41"/>
        <v>-46140</v>
      </c>
      <c r="X79" s="48">
        <f t="shared" ca="1" si="41"/>
        <v>-46140</v>
      </c>
      <c r="Y79" s="48">
        <f t="shared" ca="1" si="41"/>
        <v>-46140</v>
      </c>
      <c r="Z79" s="48">
        <f t="shared" ca="1" si="41"/>
        <v>-46140</v>
      </c>
      <c r="AA79" s="48">
        <f t="shared" ca="1" si="41"/>
        <v>-46140</v>
      </c>
      <c r="AB79" s="48">
        <f t="shared" ca="1" si="41"/>
        <v>-46140</v>
      </c>
      <c r="AC79" s="48">
        <f t="shared" ca="1" si="41"/>
        <v>-46140</v>
      </c>
      <c r="AD79" s="48">
        <f t="shared" ca="1" si="41"/>
        <v>-46140</v>
      </c>
      <c r="AE79" s="48">
        <f t="shared" ca="1" si="41"/>
        <v>-46140</v>
      </c>
      <c r="AF79" s="48">
        <f t="shared" ca="1" si="41"/>
        <v>-46140</v>
      </c>
      <c r="AG79" s="48">
        <f t="shared" ca="1" si="41"/>
        <v>-46140</v>
      </c>
      <c r="AH79" s="48">
        <f t="shared" ca="1" si="41"/>
        <v>-46140</v>
      </c>
      <c r="AI79" s="48">
        <f t="shared" ca="1" si="41"/>
        <v>-46140</v>
      </c>
      <c r="AJ79" s="48">
        <f t="shared" ca="1" si="41"/>
        <v>-46140</v>
      </c>
      <c r="AL79" s="577" t="s">
        <v>250</v>
      </c>
      <c r="AM79"/>
      <c r="AN79" s="79"/>
      <c r="AO79" s="79"/>
      <c r="AP79" s="81"/>
      <c r="AQ79" s="79"/>
      <c r="AR79" s="142" t="s">
        <v>309</v>
      </c>
      <c r="AS79" s="79"/>
      <c r="AT79" s="79"/>
      <c r="AU79" s="79"/>
      <c r="AV79" s="79"/>
      <c r="AW79" s="79"/>
      <c r="AX79" s="79"/>
    </row>
    <row r="80" spans="1:50" hidden="1">
      <c r="A80" s="79"/>
      <c r="B80" s="520"/>
      <c r="D80" s="50" t="s">
        <v>263</v>
      </c>
      <c r="F80" s="51"/>
      <c r="G80" s="45" t="str">
        <f t="shared" ref="G80:AJ80" si="42">IF(G79&gt;0,MID(G59,3,7),"")</f>
        <v/>
      </c>
      <c r="H80" s="46" t="str">
        <f t="shared" ca="1" si="42"/>
        <v/>
      </c>
      <c r="I80" s="47" t="str">
        <f t="shared" ca="1" si="42"/>
        <v/>
      </c>
      <c r="J80" s="48" t="str">
        <f t="shared" ca="1" si="42"/>
        <v/>
      </c>
      <c r="K80" s="48" t="str">
        <f t="shared" ca="1" si="42"/>
        <v/>
      </c>
      <c r="L80" s="48" t="str">
        <f t="shared" ca="1" si="42"/>
        <v/>
      </c>
      <c r="M80" s="48" t="str">
        <f t="shared" ca="1" si="42"/>
        <v/>
      </c>
      <c r="N80" s="48" t="str">
        <f t="shared" ca="1" si="42"/>
        <v/>
      </c>
      <c r="O80" s="48" t="str">
        <f t="shared" ca="1" si="42"/>
        <v/>
      </c>
      <c r="P80" s="48" t="str">
        <f t="shared" ca="1" si="42"/>
        <v/>
      </c>
      <c r="Q80" s="48" t="str">
        <f t="shared" ca="1" si="42"/>
        <v/>
      </c>
      <c r="R80" s="48" t="str">
        <f t="shared" ca="1" si="42"/>
        <v/>
      </c>
      <c r="S80" s="48" t="str">
        <f t="shared" ca="1" si="42"/>
        <v/>
      </c>
      <c r="T80" s="48" t="str">
        <f t="shared" ca="1" si="42"/>
        <v/>
      </c>
      <c r="U80" s="48" t="str">
        <f t="shared" ca="1" si="42"/>
        <v/>
      </c>
      <c r="V80" s="48" t="str">
        <f t="shared" ca="1" si="42"/>
        <v/>
      </c>
      <c r="W80" s="48" t="str">
        <f t="shared" ca="1" si="42"/>
        <v/>
      </c>
      <c r="X80" s="48" t="str">
        <f t="shared" ca="1" si="42"/>
        <v/>
      </c>
      <c r="Y80" s="48" t="str">
        <f t="shared" ca="1" si="42"/>
        <v/>
      </c>
      <c r="Z80" s="48" t="str">
        <f t="shared" ca="1" si="42"/>
        <v/>
      </c>
      <c r="AA80" s="48" t="str">
        <f t="shared" ca="1" si="42"/>
        <v/>
      </c>
      <c r="AB80" s="48" t="str">
        <f t="shared" ca="1" si="42"/>
        <v/>
      </c>
      <c r="AC80" s="48" t="str">
        <f t="shared" ca="1" si="42"/>
        <v/>
      </c>
      <c r="AD80" s="48" t="str">
        <f t="shared" ca="1" si="42"/>
        <v/>
      </c>
      <c r="AE80" s="48" t="str">
        <f t="shared" ca="1" si="42"/>
        <v/>
      </c>
      <c r="AF80" s="48" t="str">
        <f t="shared" ca="1" si="42"/>
        <v/>
      </c>
      <c r="AG80" s="48" t="str">
        <f t="shared" ca="1" si="42"/>
        <v/>
      </c>
      <c r="AH80" s="48" t="str">
        <f t="shared" ca="1" si="42"/>
        <v/>
      </c>
      <c r="AI80" s="48" t="str">
        <f t="shared" ca="1" si="42"/>
        <v/>
      </c>
      <c r="AJ80" s="48" t="str">
        <f t="shared" ca="1" si="42"/>
        <v/>
      </c>
      <c r="AL80" s="577" t="s">
        <v>308</v>
      </c>
      <c r="AM80"/>
      <c r="AN80" s="79"/>
      <c r="AO80" s="79"/>
      <c r="AP80" s="81"/>
      <c r="AQ80" s="79"/>
      <c r="AR80" s="79"/>
      <c r="AS80" s="79"/>
      <c r="AT80" s="79"/>
      <c r="AU80" s="79"/>
      <c r="AV80" s="79"/>
      <c r="AW80" s="79"/>
      <c r="AX80" s="79"/>
    </row>
    <row r="81" spans="1:50" hidden="1">
      <c r="A81" s="79"/>
      <c r="B81" s="520"/>
      <c r="D81" s="50"/>
      <c r="E81" s="52" t="s">
        <v>265</v>
      </c>
      <c r="F81" s="51"/>
      <c r="G81" s="45">
        <f>IF(G59="5.名称変更",50,IF(G59="4.合併・分離",10,0))</f>
        <v>0</v>
      </c>
      <c r="H81" s="46">
        <f>IF(H59="5.名称変更",50,IF(H59="4.合併・分離",10,0))</f>
        <v>0</v>
      </c>
      <c r="I81" s="47">
        <f>IF(I59="5.名称変更",50,IF(I59="4.合併・分離",10,0))</f>
        <v>0</v>
      </c>
      <c r="J81" s="48">
        <f>IF(J59="5.名称変更",50,IF(J59="4.合併・分離",10,0))</f>
        <v>0</v>
      </c>
      <c r="K81" s="48">
        <f t="shared" ref="K81:AJ81" si="43">IF(K59="5.名称変更",50,IF(K59="4.合併・分離",10,0))</f>
        <v>0</v>
      </c>
      <c r="L81" s="48">
        <f t="shared" si="43"/>
        <v>0</v>
      </c>
      <c r="M81" s="48">
        <f t="shared" si="43"/>
        <v>0</v>
      </c>
      <c r="N81" s="48">
        <f t="shared" si="43"/>
        <v>0</v>
      </c>
      <c r="O81" s="48">
        <f t="shared" si="43"/>
        <v>0</v>
      </c>
      <c r="P81" s="48">
        <f t="shared" si="43"/>
        <v>0</v>
      </c>
      <c r="Q81" s="48">
        <f t="shared" si="43"/>
        <v>0</v>
      </c>
      <c r="R81" s="48">
        <f t="shared" si="43"/>
        <v>0</v>
      </c>
      <c r="S81" s="48">
        <f t="shared" si="43"/>
        <v>0</v>
      </c>
      <c r="T81" s="48">
        <f t="shared" si="43"/>
        <v>0</v>
      </c>
      <c r="U81" s="48">
        <f t="shared" si="43"/>
        <v>0</v>
      </c>
      <c r="V81" s="48">
        <f t="shared" si="43"/>
        <v>0</v>
      </c>
      <c r="W81" s="48">
        <f t="shared" si="43"/>
        <v>0</v>
      </c>
      <c r="X81" s="48">
        <f t="shared" si="43"/>
        <v>0</v>
      </c>
      <c r="Y81" s="48">
        <f t="shared" si="43"/>
        <v>0</v>
      </c>
      <c r="Z81" s="48">
        <f t="shared" si="43"/>
        <v>0</v>
      </c>
      <c r="AA81" s="48">
        <f t="shared" si="43"/>
        <v>0</v>
      </c>
      <c r="AB81" s="48">
        <f t="shared" si="43"/>
        <v>0</v>
      </c>
      <c r="AC81" s="48">
        <f t="shared" si="43"/>
        <v>0</v>
      </c>
      <c r="AD81" s="48">
        <f t="shared" si="43"/>
        <v>0</v>
      </c>
      <c r="AE81" s="48">
        <f t="shared" si="43"/>
        <v>0</v>
      </c>
      <c r="AF81" s="48">
        <f t="shared" si="43"/>
        <v>0</v>
      </c>
      <c r="AG81" s="48">
        <f t="shared" si="43"/>
        <v>0</v>
      </c>
      <c r="AH81" s="48">
        <f t="shared" si="43"/>
        <v>0</v>
      </c>
      <c r="AI81" s="48">
        <f t="shared" si="43"/>
        <v>0</v>
      </c>
      <c r="AJ81" s="48">
        <f t="shared" si="43"/>
        <v>0</v>
      </c>
      <c r="AL81" s="577" t="s">
        <v>289</v>
      </c>
      <c r="AM81"/>
      <c r="AN81" s="79"/>
      <c r="AO81" s="79"/>
      <c r="AP81" s="81"/>
      <c r="AQ81" s="79"/>
      <c r="AR81" s="79"/>
      <c r="AS81" s="79"/>
      <c r="AT81" s="79"/>
      <c r="AU81" s="79"/>
      <c r="AV81" s="79"/>
      <c r="AW81" s="79"/>
      <c r="AX81" s="79"/>
    </row>
    <row r="82" spans="1:50" hidden="1">
      <c r="A82" s="79"/>
      <c r="B82" s="520"/>
      <c r="D82" s="50" t="s">
        <v>267</v>
      </c>
      <c r="F82" s="51"/>
      <c r="G82" s="45" t="str">
        <f t="shared" ref="G82:AJ82" si="44">DATESTRING(G72)</f>
        <v>令和07年08月01日</v>
      </c>
      <c r="H82" s="46" t="str">
        <f t="shared" ca="1" si="44"/>
        <v>令和07年06月02日</v>
      </c>
      <c r="I82" s="47" t="str">
        <f t="shared" ca="1" si="44"/>
        <v>令和07年06月02日</v>
      </c>
      <c r="J82" s="48" t="str">
        <f t="shared" ca="1" si="44"/>
        <v>令和07年06月02日</v>
      </c>
      <c r="K82" s="48" t="str">
        <f t="shared" ca="1" si="44"/>
        <v>令和07年06月02日</v>
      </c>
      <c r="L82" s="48" t="str">
        <f t="shared" ca="1" si="44"/>
        <v>令和07年06月02日</v>
      </c>
      <c r="M82" s="48" t="str">
        <f t="shared" ca="1" si="44"/>
        <v>令和07年06月02日</v>
      </c>
      <c r="N82" s="48" t="str">
        <f t="shared" ca="1" si="44"/>
        <v>令和07年06月02日</v>
      </c>
      <c r="O82" s="48" t="str">
        <f t="shared" ca="1" si="44"/>
        <v>令和07年06月02日</v>
      </c>
      <c r="P82" s="48" t="str">
        <f t="shared" ca="1" si="44"/>
        <v>令和07年06月02日</v>
      </c>
      <c r="Q82" s="48" t="str">
        <f t="shared" ca="1" si="44"/>
        <v>令和07年06月02日</v>
      </c>
      <c r="R82" s="48" t="str">
        <f t="shared" ca="1" si="44"/>
        <v>令和07年06月02日</v>
      </c>
      <c r="S82" s="48" t="str">
        <f t="shared" ca="1" si="44"/>
        <v>令和07年06月02日</v>
      </c>
      <c r="T82" s="48" t="str">
        <f t="shared" ca="1" si="44"/>
        <v>令和07年06月02日</v>
      </c>
      <c r="U82" s="48" t="str">
        <f t="shared" ca="1" si="44"/>
        <v>令和07年06月02日</v>
      </c>
      <c r="V82" s="48" t="str">
        <f t="shared" ca="1" si="44"/>
        <v>令和07年06月02日</v>
      </c>
      <c r="W82" s="48" t="str">
        <f t="shared" ca="1" si="44"/>
        <v>令和07年06月02日</v>
      </c>
      <c r="X82" s="48" t="str">
        <f t="shared" ca="1" si="44"/>
        <v>令和07年06月02日</v>
      </c>
      <c r="Y82" s="48" t="str">
        <f t="shared" ca="1" si="44"/>
        <v>令和07年06月02日</v>
      </c>
      <c r="Z82" s="48" t="str">
        <f t="shared" ca="1" si="44"/>
        <v>令和07年06月02日</v>
      </c>
      <c r="AA82" s="48" t="str">
        <f t="shared" ca="1" si="44"/>
        <v>令和07年06月02日</v>
      </c>
      <c r="AB82" s="48" t="str">
        <f t="shared" ca="1" si="44"/>
        <v>令和07年06月02日</v>
      </c>
      <c r="AC82" s="48" t="str">
        <f t="shared" ca="1" si="44"/>
        <v>令和07年06月02日</v>
      </c>
      <c r="AD82" s="48" t="str">
        <f t="shared" ca="1" si="44"/>
        <v>令和07年06月02日</v>
      </c>
      <c r="AE82" s="48" t="str">
        <f t="shared" ca="1" si="44"/>
        <v>令和07年06月02日</v>
      </c>
      <c r="AF82" s="48" t="str">
        <f t="shared" ca="1" si="44"/>
        <v>令和07年06月02日</v>
      </c>
      <c r="AG82" s="48" t="str">
        <f t="shared" ca="1" si="44"/>
        <v>令和07年06月02日</v>
      </c>
      <c r="AH82" s="48" t="str">
        <f t="shared" ca="1" si="44"/>
        <v>令和07年06月02日</v>
      </c>
      <c r="AI82" s="48" t="str">
        <f t="shared" ca="1" si="44"/>
        <v>令和07年06月02日</v>
      </c>
      <c r="AJ82" s="48" t="str">
        <f t="shared" ca="1" si="44"/>
        <v>令和07年06月02日</v>
      </c>
      <c r="AL82" s="577" t="s">
        <v>262</v>
      </c>
      <c r="AM82"/>
      <c r="AN82" s="79"/>
      <c r="AO82" s="81"/>
      <c r="AP82" s="81"/>
      <c r="AQ82" s="79"/>
      <c r="AR82" s="79"/>
      <c r="AS82" s="79"/>
      <c r="AT82" s="79"/>
      <c r="AU82" s="79"/>
      <c r="AV82" s="79"/>
      <c r="AW82" s="79"/>
      <c r="AX82" s="79"/>
    </row>
    <row r="83" spans="1:50" hidden="1">
      <c r="A83" s="79"/>
      <c r="B83" s="520"/>
      <c r="D83" s="50"/>
      <c r="E83" s="52">
        <v>2019</v>
      </c>
      <c r="F83" s="51"/>
      <c r="G83" s="49"/>
      <c r="H83" s="49"/>
      <c r="I83" s="49"/>
      <c r="J83" s="49"/>
      <c r="AL83" s="577"/>
      <c r="AM83"/>
      <c r="AN83" s="79"/>
      <c r="AO83" s="81"/>
      <c r="AP83" s="81"/>
      <c r="AQ83" s="79"/>
      <c r="AR83" s="79"/>
      <c r="AS83" s="79"/>
      <c r="AT83" s="79"/>
      <c r="AU83" s="79"/>
      <c r="AV83" s="79"/>
      <c r="AW83" s="79"/>
      <c r="AX83" s="79"/>
    </row>
    <row r="84" spans="1:50" ht="14.25" hidden="1" thickBot="1">
      <c r="A84" s="79"/>
      <c r="B84" s="520"/>
      <c r="D84" s="53"/>
      <c r="E84" s="55"/>
      <c r="F84" s="54"/>
      <c r="G84" s="49"/>
      <c r="H84" s="49"/>
      <c r="I84" s="49"/>
      <c r="J84" s="49"/>
      <c r="AL84" s="577"/>
      <c r="AM84"/>
      <c r="AN84" s="79"/>
      <c r="AO84" s="81"/>
      <c r="AP84" s="81"/>
      <c r="AQ84" s="79"/>
      <c r="AR84" s="79"/>
      <c r="AS84" s="79"/>
      <c r="AT84" s="79"/>
      <c r="AU84" s="79"/>
      <c r="AV84" s="79"/>
      <c r="AW84" s="79"/>
      <c r="AX84" s="79"/>
    </row>
    <row r="85" spans="1:50" hidden="1">
      <c r="A85" s="79"/>
      <c r="B85" s="520"/>
      <c r="D85" s="59"/>
      <c r="E85" s="60"/>
      <c r="F85" s="64"/>
      <c r="G85" s="45">
        <f t="shared" ref="G85:AJ85" si="45">IF(LEFT(G24)="5",43466,IF(LEFT(G24)="4",32509,IF(LEFT(G24)="3",9498,IF(LEFT(G24)="2",4384,0))))</f>
        <v>0</v>
      </c>
      <c r="H85" s="46">
        <f t="shared" si="45"/>
        <v>0</v>
      </c>
      <c r="I85" s="47">
        <f t="shared" si="45"/>
        <v>0</v>
      </c>
      <c r="J85" s="48">
        <f t="shared" si="45"/>
        <v>0</v>
      </c>
      <c r="K85" s="48">
        <f t="shared" si="45"/>
        <v>0</v>
      </c>
      <c r="L85" s="48">
        <f t="shared" si="45"/>
        <v>0</v>
      </c>
      <c r="M85" s="48">
        <f t="shared" si="45"/>
        <v>0</v>
      </c>
      <c r="N85" s="48">
        <f t="shared" si="45"/>
        <v>0</v>
      </c>
      <c r="O85" s="48">
        <f t="shared" si="45"/>
        <v>0</v>
      </c>
      <c r="P85" s="48">
        <f t="shared" si="45"/>
        <v>0</v>
      </c>
      <c r="Q85" s="48">
        <f t="shared" si="45"/>
        <v>0</v>
      </c>
      <c r="R85" s="48">
        <f t="shared" si="45"/>
        <v>0</v>
      </c>
      <c r="S85" s="48">
        <f t="shared" si="45"/>
        <v>0</v>
      </c>
      <c r="T85" s="48">
        <f t="shared" si="45"/>
        <v>0</v>
      </c>
      <c r="U85" s="48">
        <f t="shared" si="45"/>
        <v>0</v>
      </c>
      <c r="V85" s="48">
        <f t="shared" si="45"/>
        <v>0</v>
      </c>
      <c r="W85" s="48">
        <f t="shared" si="45"/>
        <v>0</v>
      </c>
      <c r="X85" s="48">
        <f t="shared" si="45"/>
        <v>0</v>
      </c>
      <c r="Y85" s="48">
        <f t="shared" si="45"/>
        <v>0</v>
      </c>
      <c r="Z85" s="48">
        <f t="shared" si="45"/>
        <v>0</v>
      </c>
      <c r="AA85" s="48">
        <f t="shared" si="45"/>
        <v>0</v>
      </c>
      <c r="AB85" s="48">
        <f t="shared" si="45"/>
        <v>0</v>
      </c>
      <c r="AC85" s="48">
        <f t="shared" si="45"/>
        <v>0</v>
      </c>
      <c r="AD85" s="48">
        <f t="shared" si="45"/>
        <v>0</v>
      </c>
      <c r="AE85" s="48">
        <f t="shared" si="45"/>
        <v>0</v>
      </c>
      <c r="AF85" s="48">
        <f t="shared" si="45"/>
        <v>0</v>
      </c>
      <c r="AG85" s="48">
        <f t="shared" si="45"/>
        <v>0</v>
      </c>
      <c r="AH85" s="48">
        <f t="shared" si="45"/>
        <v>0</v>
      </c>
      <c r="AI85" s="48">
        <f t="shared" si="45"/>
        <v>0</v>
      </c>
      <c r="AJ85" s="48">
        <f t="shared" si="45"/>
        <v>0</v>
      </c>
      <c r="AL85" s="577" t="s">
        <v>280</v>
      </c>
      <c r="AM85"/>
      <c r="AN85" s="79"/>
      <c r="AO85" s="81"/>
      <c r="AP85" s="81"/>
      <c r="AQ85" s="79"/>
      <c r="AR85" s="79"/>
      <c r="AS85" s="79"/>
      <c r="AT85" s="79"/>
      <c r="AU85" s="79"/>
      <c r="AV85" s="79"/>
      <c r="AW85" s="79"/>
      <c r="AX85" s="79"/>
    </row>
    <row r="86" spans="1:50" hidden="1">
      <c r="A86" s="79"/>
      <c r="B86" s="520"/>
      <c r="D86" s="50">
        <v>1</v>
      </c>
      <c r="E86" s="1" t="s">
        <v>271</v>
      </c>
      <c r="F86" s="617" t="str">
        <f t="shared" ref="F86:F87" si="46">CONCATENATE(D86,".",E86)</f>
        <v>1.明治</v>
      </c>
      <c r="G86" s="45">
        <f>YEAR(G85)</f>
        <v>1900</v>
      </c>
      <c r="H86" s="46">
        <f>YEAR(H85)</f>
        <v>1900</v>
      </c>
      <c r="I86" s="47">
        <f>YEAR(I85)</f>
        <v>1900</v>
      </c>
      <c r="J86" s="48">
        <f>YEAR(J85)</f>
        <v>1900</v>
      </c>
      <c r="K86" s="48">
        <f t="shared" ref="K86:AJ86" si="47">YEAR(K85)</f>
        <v>1900</v>
      </c>
      <c r="L86" s="48">
        <f t="shared" si="47"/>
        <v>1900</v>
      </c>
      <c r="M86" s="48">
        <f t="shared" si="47"/>
        <v>1900</v>
      </c>
      <c r="N86" s="48">
        <f t="shared" si="47"/>
        <v>1900</v>
      </c>
      <c r="O86" s="48">
        <f t="shared" si="47"/>
        <v>1900</v>
      </c>
      <c r="P86" s="48">
        <f t="shared" si="47"/>
        <v>1900</v>
      </c>
      <c r="Q86" s="48">
        <f t="shared" si="47"/>
        <v>1900</v>
      </c>
      <c r="R86" s="48">
        <f t="shared" si="47"/>
        <v>1900</v>
      </c>
      <c r="S86" s="48">
        <f t="shared" si="47"/>
        <v>1900</v>
      </c>
      <c r="T86" s="48">
        <f t="shared" si="47"/>
        <v>1900</v>
      </c>
      <c r="U86" s="48">
        <f t="shared" si="47"/>
        <v>1900</v>
      </c>
      <c r="V86" s="48">
        <f t="shared" si="47"/>
        <v>1900</v>
      </c>
      <c r="W86" s="48">
        <f t="shared" si="47"/>
        <v>1900</v>
      </c>
      <c r="X86" s="48">
        <f t="shared" si="47"/>
        <v>1900</v>
      </c>
      <c r="Y86" s="48">
        <f t="shared" si="47"/>
        <v>1900</v>
      </c>
      <c r="Z86" s="48">
        <f t="shared" si="47"/>
        <v>1900</v>
      </c>
      <c r="AA86" s="48">
        <f t="shared" si="47"/>
        <v>1900</v>
      </c>
      <c r="AB86" s="48">
        <f t="shared" si="47"/>
        <v>1900</v>
      </c>
      <c r="AC86" s="48">
        <f t="shared" si="47"/>
        <v>1900</v>
      </c>
      <c r="AD86" s="48">
        <f t="shared" si="47"/>
        <v>1900</v>
      </c>
      <c r="AE86" s="48">
        <f t="shared" si="47"/>
        <v>1900</v>
      </c>
      <c r="AF86" s="48">
        <f t="shared" si="47"/>
        <v>1900</v>
      </c>
      <c r="AG86" s="48">
        <f t="shared" si="47"/>
        <v>1900</v>
      </c>
      <c r="AH86" s="48">
        <f t="shared" si="47"/>
        <v>1900</v>
      </c>
      <c r="AI86" s="48">
        <f t="shared" si="47"/>
        <v>1900</v>
      </c>
      <c r="AJ86" s="48">
        <f t="shared" si="47"/>
        <v>1900</v>
      </c>
      <c r="AL86" s="577" t="s">
        <v>281</v>
      </c>
      <c r="AM86"/>
      <c r="AN86" s="79"/>
      <c r="AO86" s="81"/>
      <c r="AP86" s="81"/>
      <c r="AQ86" s="79"/>
      <c r="AR86" s="79"/>
      <c r="AS86" s="79"/>
      <c r="AT86" s="79"/>
      <c r="AU86" s="79"/>
      <c r="AV86" s="79"/>
      <c r="AW86" s="79"/>
      <c r="AX86" s="79"/>
    </row>
    <row r="87" spans="1:50" hidden="1">
      <c r="A87" s="79"/>
      <c r="B87" s="520"/>
      <c r="D87" s="50">
        <v>2</v>
      </c>
      <c r="E87" s="1" t="s">
        <v>272</v>
      </c>
      <c r="F87" s="617" t="str">
        <f t="shared" si="46"/>
        <v>2.大正</v>
      </c>
      <c r="G87" s="45">
        <f t="shared" ref="G87:AJ87" si="48">G86+(G25-1)</f>
        <v>1899</v>
      </c>
      <c r="H87" s="46">
        <f t="shared" si="48"/>
        <v>1899</v>
      </c>
      <c r="I87" s="47">
        <f t="shared" si="48"/>
        <v>1899</v>
      </c>
      <c r="J87" s="48">
        <f t="shared" si="48"/>
        <v>1899</v>
      </c>
      <c r="K87" s="48">
        <f t="shared" si="48"/>
        <v>1899</v>
      </c>
      <c r="L87" s="48">
        <f t="shared" si="48"/>
        <v>1899</v>
      </c>
      <c r="M87" s="48">
        <f t="shared" si="48"/>
        <v>1899</v>
      </c>
      <c r="N87" s="48">
        <f t="shared" si="48"/>
        <v>1899</v>
      </c>
      <c r="O87" s="48">
        <f t="shared" si="48"/>
        <v>1899</v>
      </c>
      <c r="P87" s="48">
        <f t="shared" si="48"/>
        <v>1899</v>
      </c>
      <c r="Q87" s="48">
        <f t="shared" si="48"/>
        <v>1899</v>
      </c>
      <c r="R87" s="48">
        <f t="shared" si="48"/>
        <v>1899</v>
      </c>
      <c r="S87" s="48">
        <f t="shared" si="48"/>
        <v>1899</v>
      </c>
      <c r="T87" s="48">
        <f t="shared" si="48"/>
        <v>1899</v>
      </c>
      <c r="U87" s="48">
        <f t="shared" si="48"/>
        <v>1899</v>
      </c>
      <c r="V87" s="48">
        <f t="shared" si="48"/>
        <v>1899</v>
      </c>
      <c r="W87" s="48">
        <f t="shared" si="48"/>
        <v>1899</v>
      </c>
      <c r="X87" s="48">
        <f t="shared" si="48"/>
        <v>1899</v>
      </c>
      <c r="Y87" s="48">
        <f t="shared" si="48"/>
        <v>1899</v>
      </c>
      <c r="Z87" s="48">
        <f t="shared" si="48"/>
        <v>1899</v>
      </c>
      <c r="AA87" s="48">
        <f t="shared" si="48"/>
        <v>1899</v>
      </c>
      <c r="AB87" s="48">
        <f t="shared" si="48"/>
        <v>1899</v>
      </c>
      <c r="AC87" s="48">
        <f t="shared" si="48"/>
        <v>1899</v>
      </c>
      <c r="AD87" s="48">
        <f t="shared" si="48"/>
        <v>1899</v>
      </c>
      <c r="AE87" s="48">
        <f t="shared" si="48"/>
        <v>1899</v>
      </c>
      <c r="AF87" s="48">
        <f t="shared" si="48"/>
        <v>1899</v>
      </c>
      <c r="AG87" s="48">
        <f t="shared" si="48"/>
        <v>1899</v>
      </c>
      <c r="AH87" s="48">
        <f t="shared" si="48"/>
        <v>1899</v>
      </c>
      <c r="AI87" s="48">
        <f t="shared" si="48"/>
        <v>1899</v>
      </c>
      <c r="AJ87" s="48">
        <f t="shared" si="48"/>
        <v>1899</v>
      </c>
      <c r="AL87" s="577" t="s">
        <v>282</v>
      </c>
      <c r="AM87"/>
      <c r="AN87" s="81"/>
      <c r="AO87" s="81"/>
      <c r="AP87" s="81"/>
      <c r="AQ87" s="79"/>
      <c r="AR87" s="79"/>
      <c r="AS87" s="79"/>
      <c r="AT87" s="79"/>
      <c r="AU87" s="79"/>
      <c r="AV87" s="79"/>
      <c r="AW87" s="79"/>
      <c r="AX87" s="79"/>
    </row>
    <row r="88" spans="1:50" hidden="1">
      <c r="A88" s="79"/>
      <c r="B88" s="520"/>
      <c r="D88" s="50"/>
      <c r="F88" s="617"/>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L88" s="577"/>
      <c r="AM88"/>
      <c r="AN88" s="81"/>
      <c r="AO88" s="81"/>
      <c r="AP88" s="81"/>
      <c r="AQ88" s="79"/>
      <c r="AR88" s="79"/>
      <c r="AS88" s="79"/>
      <c r="AT88" s="79"/>
      <c r="AU88" s="79"/>
      <c r="AV88" s="79"/>
      <c r="AW88" s="79"/>
      <c r="AX88" s="79"/>
    </row>
    <row r="89" spans="1:50" hidden="1">
      <c r="A89" s="79"/>
      <c r="B89" s="520"/>
      <c r="D89" s="50">
        <v>3</v>
      </c>
      <c r="E89" s="1" t="s">
        <v>273</v>
      </c>
      <c r="F89" s="617" t="str">
        <f>CONCATENATE(D89,".",E89)</f>
        <v>3.昭和</v>
      </c>
      <c r="G89" s="45" t="str">
        <f t="shared" ref="G89:AJ89" si="49">IFERROR(ABS(CONCATENATE(G87,"/",G26,"/",G27)),"")</f>
        <v/>
      </c>
      <c r="H89" s="46" t="str">
        <f t="shared" si="49"/>
        <v/>
      </c>
      <c r="I89" s="47" t="str">
        <f t="shared" si="49"/>
        <v/>
      </c>
      <c r="J89" s="48" t="str">
        <f t="shared" si="49"/>
        <v/>
      </c>
      <c r="K89" s="48" t="str">
        <f t="shared" si="49"/>
        <v/>
      </c>
      <c r="L89" s="48" t="str">
        <f t="shared" si="49"/>
        <v/>
      </c>
      <c r="M89" s="48" t="str">
        <f t="shared" si="49"/>
        <v/>
      </c>
      <c r="N89" s="48" t="str">
        <f t="shared" si="49"/>
        <v/>
      </c>
      <c r="O89" s="48" t="str">
        <f t="shared" si="49"/>
        <v/>
      </c>
      <c r="P89" s="48" t="str">
        <f t="shared" si="49"/>
        <v/>
      </c>
      <c r="Q89" s="48" t="str">
        <f t="shared" si="49"/>
        <v/>
      </c>
      <c r="R89" s="48" t="str">
        <f t="shared" si="49"/>
        <v/>
      </c>
      <c r="S89" s="48" t="str">
        <f t="shared" si="49"/>
        <v/>
      </c>
      <c r="T89" s="48" t="str">
        <f t="shared" si="49"/>
        <v/>
      </c>
      <c r="U89" s="48" t="str">
        <f t="shared" si="49"/>
        <v/>
      </c>
      <c r="V89" s="48" t="str">
        <f t="shared" si="49"/>
        <v/>
      </c>
      <c r="W89" s="48" t="str">
        <f t="shared" si="49"/>
        <v/>
      </c>
      <c r="X89" s="48" t="str">
        <f t="shared" si="49"/>
        <v/>
      </c>
      <c r="Y89" s="48" t="str">
        <f t="shared" si="49"/>
        <v/>
      </c>
      <c r="Z89" s="48" t="str">
        <f t="shared" si="49"/>
        <v/>
      </c>
      <c r="AA89" s="48" t="str">
        <f t="shared" si="49"/>
        <v/>
      </c>
      <c r="AB89" s="48" t="str">
        <f t="shared" si="49"/>
        <v/>
      </c>
      <c r="AC89" s="48" t="str">
        <f t="shared" si="49"/>
        <v/>
      </c>
      <c r="AD89" s="48" t="str">
        <f t="shared" si="49"/>
        <v/>
      </c>
      <c r="AE89" s="48" t="str">
        <f t="shared" si="49"/>
        <v/>
      </c>
      <c r="AF89" s="48" t="str">
        <f t="shared" si="49"/>
        <v/>
      </c>
      <c r="AG89" s="48" t="str">
        <f t="shared" si="49"/>
        <v/>
      </c>
      <c r="AH89" s="48" t="str">
        <f t="shared" si="49"/>
        <v/>
      </c>
      <c r="AI89" s="48" t="str">
        <f t="shared" si="49"/>
        <v/>
      </c>
      <c r="AJ89" s="48" t="str">
        <f t="shared" si="49"/>
        <v/>
      </c>
      <c r="AL89" s="577" t="s">
        <v>283</v>
      </c>
      <c r="AM89"/>
      <c r="AN89" s="81"/>
      <c r="AO89" s="81"/>
      <c r="AP89" s="81"/>
      <c r="AQ89" s="79"/>
      <c r="AR89" s="79"/>
      <c r="AS89" s="79"/>
      <c r="AT89" s="79"/>
      <c r="AU89" s="79"/>
      <c r="AV89" s="79"/>
      <c r="AW89" s="79"/>
      <c r="AX89" s="79"/>
    </row>
    <row r="90" spans="1:50" hidden="1">
      <c r="A90" s="79"/>
      <c r="B90" s="520"/>
      <c r="D90" s="50">
        <v>4</v>
      </c>
      <c r="E90" s="1" t="s">
        <v>274</v>
      </c>
      <c r="F90" s="617" t="str">
        <f>CONCATENATE(D90,".",E90)</f>
        <v>4.平成</v>
      </c>
      <c r="G90" s="45"/>
      <c r="H90" s="46"/>
      <c r="I90" s="47"/>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c r="AL90" s="577"/>
      <c r="AM90"/>
      <c r="AN90" s="81"/>
      <c r="AO90" s="81"/>
      <c r="AP90" s="81"/>
      <c r="AQ90" s="79"/>
      <c r="AR90" s="79"/>
      <c r="AS90" s="79"/>
      <c r="AT90" s="79"/>
      <c r="AU90" s="79"/>
      <c r="AV90" s="79"/>
      <c r="AW90" s="79"/>
      <c r="AX90" s="79"/>
    </row>
    <row r="91" spans="1:50" hidden="1">
      <c r="A91" s="79"/>
      <c r="B91" s="520"/>
      <c r="D91" s="50">
        <v>5</v>
      </c>
      <c r="E91" s="1" t="s">
        <v>275</v>
      </c>
      <c r="F91" s="617" t="str">
        <f>CONCATENATE(D91,".",E91)</f>
        <v>5.令和</v>
      </c>
      <c r="G91" s="45">
        <f>IFERROR(ABS(CONCATENATE(G73,"/2/1")),"")</f>
        <v>45689</v>
      </c>
      <c r="H91" s="46">
        <f t="shared" ref="H91:AJ91" si="50">$G$91</f>
        <v>45689</v>
      </c>
      <c r="I91" s="47">
        <f t="shared" si="50"/>
        <v>45689</v>
      </c>
      <c r="J91" s="48">
        <f t="shared" si="50"/>
        <v>45689</v>
      </c>
      <c r="K91" s="48">
        <f t="shared" si="50"/>
        <v>45689</v>
      </c>
      <c r="L91" s="48">
        <f t="shared" si="50"/>
        <v>45689</v>
      </c>
      <c r="M91" s="48">
        <f t="shared" si="50"/>
        <v>45689</v>
      </c>
      <c r="N91" s="48">
        <f t="shared" si="50"/>
        <v>45689</v>
      </c>
      <c r="O91" s="48">
        <f t="shared" si="50"/>
        <v>45689</v>
      </c>
      <c r="P91" s="48">
        <f t="shared" si="50"/>
        <v>45689</v>
      </c>
      <c r="Q91" s="48">
        <f t="shared" si="50"/>
        <v>45689</v>
      </c>
      <c r="R91" s="48">
        <f t="shared" si="50"/>
        <v>45689</v>
      </c>
      <c r="S91" s="48">
        <f t="shared" si="50"/>
        <v>45689</v>
      </c>
      <c r="T91" s="48">
        <f t="shared" si="50"/>
        <v>45689</v>
      </c>
      <c r="U91" s="48">
        <f t="shared" si="50"/>
        <v>45689</v>
      </c>
      <c r="V91" s="48">
        <f t="shared" si="50"/>
        <v>45689</v>
      </c>
      <c r="W91" s="48">
        <f t="shared" si="50"/>
        <v>45689</v>
      </c>
      <c r="X91" s="48">
        <f t="shared" si="50"/>
        <v>45689</v>
      </c>
      <c r="Y91" s="48">
        <f t="shared" si="50"/>
        <v>45689</v>
      </c>
      <c r="Z91" s="48">
        <f t="shared" si="50"/>
        <v>45689</v>
      </c>
      <c r="AA91" s="48">
        <f t="shared" si="50"/>
        <v>45689</v>
      </c>
      <c r="AB91" s="48">
        <f t="shared" si="50"/>
        <v>45689</v>
      </c>
      <c r="AC91" s="48">
        <f t="shared" si="50"/>
        <v>45689</v>
      </c>
      <c r="AD91" s="48">
        <f t="shared" si="50"/>
        <v>45689</v>
      </c>
      <c r="AE91" s="48">
        <f t="shared" si="50"/>
        <v>45689</v>
      </c>
      <c r="AF91" s="48">
        <f t="shared" si="50"/>
        <v>45689</v>
      </c>
      <c r="AG91" s="48">
        <f t="shared" si="50"/>
        <v>45689</v>
      </c>
      <c r="AH91" s="48">
        <f t="shared" si="50"/>
        <v>45689</v>
      </c>
      <c r="AI91" s="48">
        <f t="shared" si="50"/>
        <v>45689</v>
      </c>
      <c r="AJ91" s="48">
        <f t="shared" si="50"/>
        <v>45689</v>
      </c>
      <c r="AK91"/>
      <c r="AL91" s="577" t="s">
        <v>322</v>
      </c>
      <c r="AM91"/>
      <c r="AN91" s="81"/>
      <c r="AO91" s="81"/>
      <c r="AP91" s="81"/>
      <c r="AQ91" s="79"/>
      <c r="AR91" s="79"/>
      <c r="AS91" s="79"/>
      <c r="AT91" s="79"/>
      <c r="AU91" s="79"/>
      <c r="AV91" s="79"/>
      <c r="AW91" s="79"/>
      <c r="AX91" s="79"/>
    </row>
    <row r="92" spans="1:50" hidden="1">
      <c r="A92" s="79"/>
      <c r="B92" s="520"/>
      <c r="D92" s="50">
        <v>6</v>
      </c>
      <c r="E92" s="62"/>
      <c r="F92" s="617" t="str">
        <f>IF(E92="","",CONCATENATE(D92,".",E92))</f>
        <v/>
      </c>
      <c r="G92" s="45">
        <f>IFERROR(ABS(CONCATENATE(G73,"/2/1")),"")</f>
        <v>45689</v>
      </c>
      <c r="H92" s="46">
        <f t="shared" ref="H92:AJ92" si="51">$G$92</f>
        <v>45689</v>
      </c>
      <c r="I92" s="47">
        <f t="shared" si="51"/>
        <v>45689</v>
      </c>
      <c r="J92" s="48">
        <f t="shared" si="51"/>
        <v>45689</v>
      </c>
      <c r="K92" s="48">
        <f t="shared" si="51"/>
        <v>45689</v>
      </c>
      <c r="L92" s="48">
        <f t="shared" si="51"/>
        <v>45689</v>
      </c>
      <c r="M92" s="48">
        <f t="shared" si="51"/>
        <v>45689</v>
      </c>
      <c r="N92" s="48">
        <f t="shared" si="51"/>
        <v>45689</v>
      </c>
      <c r="O92" s="48">
        <f t="shared" si="51"/>
        <v>45689</v>
      </c>
      <c r="P92" s="48">
        <f t="shared" si="51"/>
        <v>45689</v>
      </c>
      <c r="Q92" s="48">
        <f t="shared" si="51"/>
        <v>45689</v>
      </c>
      <c r="R92" s="48">
        <f t="shared" si="51"/>
        <v>45689</v>
      </c>
      <c r="S92" s="48">
        <f t="shared" si="51"/>
        <v>45689</v>
      </c>
      <c r="T92" s="48">
        <f t="shared" si="51"/>
        <v>45689</v>
      </c>
      <c r="U92" s="48">
        <f t="shared" si="51"/>
        <v>45689</v>
      </c>
      <c r="V92" s="48">
        <f t="shared" si="51"/>
        <v>45689</v>
      </c>
      <c r="W92" s="48">
        <f t="shared" si="51"/>
        <v>45689</v>
      </c>
      <c r="X92" s="48">
        <f t="shared" si="51"/>
        <v>45689</v>
      </c>
      <c r="Y92" s="48">
        <f t="shared" si="51"/>
        <v>45689</v>
      </c>
      <c r="Z92" s="48">
        <f t="shared" si="51"/>
        <v>45689</v>
      </c>
      <c r="AA92" s="48">
        <f t="shared" si="51"/>
        <v>45689</v>
      </c>
      <c r="AB92" s="48">
        <f t="shared" si="51"/>
        <v>45689</v>
      </c>
      <c r="AC92" s="48">
        <f t="shared" si="51"/>
        <v>45689</v>
      </c>
      <c r="AD92" s="48">
        <f t="shared" si="51"/>
        <v>45689</v>
      </c>
      <c r="AE92" s="48">
        <f t="shared" si="51"/>
        <v>45689</v>
      </c>
      <c r="AF92" s="48">
        <f t="shared" si="51"/>
        <v>45689</v>
      </c>
      <c r="AG92" s="48">
        <f t="shared" si="51"/>
        <v>45689</v>
      </c>
      <c r="AH92" s="48">
        <f t="shared" si="51"/>
        <v>45689</v>
      </c>
      <c r="AI92" s="48">
        <f t="shared" si="51"/>
        <v>45689</v>
      </c>
      <c r="AJ92" s="48">
        <f t="shared" si="51"/>
        <v>45689</v>
      </c>
      <c r="AK92"/>
      <c r="AL92" s="577" t="s">
        <v>306</v>
      </c>
      <c r="AM92"/>
      <c r="AN92" s="81"/>
      <c r="AO92" s="81"/>
      <c r="AP92" s="81"/>
      <c r="AQ92" s="79"/>
      <c r="AR92" s="79"/>
      <c r="AS92" s="79"/>
      <c r="AT92" s="79"/>
      <c r="AU92" s="79"/>
      <c r="AV92" s="79"/>
      <c r="AW92" s="79"/>
      <c r="AX92" s="79"/>
    </row>
    <row r="93" spans="1:50" ht="14.25" hidden="1" thickBot="1">
      <c r="A93" s="79"/>
      <c r="B93" s="520"/>
      <c r="D93" s="53">
        <v>7</v>
      </c>
      <c r="E93" s="63"/>
      <c r="F93" s="617" t="str">
        <f>IF(E93="","",CONCATENATE(D93,".",E93))</f>
        <v/>
      </c>
      <c r="G93" s="45"/>
      <c r="H93" s="46"/>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c r="AM93"/>
      <c r="AN93" s="79"/>
      <c r="AO93" s="81"/>
      <c r="AP93" s="81"/>
      <c r="AQ93" s="79"/>
      <c r="AR93" s="79"/>
      <c r="AS93" s="79"/>
      <c r="AT93" s="79"/>
      <c r="AU93" s="79"/>
      <c r="AV93" s="79"/>
      <c r="AW93" s="79"/>
      <c r="AX93" s="79"/>
    </row>
    <row r="94" spans="1:50" hidden="1">
      <c r="A94" s="79"/>
      <c r="B94" s="520"/>
      <c r="D94" s="59" t="s">
        <v>276</v>
      </c>
      <c r="E94" s="60"/>
      <c r="F94" s="61"/>
      <c r="G94" s="45" t="str">
        <f t="shared" ref="G94:AJ94" si="52">IFERROR(IF(G91-G89&gt;0,"以前",CONCATENATE((G73-1),"/6/1以降")),"")</f>
        <v/>
      </c>
      <c r="H94" s="46" t="str">
        <f t="shared" si="52"/>
        <v/>
      </c>
      <c r="I94" s="47" t="str">
        <f t="shared" si="52"/>
        <v/>
      </c>
      <c r="J94" s="48" t="str">
        <f t="shared" si="52"/>
        <v/>
      </c>
      <c r="K94" s="48" t="str">
        <f t="shared" si="52"/>
        <v/>
      </c>
      <c r="L94" s="48" t="str">
        <f t="shared" si="52"/>
        <v/>
      </c>
      <c r="M94" s="48" t="str">
        <f t="shared" si="52"/>
        <v/>
      </c>
      <c r="N94" s="48" t="str">
        <f t="shared" si="52"/>
        <v/>
      </c>
      <c r="O94" s="48" t="str">
        <f t="shared" si="52"/>
        <v/>
      </c>
      <c r="P94" s="48" t="str">
        <f t="shared" si="52"/>
        <v/>
      </c>
      <c r="Q94" s="48" t="str">
        <f t="shared" si="52"/>
        <v/>
      </c>
      <c r="R94" s="48" t="str">
        <f t="shared" si="52"/>
        <v/>
      </c>
      <c r="S94" s="48" t="str">
        <f t="shared" si="52"/>
        <v/>
      </c>
      <c r="T94" s="48" t="str">
        <f t="shared" si="52"/>
        <v/>
      </c>
      <c r="U94" s="48" t="str">
        <f t="shared" si="52"/>
        <v/>
      </c>
      <c r="V94" s="48" t="str">
        <f t="shared" si="52"/>
        <v/>
      </c>
      <c r="W94" s="48" t="str">
        <f t="shared" si="52"/>
        <v/>
      </c>
      <c r="X94" s="48" t="str">
        <f t="shared" si="52"/>
        <v/>
      </c>
      <c r="Y94" s="48" t="str">
        <f t="shared" si="52"/>
        <v/>
      </c>
      <c r="Z94" s="48" t="str">
        <f t="shared" si="52"/>
        <v/>
      </c>
      <c r="AA94" s="48" t="str">
        <f t="shared" si="52"/>
        <v/>
      </c>
      <c r="AB94" s="48" t="str">
        <f t="shared" si="52"/>
        <v/>
      </c>
      <c r="AC94" s="48" t="str">
        <f t="shared" si="52"/>
        <v/>
      </c>
      <c r="AD94" s="48" t="str">
        <f t="shared" si="52"/>
        <v/>
      </c>
      <c r="AE94" s="48" t="str">
        <f t="shared" si="52"/>
        <v/>
      </c>
      <c r="AF94" s="48" t="str">
        <f t="shared" si="52"/>
        <v/>
      </c>
      <c r="AG94" s="48" t="str">
        <f t="shared" si="52"/>
        <v/>
      </c>
      <c r="AH94" s="48" t="str">
        <f t="shared" si="52"/>
        <v/>
      </c>
      <c r="AI94" s="48" t="str">
        <f t="shared" si="52"/>
        <v/>
      </c>
      <c r="AJ94" s="48" t="str">
        <f t="shared" si="52"/>
        <v/>
      </c>
      <c r="AK94"/>
      <c r="AL94" s="577" t="str">
        <f>CONCATENATE("認可年月日が今年２月１日以降か？以降認可の「幼稚園・認定こども園を除く学校種別」分について",E81,E73,"年度開校と思われる")</f>
        <v>認可年月日が今年２月１日以降か？以降認可の「幼稚園・認定こども園を除く学校種別」分について令和7年度開校と思われる</v>
      </c>
      <c r="AM94"/>
      <c r="AN94" s="79"/>
      <c r="AO94" s="79"/>
      <c r="AP94" s="81"/>
      <c r="AQ94" s="79"/>
      <c r="AR94" s="79"/>
      <c r="AS94" s="79"/>
      <c r="AT94" s="79"/>
      <c r="AU94" s="79"/>
      <c r="AV94" s="79"/>
      <c r="AW94" s="79"/>
      <c r="AX94" s="79"/>
    </row>
    <row r="95" spans="1:50" hidden="1">
      <c r="A95" s="79"/>
      <c r="B95" s="520"/>
      <c r="D95" s="50" t="s">
        <v>277</v>
      </c>
      <c r="F95" s="51"/>
      <c r="G95" s="45" t="str">
        <f t="shared" ref="G95:AJ95" si="53">IFERROR(IF(G92-G89&gt;0,"以前",CONCATENATE(G73,"/2/1以降")),"")</f>
        <v/>
      </c>
      <c r="H95" s="46" t="str">
        <f t="shared" si="53"/>
        <v/>
      </c>
      <c r="I95" s="47" t="str">
        <f t="shared" si="53"/>
        <v/>
      </c>
      <c r="J95" s="48" t="str">
        <f t="shared" si="53"/>
        <v/>
      </c>
      <c r="K95" s="48" t="str">
        <f t="shared" si="53"/>
        <v/>
      </c>
      <c r="L95" s="48" t="str">
        <f t="shared" si="53"/>
        <v/>
      </c>
      <c r="M95" s="48" t="str">
        <f t="shared" si="53"/>
        <v/>
      </c>
      <c r="N95" s="48" t="str">
        <f t="shared" si="53"/>
        <v/>
      </c>
      <c r="O95" s="48" t="str">
        <f t="shared" si="53"/>
        <v/>
      </c>
      <c r="P95" s="48" t="str">
        <f t="shared" si="53"/>
        <v/>
      </c>
      <c r="Q95" s="48" t="str">
        <f t="shared" si="53"/>
        <v/>
      </c>
      <c r="R95" s="48" t="str">
        <f t="shared" si="53"/>
        <v/>
      </c>
      <c r="S95" s="48" t="str">
        <f t="shared" si="53"/>
        <v/>
      </c>
      <c r="T95" s="48" t="str">
        <f t="shared" si="53"/>
        <v/>
      </c>
      <c r="U95" s="48" t="str">
        <f t="shared" si="53"/>
        <v/>
      </c>
      <c r="V95" s="48" t="str">
        <f t="shared" si="53"/>
        <v/>
      </c>
      <c r="W95" s="48" t="str">
        <f t="shared" si="53"/>
        <v/>
      </c>
      <c r="X95" s="48" t="str">
        <f t="shared" si="53"/>
        <v/>
      </c>
      <c r="Y95" s="48" t="str">
        <f t="shared" si="53"/>
        <v/>
      </c>
      <c r="Z95" s="48" t="str">
        <f t="shared" si="53"/>
        <v/>
      </c>
      <c r="AA95" s="48" t="str">
        <f t="shared" si="53"/>
        <v/>
      </c>
      <c r="AB95" s="48" t="str">
        <f t="shared" si="53"/>
        <v/>
      </c>
      <c r="AC95" s="48" t="str">
        <f t="shared" si="53"/>
        <v/>
      </c>
      <c r="AD95" s="48" t="str">
        <f t="shared" si="53"/>
        <v/>
      </c>
      <c r="AE95" s="48" t="str">
        <f t="shared" si="53"/>
        <v/>
      </c>
      <c r="AF95" s="48" t="str">
        <f t="shared" si="53"/>
        <v/>
      </c>
      <c r="AG95" s="48" t="str">
        <f t="shared" si="53"/>
        <v/>
      </c>
      <c r="AH95" s="48" t="str">
        <f t="shared" si="53"/>
        <v/>
      </c>
      <c r="AI95" s="48" t="str">
        <f t="shared" si="53"/>
        <v/>
      </c>
      <c r="AJ95" s="48" t="str">
        <f t="shared" si="53"/>
        <v/>
      </c>
      <c r="AK95"/>
      <c r="AL95" s="577" t="str">
        <f>CONCATENATE("認可年月日が今年２月１日以降か？以降認可の幼稚園・認定こども園は、",E81,E73,"年度開校と思われる")</f>
        <v>認可年月日が今年２月１日以降か？以降認可の幼稚園・認定こども園は、令和7年度開校と思われる</v>
      </c>
      <c r="AM95"/>
      <c r="AN95" s="79"/>
      <c r="AO95" s="79"/>
      <c r="AP95" s="81"/>
      <c r="AQ95" s="79"/>
      <c r="AR95" s="79"/>
      <c r="AS95" s="79"/>
      <c r="AT95" s="79"/>
      <c r="AU95" s="79"/>
      <c r="AV95" s="79"/>
      <c r="AW95" s="79"/>
      <c r="AX95" s="79"/>
    </row>
    <row r="96" spans="1:50" hidden="1">
      <c r="A96" s="79"/>
      <c r="B96" s="520"/>
      <c r="D96" s="50" t="s">
        <v>279</v>
      </c>
      <c r="F96" s="51"/>
      <c r="G96" s="45" t="str">
        <f>IF(G67&gt;1,IF(RIGHT(G94,2)="以降","０パンチ",""),IF(G67=0,IF(RIGHT(G94,2)="以降","０パンチ",""),""))</f>
        <v/>
      </c>
      <c r="H96" s="46" t="str">
        <f>IF(H67&gt;1,IF(RIGHT(H94,2)="以降","０パンチ",""),IF(H67=0,IF(RIGHT(H94,2)="以降","０パンチ",""),""))</f>
        <v/>
      </c>
      <c r="I96" s="47" t="str">
        <f>IF(I67&gt;1,IF(RIGHT(I94,2)="以降","０パンチ",""),IF(I67=0,IF(RIGHT(I94,2)="以降","０パンチ",""),""))</f>
        <v/>
      </c>
      <c r="J96" s="48" t="str">
        <f>IF(J67&gt;1,IF(RIGHT(J94,2)="以降","０パンチ",""),IF(J67=0,IF(RIGHT(J94,2)="以降","０パンチ",""),""))</f>
        <v/>
      </c>
      <c r="K96" s="48" t="str">
        <f t="shared" ref="K96:S96" si="54">IF(K67&gt;1,IF(RIGHT(K94,2)="以降","０パンチ",""),IF(K67=0,IF(RIGHT(K94,2)="以降","０パンチ",""),""))</f>
        <v/>
      </c>
      <c r="L96" s="48" t="str">
        <f t="shared" si="54"/>
        <v/>
      </c>
      <c r="M96" s="48" t="str">
        <f t="shared" si="54"/>
        <v/>
      </c>
      <c r="N96" s="48" t="str">
        <f t="shared" si="54"/>
        <v/>
      </c>
      <c r="O96" s="48" t="str">
        <f t="shared" si="54"/>
        <v/>
      </c>
      <c r="P96" s="48" t="str">
        <f t="shared" si="54"/>
        <v/>
      </c>
      <c r="Q96" s="48" t="str">
        <f t="shared" si="54"/>
        <v/>
      </c>
      <c r="R96" s="48" t="str">
        <f t="shared" si="54"/>
        <v/>
      </c>
      <c r="S96" s="48" t="str">
        <f t="shared" si="54"/>
        <v/>
      </c>
      <c r="T96" s="48" t="str">
        <f t="shared" ref="T96:AJ96" si="55">IF(T67&gt;1,IF(RIGHT(T94,2)="以降","０パンチ",""),IF(T67=0,IF(RIGHT(T94,2)="以降","０パンチ",""),""))</f>
        <v/>
      </c>
      <c r="U96" s="48" t="str">
        <f t="shared" si="55"/>
        <v/>
      </c>
      <c r="V96" s="48" t="str">
        <f t="shared" si="55"/>
        <v/>
      </c>
      <c r="W96" s="48" t="str">
        <f t="shared" si="55"/>
        <v/>
      </c>
      <c r="X96" s="48" t="str">
        <f t="shared" si="55"/>
        <v/>
      </c>
      <c r="Y96" s="48" t="str">
        <f t="shared" si="55"/>
        <v/>
      </c>
      <c r="Z96" s="48" t="str">
        <f t="shared" si="55"/>
        <v/>
      </c>
      <c r="AA96" s="48" t="str">
        <f t="shared" si="55"/>
        <v/>
      </c>
      <c r="AB96" s="48" t="str">
        <f t="shared" si="55"/>
        <v/>
      </c>
      <c r="AC96" s="48" t="str">
        <f t="shared" si="55"/>
        <v/>
      </c>
      <c r="AD96" s="48" t="str">
        <f t="shared" si="55"/>
        <v/>
      </c>
      <c r="AE96" s="48" t="str">
        <f t="shared" si="55"/>
        <v/>
      </c>
      <c r="AF96" s="48" t="str">
        <f t="shared" si="55"/>
        <v/>
      </c>
      <c r="AG96" s="48" t="str">
        <f t="shared" si="55"/>
        <v/>
      </c>
      <c r="AH96" s="48" t="str">
        <f t="shared" si="55"/>
        <v/>
      </c>
      <c r="AI96" s="48" t="str">
        <f t="shared" si="55"/>
        <v/>
      </c>
      <c r="AJ96" s="48" t="str">
        <f t="shared" si="55"/>
        <v/>
      </c>
      <c r="AK96"/>
      <c r="AL96" s="577" t="s">
        <v>285</v>
      </c>
      <c r="AM96"/>
      <c r="AN96" s="79"/>
      <c r="AO96" s="79"/>
      <c r="AP96" s="81"/>
      <c r="AQ96" s="79"/>
      <c r="AR96" s="79"/>
      <c r="AS96" s="79"/>
      <c r="AT96" s="79"/>
      <c r="AU96" s="79"/>
      <c r="AV96" s="79"/>
      <c r="AW96" s="79"/>
      <c r="AX96" s="79"/>
    </row>
    <row r="97" spans="1:50" ht="14.25" hidden="1" thickBot="1">
      <c r="A97" s="79"/>
      <c r="B97" s="520"/>
      <c r="D97" s="53" t="s">
        <v>278</v>
      </c>
      <c r="E97" s="65"/>
      <c r="F97" s="54"/>
      <c r="G97" s="45" t="str">
        <f t="shared" ref="G97:S97" si="56">IF(G67=1,IF(RIGHT(G95,2)="以降","０パンチ",""),"")</f>
        <v/>
      </c>
      <c r="H97" s="46" t="str">
        <f t="shared" si="56"/>
        <v/>
      </c>
      <c r="I97" s="47" t="str">
        <f t="shared" si="56"/>
        <v/>
      </c>
      <c r="J97" s="48" t="str">
        <f t="shared" si="56"/>
        <v/>
      </c>
      <c r="K97" s="48" t="str">
        <f t="shared" si="56"/>
        <v/>
      </c>
      <c r="L97" s="48" t="str">
        <f t="shared" si="56"/>
        <v/>
      </c>
      <c r="M97" s="48" t="str">
        <f t="shared" si="56"/>
        <v/>
      </c>
      <c r="N97" s="48" t="str">
        <f t="shared" si="56"/>
        <v/>
      </c>
      <c r="O97" s="48" t="str">
        <f t="shared" si="56"/>
        <v/>
      </c>
      <c r="P97" s="48" t="str">
        <f t="shared" si="56"/>
        <v/>
      </c>
      <c r="Q97" s="48" t="str">
        <f t="shared" si="56"/>
        <v/>
      </c>
      <c r="R97" s="48" t="str">
        <f t="shared" si="56"/>
        <v/>
      </c>
      <c r="S97" s="48" t="str">
        <f t="shared" si="56"/>
        <v/>
      </c>
      <c r="T97" s="48" t="str">
        <f t="shared" ref="T97:AJ97" si="57">IF(T67=1,IF(RIGHT(T95,2)="以降","０パンチ",""),"")</f>
        <v/>
      </c>
      <c r="U97" s="48" t="str">
        <f t="shared" si="57"/>
        <v/>
      </c>
      <c r="V97" s="48" t="str">
        <f t="shared" si="57"/>
        <v/>
      </c>
      <c r="W97" s="48" t="str">
        <f t="shared" si="57"/>
        <v/>
      </c>
      <c r="X97" s="48" t="str">
        <f t="shared" si="57"/>
        <v/>
      </c>
      <c r="Y97" s="48" t="str">
        <f t="shared" si="57"/>
        <v/>
      </c>
      <c r="Z97" s="48" t="str">
        <f t="shared" si="57"/>
        <v/>
      </c>
      <c r="AA97" s="48" t="str">
        <f t="shared" si="57"/>
        <v/>
      </c>
      <c r="AB97" s="48" t="str">
        <f t="shared" si="57"/>
        <v/>
      </c>
      <c r="AC97" s="48" t="str">
        <f t="shared" si="57"/>
        <v/>
      </c>
      <c r="AD97" s="48" t="str">
        <f t="shared" si="57"/>
        <v/>
      </c>
      <c r="AE97" s="48" t="str">
        <f t="shared" si="57"/>
        <v/>
      </c>
      <c r="AF97" s="48" t="str">
        <f t="shared" si="57"/>
        <v/>
      </c>
      <c r="AG97" s="48" t="str">
        <f t="shared" si="57"/>
        <v/>
      </c>
      <c r="AH97" s="48" t="str">
        <f t="shared" si="57"/>
        <v/>
      </c>
      <c r="AI97" s="48" t="str">
        <f t="shared" si="57"/>
        <v/>
      </c>
      <c r="AJ97" s="48" t="str">
        <f t="shared" si="57"/>
        <v/>
      </c>
      <c r="AK97"/>
      <c r="AL97" s="577" t="s">
        <v>284</v>
      </c>
      <c r="AM97"/>
      <c r="AN97" s="79"/>
      <c r="AO97" s="79"/>
      <c r="AP97" s="81"/>
      <c r="AQ97" s="79"/>
      <c r="AR97" s="79"/>
      <c r="AS97" s="79"/>
      <c r="AT97" s="79"/>
      <c r="AU97" s="79"/>
      <c r="AV97" s="79"/>
      <c r="AW97" s="79"/>
      <c r="AX97" s="79"/>
    </row>
    <row r="98" spans="1:50" hidden="1">
      <c r="A98" s="79"/>
      <c r="B98" s="520"/>
      <c r="D98" s="59"/>
      <c r="E98" s="60"/>
      <c r="F98" s="61"/>
      <c r="G98" s="45">
        <f t="shared" ref="G98:AJ98" si="58">IF(CONCATENATE(G96,G97)="０パンチ",1,0)</f>
        <v>0</v>
      </c>
      <c r="H98" s="46">
        <f t="shared" si="58"/>
        <v>0</v>
      </c>
      <c r="I98" s="47">
        <f t="shared" si="58"/>
        <v>0</v>
      </c>
      <c r="J98" s="48">
        <f t="shared" si="58"/>
        <v>0</v>
      </c>
      <c r="K98" s="48">
        <f t="shared" si="58"/>
        <v>0</v>
      </c>
      <c r="L98" s="48">
        <f t="shared" si="58"/>
        <v>0</v>
      </c>
      <c r="M98" s="48">
        <f t="shared" si="58"/>
        <v>0</v>
      </c>
      <c r="N98" s="48">
        <f t="shared" si="58"/>
        <v>0</v>
      </c>
      <c r="O98" s="48">
        <f t="shared" si="58"/>
        <v>0</v>
      </c>
      <c r="P98" s="48">
        <f t="shared" si="58"/>
        <v>0</v>
      </c>
      <c r="Q98" s="48">
        <f t="shared" si="58"/>
        <v>0</v>
      </c>
      <c r="R98" s="48">
        <f t="shared" si="58"/>
        <v>0</v>
      </c>
      <c r="S98" s="48">
        <f t="shared" si="58"/>
        <v>0</v>
      </c>
      <c r="T98" s="48">
        <f t="shared" si="58"/>
        <v>0</v>
      </c>
      <c r="U98" s="48">
        <f t="shared" si="58"/>
        <v>0</v>
      </c>
      <c r="V98" s="48">
        <f t="shared" si="58"/>
        <v>0</v>
      </c>
      <c r="W98" s="48">
        <f t="shared" si="58"/>
        <v>0</v>
      </c>
      <c r="X98" s="48">
        <f t="shared" si="58"/>
        <v>0</v>
      </c>
      <c r="Y98" s="48">
        <f t="shared" si="58"/>
        <v>0</v>
      </c>
      <c r="Z98" s="48">
        <f t="shared" si="58"/>
        <v>0</v>
      </c>
      <c r="AA98" s="48">
        <f t="shared" si="58"/>
        <v>0</v>
      </c>
      <c r="AB98" s="48">
        <f t="shared" si="58"/>
        <v>0</v>
      </c>
      <c r="AC98" s="48">
        <f t="shared" si="58"/>
        <v>0</v>
      </c>
      <c r="AD98" s="48">
        <f t="shared" si="58"/>
        <v>0</v>
      </c>
      <c r="AE98" s="48">
        <f t="shared" si="58"/>
        <v>0</v>
      </c>
      <c r="AF98" s="48">
        <f t="shared" si="58"/>
        <v>0</v>
      </c>
      <c r="AG98" s="48">
        <f t="shared" si="58"/>
        <v>0</v>
      </c>
      <c r="AH98" s="48">
        <f t="shared" si="58"/>
        <v>0</v>
      </c>
      <c r="AI98" s="48">
        <f t="shared" si="58"/>
        <v>0</v>
      </c>
      <c r="AJ98" s="48">
        <f t="shared" si="58"/>
        <v>0</v>
      </c>
      <c r="AK98"/>
      <c r="AL98" s="577" t="s">
        <v>474</v>
      </c>
      <c r="AM98"/>
      <c r="AN98" s="79"/>
      <c r="AO98" s="79"/>
      <c r="AP98" s="81"/>
      <c r="AQ98" s="79"/>
      <c r="AR98" s="79"/>
      <c r="AS98" s="79"/>
      <c r="AT98" s="79"/>
      <c r="AU98" s="79"/>
      <c r="AV98" s="79"/>
      <c r="AW98" s="79"/>
      <c r="AX98" s="79"/>
    </row>
    <row r="99" spans="1:50" hidden="1">
      <c r="A99" s="79"/>
      <c r="B99" s="520"/>
      <c r="D99" s="50" t="s">
        <v>293</v>
      </c>
      <c r="F99" s="51"/>
      <c r="G99" s="45"/>
      <c r="H99" s="46"/>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c r="AL99" s="577"/>
      <c r="AM99"/>
      <c r="AN99" s="79"/>
      <c r="AO99" s="79"/>
      <c r="AP99" s="81"/>
      <c r="AQ99" s="79"/>
      <c r="AR99" s="79"/>
      <c r="AS99" s="79"/>
      <c r="AT99" s="79"/>
      <c r="AU99" s="79"/>
      <c r="AV99" s="79"/>
      <c r="AW99" s="79"/>
      <c r="AX99" s="79"/>
    </row>
    <row r="100" spans="1:50" hidden="1">
      <c r="A100" s="79"/>
      <c r="B100" s="520"/>
      <c r="D100" s="50" t="s">
        <v>294</v>
      </c>
      <c r="F100" s="51"/>
      <c r="G100" s="45"/>
      <c r="H100" s="46"/>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c r="AL100" s="577"/>
      <c r="AM100"/>
      <c r="AN100" s="79"/>
      <c r="AO100" s="79"/>
      <c r="AP100" s="81"/>
      <c r="AQ100" s="79"/>
      <c r="AR100" s="79"/>
      <c r="AS100" s="79"/>
      <c r="AT100" s="79"/>
      <c r="AU100" s="79"/>
      <c r="AV100" s="79"/>
      <c r="AW100" s="79"/>
      <c r="AX100" s="79"/>
    </row>
    <row r="101" spans="1:50" hidden="1">
      <c r="A101" s="79"/>
      <c r="B101" s="520"/>
      <c r="D101" s="50"/>
      <c r="E101" s="70" t="s">
        <v>682</v>
      </c>
      <c r="F101" s="51"/>
      <c r="G101" s="130">
        <f>IF(G69=1,IF(G104="決算有かも",0,8),0)</f>
        <v>0</v>
      </c>
      <c r="H101" s="131">
        <f>IF(H69=1,IF(H104="決算有かも",0,8),0)</f>
        <v>0</v>
      </c>
      <c r="I101" s="132">
        <f>IF(I69=1,IF(I104="決算有かも",0,8),0)</f>
        <v>0</v>
      </c>
      <c r="J101" s="133">
        <f>IF(J69=1,IF(J104="決算有かも",0,8),0)</f>
        <v>0</v>
      </c>
      <c r="K101" s="133">
        <f t="shared" ref="K101:AJ101" si="59">IF(K69=1,IF(K104="決算有かも",0,8),0)</f>
        <v>0</v>
      </c>
      <c r="L101" s="133">
        <f t="shared" si="59"/>
        <v>0</v>
      </c>
      <c r="M101" s="133">
        <f t="shared" si="59"/>
        <v>0</v>
      </c>
      <c r="N101" s="133">
        <f t="shared" si="59"/>
        <v>0</v>
      </c>
      <c r="O101" s="133">
        <f t="shared" si="59"/>
        <v>0</v>
      </c>
      <c r="P101" s="133">
        <f t="shared" si="59"/>
        <v>0</v>
      </c>
      <c r="Q101" s="133">
        <f t="shared" si="59"/>
        <v>0</v>
      </c>
      <c r="R101" s="133">
        <f t="shared" si="59"/>
        <v>0</v>
      </c>
      <c r="S101" s="133">
        <f>IF(S69=1,IF(S104="決算有かも",0,8),0)</f>
        <v>0</v>
      </c>
      <c r="T101" s="133">
        <f t="shared" si="59"/>
        <v>0</v>
      </c>
      <c r="U101" s="133">
        <f t="shared" si="59"/>
        <v>0</v>
      </c>
      <c r="V101" s="133">
        <f t="shared" si="59"/>
        <v>0</v>
      </c>
      <c r="W101" s="133">
        <f t="shared" si="59"/>
        <v>0</v>
      </c>
      <c r="X101" s="133">
        <f t="shared" si="59"/>
        <v>0</v>
      </c>
      <c r="Y101" s="133">
        <f t="shared" si="59"/>
        <v>0</v>
      </c>
      <c r="Z101" s="133">
        <f t="shared" si="59"/>
        <v>0</v>
      </c>
      <c r="AA101" s="133">
        <f t="shared" si="59"/>
        <v>0</v>
      </c>
      <c r="AB101" s="133">
        <f t="shared" si="59"/>
        <v>0</v>
      </c>
      <c r="AC101" s="133">
        <f t="shared" si="59"/>
        <v>0</v>
      </c>
      <c r="AD101" s="133">
        <f t="shared" si="59"/>
        <v>0</v>
      </c>
      <c r="AE101" s="133">
        <f t="shared" si="59"/>
        <v>0</v>
      </c>
      <c r="AF101" s="133">
        <f t="shared" si="59"/>
        <v>0</v>
      </c>
      <c r="AG101" s="133">
        <f t="shared" si="59"/>
        <v>0</v>
      </c>
      <c r="AH101" s="133">
        <f t="shared" si="59"/>
        <v>0</v>
      </c>
      <c r="AI101" s="133">
        <f t="shared" si="59"/>
        <v>0</v>
      </c>
      <c r="AJ101" s="133">
        <f t="shared" si="59"/>
        <v>0</v>
      </c>
      <c r="AK101"/>
      <c r="AL101" s="577" t="s">
        <v>304</v>
      </c>
      <c r="AM101"/>
      <c r="AN101" s="79"/>
      <c r="AO101" s="79"/>
      <c r="AP101" s="81"/>
      <c r="AQ101" s="79"/>
      <c r="AR101" s="79"/>
      <c r="AS101" s="79"/>
      <c r="AT101" s="79"/>
      <c r="AU101" s="79"/>
      <c r="AV101" s="79"/>
      <c r="AW101" s="79"/>
      <c r="AX101" s="79"/>
    </row>
    <row r="102" spans="1:50" ht="29.25" hidden="1" customHeight="1">
      <c r="A102" s="79"/>
      <c r="B102" s="520"/>
      <c r="D102" s="1276" t="s">
        <v>683</v>
      </c>
      <c r="E102" s="1277"/>
      <c r="F102" s="1278"/>
      <c r="G102" s="130">
        <f t="shared" ref="G102:AJ102" si="60">IFERROR(ABS(CONCATENATE(G73-1,"/3/31")),"")</f>
        <v>45382</v>
      </c>
      <c r="H102" s="131">
        <f t="shared" ca="1" si="60"/>
        <v>45382</v>
      </c>
      <c r="I102" s="132">
        <f t="shared" ca="1" si="60"/>
        <v>45382</v>
      </c>
      <c r="J102" s="133">
        <f t="shared" ca="1" si="60"/>
        <v>45382</v>
      </c>
      <c r="K102" s="133">
        <f t="shared" ca="1" si="60"/>
        <v>45382</v>
      </c>
      <c r="L102" s="133">
        <f t="shared" ca="1" si="60"/>
        <v>45382</v>
      </c>
      <c r="M102" s="133">
        <f t="shared" ca="1" si="60"/>
        <v>45382</v>
      </c>
      <c r="N102" s="133">
        <f t="shared" ca="1" si="60"/>
        <v>45382</v>
      </c>
      <c r="O102" s="133">
        <f t="shared" ca="1" si="60"/>
        <v>45382</v>
      </c>
      <c r="P102" s="133">
        <f t="shared" ca="1" si="60"/>
        <v>45382</v>
      </c>
      <c r="Q102" s="133">
        <f t="shared" ca="1" si="60"/>
        <v>45382</v>
      </c>
      <c r="R102" s="133">
        <f t="shared" ca="1" si="60"/>
        <v>45382</v>
      </c>
      <c r="S102" s="133">
        <f t="shared" ca="1" si="60"/>
        <v>45382</v>
      </c>
      <c r="T102" s="133">
        <f t="shared" ca="1" si="60"/>
        <v>45382</v>
      </c>
      <c r="U102" s="133">
        <f t="shared" ca="1" si="60"/>
        <v>45382</v>
      </c>
      <c r="V102" s="133">
        <f t="shared" ca="1" si="60"/>
        <v>45382</v>
      </c>
      <c r="W102" s="133">
        <f t="shared" ca="1" si="60"/>
        <v>45382</v>
      </c>
      <c r="X102" s="133">
        <f t="shared" ca="1" si="60"/>
        <v>45382</v>
      </c>
      <c r="Y102" s="133">
        <f t="shared" ca="1" si="60"/>
        <v>45382</v>
      </c>
      <c r="Z102" s="133">
        <f t="shared" ca="1" si="60"/>
        <v>45382</v>
      </c>
      <c r="AA102" s="133">
        <f t="shared" ca="1" si="60"/>
        <v>45382</v>
      </c>
      <c r="AB102" s="133">
        <f t="shared" ca="1" si="60"/>
        <v>45382</v>
      </c>
      <c r="AC102" s="133">
        <f t="shared" ca="1" si="60"/>
        <v>45382</v>
      </c>
      <c r="AD102" s="133">
        <f t="shared" ca="1" si="60"/>
        <v>45382</v>
      </c>
      <c r="AE102" s="133">
        <f t="shared" ca="1" si="60"/>
        <v>45382</v>
      </c>
      <c r="AF102" s="133">
        <f t="shared" ca="1" si="60"/>
        <v>45382</v>
      </c>
      <c r="AG102" s="133">
        <f t="shared" ca="1" si="60"/>
        <v>45382</v>
      </c>
      <c r="AH102" s="133">
        <f t="shared" ca="1" si="60"/>
        <v>45382</v>
      </c>
      <c r="AI102" s="133">
        <f t="shared" ca="1" si="60"/>
        <v>45382</v>
      </c>
      <c r="AJ102" s="133">
        <f t="shared" ca="1" si="60"/>
        <v>45382</v>
      </c>
      <c r="AK102"/>
      <c r="AL102" s="577" t="s">
        <v>305</v>
      </c>
      <c r="AM102"/>
      <c r="AN102" s="79"/>
      <c r="AO102" s="79"/>
      <c r="AP102" s="81"/>
      <c r="AQ102" s="79"/>
      <c r="AR102" s="79"/>
      <c r="AS102" s="79"/>
      <c r="AT102" s="79"/>
      <c r="AU102" s="79"/>
      <c r="AV102" s="79"/>
      <c r="AW102" s="79"/>
      <c r="AX102" s="79"/>
    </row>
    <row r="103" spans="1:50" ht="14.25" hidden="1" thickBot="1">
      <c r="A103" s="79"/>
      <c r="B103" s="520"/>
      <c r="D103" s="53" t="s">
        <v>295</v>
      </c>
      <c r="E103" s="65"/>
      <c r="F103" s="54"/>
      <c r="G103" s="130">
        <f>G78</f>
        <v>-364</v>
      </c>
      <c r="H103" s="131">
        <f t="shared" ref="H103:J103" si="61">H78</f>
        <v>-364</v>
      </c>
      <c r="I103" s="132">
        <f t="shared" si="61"/>
        <v>-364</v>
      </c>
      <c r="J103" s="133">
        <f t="shared" si="61"/>
        <v>-364</v>
      </c>
      <c r="K103" s="133">
        <f t="shared" ref="K103:AJ103" si="62">K78</f>
        <v>-364</v>
      </c>
      <c r="L103" s="133">
        <f t="shared" si="62"/>
        <v>-364</v>
      </c>
      <c r="M103" s="133">
        <f t="shared" si="62"/>
        <v>-364</v>
      </c>
      <c r="N103" s="133">
        <f t="shared" si="62"/>
        <v>-364</v>
      </c>
      <c r="O103" s="133">
        <f t="shared" si="62"/>
        <v>-364</v>
      </c>
      <c r="P103" s="133">
        <f t="shared" si="62"/>
        <v>-364</v>
      </c>
      <c r="Q103" s="133">
        <f t="shared" si="62"/>
        <v>-364</v>
      </c>
      <c r="R103" s="133">
        <f t="shared" si="62"/>
        <v>-364</v>
      </c>
      <c r="S103" s="133">
        <f t="shared" si="62"/>
        <v>-364</v>
      </c>
      <c r="T103" s="133">
        <f t="shared" si="62"/>
        <v>-364</v>
      </c>
      <c r="U103" s="133">
        <f t="shared" si="62"/>
        <v>-364</v>
      </c>
      <c r="V103" s="133">
        <f t="shared" si="62"/>
        <v>-364</v>
      </c>
      <c r="W103" s="133">
        <f t="shared" si="62"/>
        <v>-364</v>
      </c>
      <c r="X103" s="133">
        <f t="shared" si="62"/>
        <v>-364</v>
      </c>
      <c r="Y103" s="133">
        <f t="shared" si="62"/>
        <v>-364</v>
      </c>
      <c r="Z103" s="133">
        <f t="shared" si="62"/>
        <v>-364</v>
      </c>
      <c r="AA103" s="133">
        <f t="shared" si="62"/>
        <v>-364</v>
      </c>
      <c r="AB103" s="133">
        <f t="shared" si="62"/>
        <v>-364</v>
      </c>
      <c r="AC103" s="133">
        <f t="shared" si="62"/>
        <v>-364</v>
      </c>
      <c r="AD103" s="133">
        <f t="shared" si="62"/>
        <v>-364</v>
      </c>
      <c r="AE103" s="133">
        <f t="shared" si="62"/>
        <v>-364</v>
      </c>
      <c r="AF103" s="133">
        <f t="shared" si="62"/>
        <v>-364</v>
      </c>
      <c r="AG103" s="133">
        <f t="shared" si="62"/>
        <v>-364</v>
      </c>
      <c r="AH103" s="133">
        <f t="shared" si="62"/>
        <v>-364</v>
      </c>
      <c r="AI103" s="133">
        <f t="shared" si="62"/>
        <v>-364</v>
      </c>
      <c r="AJ103" s="133">
        <f t="shared" si="62"/>
        <v>-364</v>
      </c>
      <c r="AK103"/>
      <c r="AL103" s="577" t="s">
        <v>302</v>
      </c>
      <c r="AM103"/>
      <c r="AN103" s="79"/>
      <c r="AO103" s="79"/>
      <c r="AP103" s="81"/>
      <c r="AQ103" s="79"/>
      <c r="AR103" s="79"/>
      <c r="AS103" s="79"/>
      <c r="AT103" s="79"/>
      <c r="AU103" s="79"/>
      <c r="AV103" s="79"/>
      <c r="AW103" s="79"/>
      <c r="AX103" s="79"/>
    </row>
    <row r="104" spans="1:50" hidden="1">
      <c r="A104" s="79"/>
      <c r="B104" s="520"/>
      <c r="G104" s="130" t="str">
        <f t="shared" ref="G104:AJ104" si="63">IF(G102-G103&gt;0,(CONCATENATE($E$77,$E$70,"年度決算無")),"決算有かも")</f>
        <v>令和6年度決算無</v>
      </c>
      <c r="H104" s="131" t="str">
        <f t="shared" ca="1" si="63"/>
        <v>令和6年度決算無</v>
      </c>
      <c r="I104" s="132" t="str">
        <f t="shared" ca="1" si="63"/>
        <v>令和6年度決算無</v>
      </c>
      <c r="J104" s="133" t="str">
        <f t="shared" ca="1" si="63"/>
        <v>令和6年度決算無</v>
      </c>
      <c r="K104" s="133" t="str">
        <f t="shared" ca="1" si="63"/>
        <v>令和6年度決算無</v>
      </c>
      <c r="L104" s="133" t="str">
        <f t="shared" ca="1" si="63"/>
        <v>令和6年度決算無</v>
      </c>
      <c r="M104" s="133" t="str">
        <f t="shared" ca="1" si="63"/>
        <v>令和6年度決算無</v>
      </c>
      <c r="N104" s="133" t="str">
        <f t="shared" ca="1" si="63"/>
        <v>令和6年度決算無</v>
      </c>
      <c r="O104" s="133" t="str">
        <f t="shared" ca="1" si="63"/>
        <v>令和6年度決算無</v>
      </c>
      <c r="P104" s="133" t="str">
        <f t="shared" ca="1" si="63"/>
        <v>令和6年度決算無</v>
      </c>
      <c r="Q104" s="133" t="str">
        <f t="shared" ca="1" si="63"/>
        <v>令和6年度決算無</v>
      </c>
      <c r="R104" s="133" t="str">
        <f t="shared" ca="1" si="63"/>
        <v>令和6年度決算無</v>
      </c>
      <c r="S104" s="133" t="str">
        <f t="shared" ca="1" si="63"/>
        <v>令和6年度決算無</v>
      </c>
      <c r="T104" s="133" t="str">
        <f t="shared" ca="1" si="63"/>
        <v>令和6年度決算無</v>
      </c>
      <c r="U104" s="133" t="str">
        <f t="shared" ca="1" si="63"/>
        <v>令和6年度決算無</v>
      </c>
      <c r="V104" s="133" t="str">
        <f t="shared" ca="1" si="63"/>
        <v>令和6年度決算無</v>
      </c>
      <c r="W104" s="133" t="str">
        <f t="shared" ca="1" si="63"/>
        <v>令和6年度決算無</v>
      </c>
      <c r="X104" s="133" t="str">
        <f t="shared" ca="1" si="63"/>
        <v>令和6年度決算無</v>
      </c>
      <c r="Y104" s="133" t="str">
        <f t="shared" ca="1" si="63"/>
        <v>令和6年度決算無</v>
      </c>
      <c r="Z104" s="133" t="str">
        <f t="shared" ca="1" si="63"/>
        <v>令和6年度決算無</v>
      </c>
      <c r="AA104" s="133" t="str">
        <f t="shared" ca="1" si="63"/>
        <v>令和6年度決算無</v>
      </c>
      <c r="AB104" s="133" t="str">
        <f t="shared" ca="1" si="63"/>
        <v>令和6年度決算無</v>
      </c>
      <c r="AC104" s="133" t="str">
        <f t="shared" ca="1" si="63"/>
        <v>令和6年度決算無</v>
      </c>
      <c r="AD104" s="133" t="str">
        <f t="shared" ca="1" si="63"/>
        <v>令和6年度決算無</v>
      </c>
      <c r="AE104" s="133" t="str">
        <f t="shared" ca="1" si="63"/>
        <v>令和6年度決算無</v>
      </c>
      <c r="AF104" s="133" t="str">
        <f t="shared" ca="1" si="63"/>
        <v>令和6年度決算無</v>
      </c>
      <c r="AG104" s="133" t="str">
        <f t="shared" ca="1" si="63"/>
        <v>令和6年度決算無</v>
      </c>
      <c r="AH104" s="133" t="str">
        <f t="shared" ca="1" si="63"/>
        <v>令和6年度決算無</v>
      </c>
      <c r="AI104" s="133" t="str">
        <f t="shared" ca="1" si="63"/>
        <v>令和6年度決算無</v>
      </c>
      <c r="AJ104" s="133" t="str">
        <f t="shared" ca="1" si="63"/>
        <v>令和6年度決算無</v>
      </c>
      <c r="AK104"/>
      <c r="AL104" s="577" t="s">
        <v>303</v>
      </c>
      <c r="AM104"/>
      <c r="AN104" s="79"/>
      <c r="AO104" s="79"/>
      <c r="AP104" s="81"/>
      <c r="AQ104" s="79"/>
      <c r="AR104" s="79"/>
      <c r="AS104" s="79"/>
      <c r="AT104" s="79"/>
      <c r="AU104" s="79"/>
      <c r="AV104" s="79"/>
      <c r="AW104" s="79"/>
      <c r="AX104" s="79"/>
    </row>
    <row r="105" spans="1:50">
      <c r="A105" s="79"/>
      <c r="B105" s="520"/>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578"/>
      <c r="AM105" s="12"/>
      <c r="AN105" s="79"/>
      <c r="AO105" s="79"/>
      <c r="AP105" s="81"/>
      <c r="AQ105" s="79"/>
      <c r="AR105" s="79"/>
      <c r="AS105" s="79"/>
      <c r="AT105" s="79"/>
      <c r="AU105" s="79"/>
      <c r="AV105" s="79"/>
      <c r="AW105" s="79"/>
      <c r="AX105" s="79"/>
    </row>
    <row r="106" spans="1:50" ht="13.5" customHeight="1">
      <c r="A106" s="79"/>
      <c r="B106" s="520"/>
      <c r="C106" s="11"/>
      <c r="D106" s="1263" t="s">
        <v>469</v>
      </c>
      <c r="E106" s="1264"/>
      <c r="F106" s="1264"/>
      <c r="G106" s="1264"/>
      <c r="H106" s="1264"/>
      <c r="I106" s="1264"/>
      <c r="J106" s="1264"/>
      <c r="K106" s="1264"/>
      <c r="L106" s="1264"/>
      <c r="M106" s="1264"/>
      <c r="N106" s="1264"/>
      <c r="O106" s="1264"/>
      <c r="P106" s="1264"/>
      <c r="Q106" s="1264"/>
      <c r="R106" s="1264"/>
      <c r="S106" s="1264"/>
      <c r="T106" s="1264"/>
      <c r="U106" s="1264"/>
      <c r="V106" s="1264"/>
      <c r="W106" s="1264"/>
      <c r="X106" s="1264"/>
      <c r="Y106" s="1264"/>
      <c r="Z106" s="1264"/>
      <c r="AA106" s="1264"/>
      <c r="AB106" s="1264"/>
      <c r="AC106" s="1264"/>
      <c r="AD106" s="1264"/>
      <c r="AE106" s="1264"/>
      <c r="AF106" s="1264"/>
      <c r="AG106" s="1264"/>
      <c r="AH106" s="1264"/>
      <c r="AI106" s="1264"/>
      <c r="AJ106" s="1264"/>
      <c r="AK106" s="1264"/>
      <c r="AL106" s="1264"/>
      <c r="AM106" s="11"/>
      <c r="AN106" s="79"/>
      <c r="AO106" s="79"/>
      <c r="AP106" s="81"/>
      <c r="AQ106" s="79"/>
      <c r="AR106" s="79"/>
      <c r="AS106" s="79"/>
      <c r="AT106" s="79"/>
      <c r="AU106" s="79"/>
      <c r="AV106" s="79"/>
      <c r="AW106" s="79"/>
      <c r="AX106" s="79"/>
    </row>
    <row r="107" spans="1:50" ht="13.5" customHeight="1">
      <c r="A107" s="79"/>
      <c r="B107" s="520"/>
      <c r="C107" s="11"/>
      <c r="D107" s="1264"/>
      <c r="E107" s="1264"/>
      <c r="F107" s="1264"/>
      <c r="G107" s="1264"/>
      <c r="H107" s="1264"/>
      <c r="I107" s="1264"/>
      <c r="J107" s="1264"/>
      <c r="K107" s="1264"/>
      <c r="L107" s="1264"/>
      <c r="M107" s="1264"/>
      <c r="N107" s="1264"/>
      <c r="O107" s="1264"/>
      <c r="P107" s="1264"/>
      <c r="Q107" s="1264"/>
      <c r="R107" s="1264"/>
      <c r="S107" s="1264"/>
      <c r="T107" s="1264"/>
      <c r="U107" s="1264"/>
      <c r="V107" s="1264"/>
      <c r="W107" s="1264"/>
      <c r="X107" s="1264"/>
      <c r="Y107" s="1264"/>
      <c r="Z107" s="1264"/>
      <c r="AA107" s="1264"/>
      <c r="AB107" s="1264"/>
      <c r="AC107" s="1264"/>
      <c r="AD107" s="1264"/>
      <c r="AE107" s="1264"/>
      <c r="AF107" s="1264"/>
      <c r="AG107" s="1264"/>
      <c r="AH107" s="1264"/>
      <c r="AI107" s="1264"/>
      <c r="AJ107" s="1264"/>
      <c r="AK107" s="1264"/>
      <c r="AL107" s="1264"/>
      <c r="AM107" s="11"/>
      <c r="AN107" s="79"/>
      <c r="AO107" s="79"/>
      <c r="AP107" s="81"/>
      <c r="AQ107" s="79"/>
      <c r="AR107" s="79"/>
      <c r="AS107" s="79"/>
      <c r="AT107" s="79"/>
      <c r="AU107" s="79"/>
      <c r="AV107" s="79"/>
      <c r="AW107" s="79"/>
      <c r="AX107" s="79"/>
    </row>
    <row r="108" spans="1:50" ht="84.75" customHeight="1">
      <c r="A108" s="79"/>
      <c r="B108" s="520"/>
      <c r="C108" s="11"/>
      <c r="D108" s="1264"/>
      <c r="E108" s="1264"/>
      <c r="F108" s="1264"/>
      <c r="G108" s="1264"/>
      <c r="H108" s="1264"/>
      <c r="I108" s="1264"/>
      <c r="J108" s="1264"/>
      <c r="K108" s="1264"/>
      <c r="L108" s="1264"/>
      <c r="M108" s="1264"/>
      <c r="N108" s="1264"/>
      <c r="O108" s="1264"/>
      <c r="P108" s="1264"/>
      <c r="Q108" s="1264"/>
      <c r="R108" s="1264"/>
      <c r="S108" s="1264"/>
      <c r="T108" s="1264"/>
      <c r="U108" s="1264"/>
      <c r="V108" s="1264"/>
      <c r="W108" s="1264"/>
      <c r="X108" s="1264"/>
      <c r="Y108" s="1264"/>
      <c r="Z108" s="1264"/>
      <c r="AA108" s="1264"/>
      <c r="AB108" s="1264"/>
      <c r="AC108" s="1264"/>
      <c r="AD108" s="1264"/>
      <c r="AE108" s="1264"/>
      <c r="AF108" s="1264"/>
      <c r="AG108" s="1264"/>
      <c r="AH108" s="1264"/>
      <c r="AI108" s="1264"/>
      <c r="AJ108" s="1264"/>
      <c r="AK108" s="1264"/>
      <c r="AL108" s="1264"/>
      <c r="AM108" s="11"/>
      <c r="AN108" s="79"/>
      <c r="AO108" s="79"/>
      <c r="AP108" s="81"/>
      <c r="AQ108" s="79"/>
      <c r="AR108" s="79"/>
      <c r="AS108" s="79"/>
      <c r="AT108" s="79"/>
      <c r="AU108" s="79"/>
      <c r="AV108" s="79"/>
      <c r="AW108" s="79"/>
      <c r="AX108" s="79"/>
    </row>
    <row r="109" spans="1:50">
      <c r="A109" s="79"/>
      <c r="B109" s="520"/>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579"/>
      <c r="AM109" s="11"/>
      <c r="AN109" s="79"/>
      <c r="AO109" s="79"/>
      <c r="AP109" s="81"/>
      <c r="AQ109" s="79"/>
      <c r="AR109" s="79"/>
      <c r="AS109" s="79"/>
      <c r="AT109" s="79"/>
      <c r="AU109" s="79"/>
      <c r="AV109" s="79"/>
      <c r="AW109" s="79"/>
      <c r="AX109" s="79"/>
    </row>
    <row r="110" spans="1:50">
      <c r="A110" s="79"/>
      <c r="B110" s="520"/>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579"/>
      <c r="AM110" s="11"/>
      <c r="AN110" s="79"/>
      <c r="AO110" s="79"/>
      <c r="AP110" s="81"/>
      <c r="AQ110" s="79"/>
      <c r="AR110" s="79"/>
      <c r="AS110" s="79"/>
      <c r="AT110" s="79"/>
      <c r="AU110" s="79"/>
      <c r="AV110" s="79"/>
      <c r="AW110" s="79"/>
      <c r="AX110" s="79"/>
    </row>
    <row r="111" spans="1:50">
      <c r="A111" s="79"/>
      <c r="B111" s="520"/>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579"/>
      <c r="AM111" s="11"/>
      <c r="AN111" s="79"/>
      <c r="AO111" s="79"/>
      <c r="AP111" s="81"/>
      <c r="AQ111" s="79"/>
      <c r="AR111" s="79"/>
      <c r="AS111" s="79"/>
      <c r="AT111" s="79"/>
      <c r="AU111" s="79"/>
      <c r="AV111" s="79"/>
      <c r="AW111" s="79"/>
      <c r="AX111" s="79"/>
    </row>
    <row r="112" spans="1:50">
      <c r="A112" s="79"/>
      <c r="B112" s="52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579"/>
      <c r="AM112" s="11"/>
      <c r="AN112" s="79"/>
      <c r="AO112" s="79"/>
      <c r="AP112" s="79"/>
      <c r="AQ112" s="79"/>
      <c r="AR112" s="79"/>
      <c r="AS112" s="79"/>
      <c r="AT112" s="79"/>
      <c r="AU112" s="79"/>
      <c r="AV112" s="79"/>
      <c r="AW112" s="79"/>
      <c r="AX112" s="79"/>
    </row>
    <row r="113" spans="1:50">
      <c r="A113" s="79"/>
      <c r="B113" s="520"/>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579"/>
      <c r="AM113" s="11"/>
      <c r="AN113" s="79"/>
      <c r="AO113" s="79"/>
      <c r="AP113" s="79"/>
      <c r="AQ113" s="79"/>
      <c r="AR113" s="79"/>
      <c r="AS113" s="79"/>
      <c r="AT113" s="79"/>
      <c r="AU113" s="79"/>
      <c r="AV113" s="79"/>
      <c r="AW113" s="79"/>
      <c r="AX113" s="79"/>
    </row>
    <row r="114" spans="1:50">
      <c r="A114" s="79"/>
      <c r="B114" s="520"/>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579"/>
      <c r="AM114" s="11"/>
      <c r="AN114" s="79"/>
      <c r="AO114" s="79"/>
      <c r="AP114" s="79"/>
      <c r="AQ114" s="79"/>
      <c r="AR114" s="79"/>
      <c r="AS114" s="79"/>
      <c r="AT114" s="79"/>
      <c r="AU114" s="79"/>
      <c r="AV114" s="79"/>
      <c r="AW114" s="79"/>
      <c r="AX114" s="79"/>
    </row>
    <row r="115" spans="1:50">
      <c r="A115" s="79"/>
      <c r="B115" s="520"/>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579"/>
      <c r="AM115" s="11"/>
      <c r="AN115" s="79"/>
      <c r="AO115" s="79"/>
      <c r="AP115" s="79"/>
      <c r="AQ115" s="79"/>
      <c r="AR115" s="79"/>
      <c r="AS115" s="79"/>
      <c r="AT115" s="79"/>
      <c r="AU115" s="79"/>
      <c r="AV115" s="79"/>
      <c r="AW115" s="79"/>
      <c r="AX115" s="79"/>
    </row>
    <row r="116" spans="1:50">
      <c r="A116" s="79"/>
      <c r="B116" s="520"/>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579"/>
      <c r="AM116" s="11"/>
      <c r="AN116" s="79"/>
      <c r="AO116" s="79"/>
      <c r="AP116" s="79"/>
      <c r="AQ116" s="79"/>
      <c r="AR116" s="79"/>
      <c r="AS116" s="79"/>
      <c r="AT116" s="79"/>
      <c r="AU116" s="79"/>
      <c r="AV116" s="79"/>
      <c r="AW116" s="79"/>
      <c r="AX116" s="79"/>
    </row>
    <row r="117" spans="1:50">
      <c r="A117" s="79"/>
      <c r="B117" s="520"/>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579"/>
      <c r="AM117" s="11"/>
      <c r="AN117" s="79"/>
      <c r="AO117" s="79"/>
      <c r="AP117" s="79"/>
      <c r="AQ117" s="79"/>
      <c r="AR117" s="79"/>
      <c r="AS117" s="79"/>
      <c r="AT117" s="79"/>
      <c r="AU117" s="79"/>
      <c r="AV117" s="79"/>
      <c r="AW117" s="79"/>
      <c r="AX117" s="79"/>
    </row>
    <row r="118" spans="1:50">
      <c r="A118" s="79"/>
      <c r="B118" s="520"/>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579"/>
      <c r="AM118" s="11"/>
      <c r="AN118" s="79"/>
      <c r="AO118" s="79"/>
      <c r="AP118" s="79"/>
      <c r="AQ118" s="79"/>
      <c r="AR118" s="79"/>
      <c r="AS118" s="79"/>
      <c r="AT118" s="79"/>
      <c r="AU118" s="79"/>
      <c r="AV118" s="79"/>
      <c r="AW118" s="79"/>
      <c r="AX118" s="79"/>
    </row>
    <row r="119" spans="1:50">
      <c r="A119" s="79"/>
      <c r="B119" s="520"/>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579"/>
      <c r="AM119" s="11"/>
      <c r="AN119" s="79"/>
      <c r="AO119" s="79"/>
      <c r="AP119" s="79"/>
      <c r="AQ119" s="79"/>
      <c r="AR119" s="79"/>
      <c r="AS119" s="79"/>
      <c r="AT119" s="79"/>
      <c r="AU119" s="79"/>
      <c r="AV119" s="79"/>
      <c r="AW119" s="79"/>
      <c r="AX119" s="79"/>
    </row>
    <row r="120" spans="1:50">
      <c r="A120" s="79"/>
      <c r="B120" s="520"/>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579"/>
      <c r="AM120" s="11"/>
      <c r="AN120" s="79"/>
      <c r="AO120" s="79"/>
      <c r="AP120" s="79"/>
      <c r="AQ120" s="79"/>
      <c r="AR120" s="79"/>
      <c r="AS120" s="79"/>
      <c r="AT120" s="79"/>
      <c r="AU120" s="79"/>
      <c r="AV120" s="79"/>
      <c r="AW120" s="79"/>
      <c r="AX120" s="79"/>
    </row>
    <row r="121" spans="1:50">
      <c r="A121" s="79"/>
      <c r="B121" s="520"/>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579"/>
      <c r="AM121" s="11"/>
      <c r="AN121" s="79"/>
      <c r="AO121" s="79"/>
      <c r="AP121" s="79"/>
      <c r="AQ121" s="79"/>
      <c r="AR121" s="79"/>
      <c r="AS121" s="79"/>
      <c r="AT121" s="79"/>
      <c r="AU121" s="79"/>
      <c r="AV121" s="79"/>
      <c r="AW121" s="79"/>
      <c r="AX121" s="79"/>
    </row>
    <row r="122" spans="1:50">
      <c r="A122" s="79"/>
      <c r="B122" s="520"/>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579"/>
      <c r="AM122" s="11"/>
      <c r="AN122" s="79"/>
      <c r="AO122" s="79"/>
      <c r="AP122" s="79"/>
      <c r="AQ122" s="79"/>
      <c r="AR122" s="79"/>
      <c r="AS122" s="79"/>
      <c r="AT122" s="79"/>
      <c r="AU122" s="79"/>
      <c r="AV122" s="79"/>
      <c r="AW122" s="79"/>
      <c r="AX122" s="79"/>
    </row>
    <row r="123" spans="1:50">
      <c r="A123" s="79"/>
      <c r="B123" s="520"/>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579"/>
      <c r="AM123" s="11"/>
      <c r="AN123" s="79"/>
      <c r="AO123" s="79"/>
      <c r="AP123" s="79"/>
      <c r="AQ123" s="79"/>
      <c r="AR123" s="79"/>
      <c r="AS123" s="79"/>
      <c r="AT123" s="79"/>
      <c r="AU123" s="79"/>
      <c r="AV123" s="79"/>
      <c r="AW123" s="79"/>
      <c r="AX123" s="79"/>
    </row>
    <row r="124" spans="1:50">
      <c r="A124" s="79"/>
      <c r="B124" s="520"/>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579"/>
      <c r="AM124" s="11"/>
      <c r="AN124" s="79"/>
      <c r="AO124" s="79"/>
      <c r="AP124" s="79"/>
      <c r="AQ124" s="79"/>
      <c r="AR124" s="79"/>
      <c r="AS124" s="79"/>
      <c r="AT124" s="79"/>
      <c r="AU124" s="79"/>
      <c r="AV124" s="79"/>
      <c r="AW124" s="79"/>
      <c r="AX124" s="79"/>
    </row>
    <row r="125" spans="1:50">
      <c r="A125" s="79"/>
      <c r="B125" s="52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579"/>
      <c r="AM125" s="11"/>
      <c r="AN125" s="79"/>
      <c r="AO125" s="79"/>
      <c r="AP125" s="79"/>
      <c r="AQ125" s="79"/>
      <c r="AR125" s="79"/>
      <c r="AS125" s="79"/>
      <c r="AT125" s="79"/>
      <c r="AU125" s="79"/>
      <c r="AV125" s="79"/>
      <c r="AW125" s="79"/>
      <c r="AX125" s="79"/>
    </row>
    <row r="126" spans="1:50">
      <c r="A126" s="79"/>
      <c r="B126" s="520"/>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579"/>
      <c r="AM126" s="11"/>
      <c r="AN126" s="79"/>
      <c r="AO126" s="79"/>
      <c r="AP126" s="79"/>
      <c r="AQ126" s="79"/>
      <c r="AR126" s="79"/>
      <c r="AS126" s="79"/>
      <c r="AT126" s="79"/>
      <c r="AU126" s="79"/>
      <c r="AV126" s="79"/>
      <c r="AW126" s="79"/>
      <c r="AX126" s="79"/>
    </row>
    <row r="127" spans="1:50">
      <c r="A127" s="79"/>
      <c r="B127" s="520"/>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579"/>
      <c r="AM127" s="11"/>
      <c r="AN127" s="79"/>
      <c r="AO127" s="79"/>
      <c r="AP127" s="79"/>
      <c r="AQ127" s="79"/>
      <c r="AR127" s="79"/>
      <c r="AS127" s="79"/>
      <c r="AT127" s="79"/>
      <c r="AU127" s="79"/>
      <c r="AV127" s="79"/>
      <c r="AW127" s="79"/>
      <c r="AX127" s="79"/>
    </row>
    <row r="128" spans="1:50">
      <c r="A128" s="79"/>
      <c r="B128" s="520"/>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579"/>
      <c r="AM128" s="11"/>
      <c r="AN128" s="79"/>
      <c r="AO128" s="79"/>
      <c r="AP128" s="79"/>
      <c r="AQ128" s="79"/>
      <c r="AR128" s="79"/>
      <c r="AS128" s="79"/>
      <c r="AT128" s="79"/>
      <c r="AU128" s="79"/>
      <c r="AV128" s="79"/>
      <c r="AW128" s="79"/>
      <c r="AX128" s="79"/>
    </row>
    <row r="129" spans="1:50">
      <c r="A129" s="79"/>
      <c r="B129" s="520"/>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579"/>
      <c r="AM129" s="11"/>
      <c r="AN129" s="79"/>
      <c r="AO129" s="79"/>
      <c r="AP129" s="79"/>
      <c r="AQ129" s="79"/>
      <c r="AR129" s="79"/>
      <c r="AS129" s="79"/>
      <c r="AT129" s="79"/>
      <c r="AU129" s="79"/>
      <c r="AV129" s="79"/>
      <c r="AW129" s="79"/>
      <c r="AX129" s="79"/>
    </row>
    <row r="130" spans="1:50">
      <c r="A130" s="79"/>
      <c r="B130" s="520"/>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579"/>
      <c r="AM130" s="11"/>
      <c r="AN130" s="79"/>
      <c r="AO130" s="79"/>
      <c r="AP130" s="79"/>
      <c r="AQ130" s="79"/>
      <c r="AR130" s="79"/>
      <c r="AS130" s="79"/>
      <c r="AT130" s="79"/>
      <c r="AU130" s="79"/>
      <c r="AV130" s="79"/>
      <c r="AW130" s="79"/>
      <c r="AX130" s="79"/>
    </row>
    <row r="131" spans="1:50">
      <c r="A131" s="79"/>
      <c r="B131" s="520"/>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579"/>
      <c r="AM131" s="11"/>
      <c r="AN131" s="79"/>
      <c r="AO131" s="79"/>
      <c r="AP131" s="79"/>
      <c r="AQ131" s="79"/>
      <c r="AR131" s="79"/>
      <c r="AS131" s="79"/>
      <c r="AT131" s="79"/>
      <c r="AU131" s="79"/>
      <c r="AV131" s="79"/>
      <c r="AW131" s="79"/>
      <c r="AX131" s="79"/>
    </row>
    <row r="132" spans="1:50">
      <c r="A132" s="79"/>
      <c r="B132" s="520"/>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579"/>
      <c r="AM132" s="11"/>
      <c r="AN132" s="79"/>
      <c r="AO132" s="79"/>
      <c r="AP132" s="79"/>
      <c r="AQ132" s="79"/>
      <c r="AR132" s="79"/>
      <c r="AS132" s="79"/>
      <c r="AT132" s="79"/>
      <c r="AU132" s="79"/>
      <c r="AV132" s="79"/>
      <c r="AW132" s="79"/>
      <c r="AX132" s="79"/>
    </row>
    <row r="133" spans="1:50">
      <c r="A133" s="79"/>
      <c r="B133" s="520"/>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579"/>
      <c r="AM133" s="11"/>
      <c r="AN133" s="79"/>
      <c r="AO133" s="79"/>
      <c r="AP133" s="79"/>
      <c r="AQ133" s="79"/>
      <c r="AR133" s="79"/>
      <c r="AS133" s="79"/>
      <c r="AT133" s="79"/>
      <c r="AU133" s="79"/>
      <c r="AV133" s="79"/>
      <c r="AW133" s="79"/>
      <c r="AX133" s="79"/>
    </row>
    <row r="134" spans="1:50">
      <c r="A134" s="79"/>
      <c r="B134" s="520"/>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579"/>
      <c r="AM134" s="11"/>
      <c r="AN134" s="79"/>
      <c r="AO134" s="79"/>
      <c r="AP134" s="79"/>
      <c r="AQ134" s="79"/>
      <c r="AR134" s="79"/>
      <c r="AS134" s="79"/>
      <c r="AT134" s="79"/>
      <c r="AU134" s="79"/>
      <c r="AV134" s="79"/>
      <c r="AW134" s="79"/>
      <c r="AX134" s="79"/>
    </row>
    <row r="135" spans="1:50">
      <c r="A135" s="79"/>
      <c r="B135" s="520"/>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579"/>
      <c r="AM135" s="11"/>
      <c r="AN135" s="79"/>
      <c r="AO135" s="79"/>
      <c r="AP135" s="79"/>
      <c r="AQ135" s="79"/>
      <c r="AR135" s="79"/>
      <c r="AS135" s="79"/>
      <c r="AT135" s="79"/>
      <c r="AU135" s="79"/>
      <c r="AV135" s="79"/>
      <c r="AW135" s="79"/>
      <c r="AX135" s="79"/>
    </row>
    <row r="136" spans="1:50">
      <c r="A136" s="79"/>
      <c r="B136" s="520"/>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579"/>
      <c r="AM136" s="11"/>
      <c r="AN136" s="79"/>
      <c r="AO136" s="79"/>
      <c r="AP136" s="79"/>
      <c r="AQ136" s="79"/>
      <c r="AR136" s="79"/>
      <c r="AS136" s="79"/>
      <c r="AT136" s="79"/>
      <c r="AU136" s="79"/>
      <c r="AV136" s="79"/>
      <c r="AW136" s="79"/>
      <c r="AX136" s="79"/>
    </row>
    <row r="137" spans="1:50">
      <c r="A137" s="79"/>
      <c r="B137" s="520"/>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579"/>
      <c r="AM137" s="11"/>
      <c r="AN137" s="79"/>
      <c r="AO137" s="79"/>
      <c r="AP137" s="79"/>
      <c r="AQ137" s="79"/>
      <c r="AR137" s="79"/>
      <c r="AS137" s="79"/>
      <c r="AT137" s="79"/>
      <c r="AU137" s="79"/>
      <c r="AV137" s="79"/>
      <c r="AW137" s="79"/>
      <c r="AX137" s="79"/>
    </row>
    <row r="138" spans="1:50">
      <c r="A138" s="79"/>
      <c r="B138" s="520"/>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579"/>
      <c r="AM138" s="11"/>
      <c r="AN138" s="79"/>
      <c r="AO138" s="79"/>
      <c r="AP138" s="79"/>
      <c r="AQ138" s="79"/>
      <c r="AR138" s="79"/>
      <c r="AS138" s="79"/>
      <c r="AT138" s="79"/>
      <c r="AU138" s="79"/>
      <c r="AV138" s="79"/>
      <c r="AW138" s="79"/>
      <c r="AX138" s="79"/>
    </row>
    <row r="139" spans="1:50">
      <c r="A139" s="79"/>
      <c r="B139" s="520"/>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579"/>
      <c r="AM139" s="11"/>
      <c r="AN139" s="79"/>
      <c r="AO139" s="79"/>
      <c r="AP139" s="79"/>
      <c r="AQ139" s="79"/>
      <c r="AR139" s="79"/>
      <c r="AS139" s="79"/>
      <c r="AT139" s="79"/>
      <c r="AU139" s="79"/>
      <c r="AV139" s="79"/>
      <c r="AW139" s="79"/>
      <c r="AX139" s="79"/>
    </row>
    <row r="140" spans="1:50">
      <c r="A140" s="79"/>
      <c r="B140" s="520"/>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579"/>
      <c r="AM140" s="11"/>
      <c r="AN140" s="79"/>
      <c r="AO140" s="79"/>
      <c r="AP140" s="79"/>
      <c r="AQ140" s="79"/>
      <c r="AR140" s="79"/>
      <c r="AS140" s="79"/>
      <c r="AT140" s="79"/>
      <c r="AU140" s="79"/>
      <c r="AV140" s="79"/>
      <c r="AW140" s="79"/>
      <c r="AX140" s="79"/>
    </row>
    <row r="141" spans="1:50">
      <c r="A141" s="79"/>
      <c r="B141" s="520"/>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579"/>
      <c r="AM141" s="11"/>
      <c r="AN141" s="79"/>
      <c r="AO141" s="79"/>
      <c r="AP141" s="79"/>
      <c r="AQ141" s="79"/>
      <c r="AR141" s="79"/>
      <c r="AS141" s="79"/>
      <c r="AT141" s="79"/>
      <c r="AU141" s="79"/>
      <c r="AV141" s="79"/>
      <c r="AW141" s="79"/>
      <c r="AX141" s="79"/>
    </row>
    <row r="142" spans="1:50">
      <c r="A142" s="79"/>
      <c r="B142" s="520"/>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579"/>
      <c r="AM142" s="11"/>
      <c r="AN142" s="79"/>
      <c r="AO142" s="79"/>
      <c r="AP142" s="79"/>
      <c r="AQ142" s="79"/>
      <c r="AR142" s="79"/>
      <c r="AS142" s="79"/>
      <c r="AT142" s="79"/>
      <c r="AU142" s="79"/>
      <c r="AV142" s="79"/>
      <c r="AW142" s="79"/>
      <c r="AX142" s="79"/>
    </row>
    <row r="143" spans="1:50">
      <c r="A143" s="79"/>
      <c r="B143" s="520"/>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579"/>
      <c r="AM143" s="11"/>
      <c r="AN143" s="79"/>
      <c r="AO143" s="79"/>
      <c r="AP143" s="79"/>
      <c r="AQ143" s="79"/>
      <c r="AR143" s="79"/>
      <c r="AS143" s="79"/>
      <c r="AT143" s="79"/>
      <c r="AU143" s="79"/>
      <c r="AV143" s="79"/>
      <c r="AW143" s="79"/>
      <c r="AX143" s="79"/>
    </row>
    <row r="144" spans="1:50">
      <c r="A144" s="79"/>
      <c r="B144" s="520"/>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579"/>
      <c r="AM144" s="11"/>
      <c r="AN144" s="79"/>
      <c r="AO144" s="79"/>
      <c r="AP144" s="79"/>
      <c r="AQ144" s="79"/>
      <c r="AR144" s="79"/>
      <c r="AS144" s="79"/>
      <c r="AT144" s="79"/>
      <c r="AU144" s="79"/>
      <c r="AV144" s="79"/>
      <c r="AW144" s="79"/>
      <c r="AX144" s="79"/>
    </row>
    <row r="145" spans="1:50">
      <c r="A145" s="79"/>
      <c r="B145" s="520"/>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579"/>
      <c r="AM145" s="11"/>
      <c r="AN145" s="79"/>
      <c r="AO145" s="79"/>
      <c r="AP145" s="79"/>
      <c r="AQ145" s="79"/>
      <c r="AR145" s="79"/>
      <c r="AS145" s="79"/>
      <c r="AT145" s="79"/>
      <c r="AU145" s="79"/>
      <c r="AV145" s="79"/>
      <c r="AW145" s="79"/>
      <c r="AX145" s="79"/>
    </row>
    <row r="146" spans="1:50">
      <c r="A146" s="79"/>
      <c r="B146" s="520"/>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579"/>
      <c r="AM146" s="11"/>
      <c r="AN146" s="79"/>
      <c r="AO146" s="79"/>
      <c r="AP146" s="79"/>
      <c r="AQ146" s="79"/>
      <c r="AR146" s="79"/>
      <c r="AS146" s="79"/>
      <c r="AT146" s="79"/>
      <c r="AU146" s="79"/>
      <c r="AV146" s="79"/>
      <c r="AW146" s="79"/>
      <c r="AX146" s="79"/>
    </row>
    <row r="147" spans="1:50">
      <c r="A147" s="79"/>
      <c r="B147" s="520"/>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579"/>
      <c r="AM147" s="11"/>
      <c r="AN147" s="79"/>
      <c r="AO147" s="79"/>
      <c r="AP147" s="79"/>
      <c r="AQ147" s="79"/>
      <c r="AR147" s="79"/>
      <c r="AS147" s="79"/>
      <c r="AT147" s="79"/>
      <c r="AU147" s="79"/>
      <c r="AV147" s="79"/>
      <c r="AW147" s="79"/>
      <c r="AX147" s="79"/>
    </row>
    <row r="148" spans="1:50">
      <c r="A148" s="79"/>
      <c r="B148" s="520"/>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579"/>
      <c r="AM148" s="11"/>
      <c r="AN148" s="79"/>
      <c r="AO148" s="79"/>
      <c r="AP148" s="79"/>
      <c r="AQ148" s="79"/>
      <c r="AR148" s="79"/>
      <c r="AS148" s="79"/>
      <c r="AT148" s="79"/>
      <c r="AU148" s="79"/>
      <c r="AV148" s="79"/>
      <c r="AW148" s="79"/>
      <c r="AX148" s="79"/>
    </row>
    <row r="149" spans="1:50">
      <c r="A149" s="79"/>
      <c r="B149" s="520"/>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579"/>
      <c r="AM149" s="11"/>
      <c r="AN149" s="79"/>
      <c r="AO149" s="79"/>
      <c r="AP149" s="79"/>
      <c r="AQ149" s="79"/>
      <c r="AR149" s="79"/>
      <c r="AS149" s="79"/>
      <c r="AT149" s="79"/>
      <c r="AU149" s="79"/>
      <c r="AV149" s="79"/>
      <c r="AW149" s="79"/>
      <c r="AX149" s="79"/>
    </row>
    <row r="150" spans="1:50">
      <c r="A150" s="79"/>
      <c r="B150" s="520"/>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579"/>
      <c r="AM150" s="11"/>
      <c r="AN150" s="79"/>
      <c r="AO150" s="79"/>
      <c r="AP150" s="79"/>
      <c r="AQ150" s="79"/>
      <c r="AR150" s="79"/>
      <c r="AS150" s="79"/>
      <c r="AT150" s="79"/>
      <c r="AU150" s="79"/>
      <c r="AV150" s="79"/>
      <c r="AW150" s="79"/>
      <c r="AX150" s="79"/>
    </row>
    <row r="151" spans="1:50">
      <c r="A151" s="79"/>
      <c r="B151" s="520"/>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579"/>
      <c r="AM151" s="11"/>
      <c r="AN151" s="79"/>
      <c r="AO151" s="79"/>
      <c r="AP151" s="79"/>
      <c r="AQ151" s="79"/>
      <c r="AR151" s="79"/>
      <c r="AS151" s="79"/>
      <c r="AT151" s="79"/>
      <c r="AU151" s="79"/>
      <c r="AV151" s="79"/>
      <c r="AW151" s="79"/>
      <c r="AX151" s="79"/>
    </row>
    <row r="152" spans="1:50">
      <c r="A152" s="79"/>
      <c r="B152" s="520"/>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579"/>
      <c r="AM152" s="11"/>
      <c r="AN152" s="79"/>
      <c r="AO152" s="79"/>
      <c r="AP152" s="79"/>
      <c r="AQ152" s="79"/>
      <c r="AR152" s="79"/>
      <c r="AS152" s="79"/>
      <c r="AT152" s="79"/>
      <c r="AU152" s="79"/>
      <c r="AV152" s="79"/>
      <c r="AW152" s="79"/>
      <c r="AX152" s="79"/>
    </row>
    <row r="153" spans="1:50" ht="12.75" customHeight="1">
      <c r="A153" s="79"/>
      <c r="B153" s="520"/>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579"/>
      <c r="AM153" s="11"/>
      <c r="AN153" s="79"/>
      <c r="AO153" s="79"/>
      <c r="AP153" s="79"/>
      <c r="AQ153" s="79"/>
      <c r="AR153" s="79"/>
      <c r="AS153" s="79"/>
      <c r="AT153" s="79"/>
      <c r="AU153" s="79"/>
      <c r="AV153" s="79"/>
      <c r="AW153" s="79"/>
      <c r="AX153" s="79"/>
    </row>
    <row r="154" spans="1:50">
      <c r="A154" s="79"/>
      <c r="B154" s="520"/>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579"/>
      <c r="AM154" s="11"/>
      <c r="AN154" s="79"/>
      <c r="AO154" s="79"/>
      <c r="AP154" s="79"/>
      <c r="AQ154" s="79"/>
      <c r="AR154" s="79"/>
      <c r="AS154" s="79"/>
      <c r="AT154" s="79"/>
      <c r="AU154" s="79"/>
      <c r="AV154" s="79"/>
      <c r="AW154" s="79"/>
      <c r="AX154" s="79"/>
    </row>
    <row r="155" spans="1:50" ht="14.25" thickBot="1">
      <c r="A155" s="79"/>
      <c r="B155" s="520"/>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579"/>
      <c r="AM155" s="11"/>
      <c r="AN155" s="79"/>
      <c r="AO155" s="79"/>
      <c r="AP155" s="79"/>
      <c r="AQ155" s="79"/>
      <c r="AR155" s="79"/>
      <c r="AS155" s="79"/>
      <c r="AT155" s="79"/>
      <c r="AU155" s="79"/>
      <c r="AV155" s="79"/>
      <c r="AW155" s="79"/>
      <c r="AX155" s="79"/>
    </row>
    <row r="156" spans="1:50" ht="14.25" hidden="1" thickBot="1">
      <c r="A156" s="79"/>
      <c r="B156" s="520"/>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520"/>
      <c r="AM156" s="79"/>
      <c r="AN156" s="79"/>
      <c r="AO156" s="79"/>
      <c r="AP156" s="79"/>
      <c r="AQ156" s="79"/>
      <c r="AR156" s="79"/>
      <c r="AS156" s="79"/>
      <c r="AT156" s="79"/>
      <c r="AU156" s="79"/>
      <c r="AV156" s="79"/>
      <c r="AW156" s="79"/>
      <c r="AX156" s="79"/>
    </row>
    <row r="157" spans="1:50" hidden="1">
      <c r="A157" s="79"/>
      <c r="B157" s="520"/>
      <c r="C157" s="79"/>
      <c r="D157" s="79"/>
      <c r="E157" s="79"/>
      <c r="F157" s="79"/>
      <c r="G157" s="79"/>
      <c r="H157" s="79"/>
      <c r="I157" s="648"/>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520"/>
      <c r="AM157" s="79"/>
      <c r="AN157" s="79"/>
      <c r="AO157" s="79"/>
      <c r="AP157" s="79"/>
      <c r="AQ157" s="79"/>
      <c r="AR157" s="79"/>
      <c r="AS157" s="79"/>
      <c r="AT157" s="79"/>
      <c r="AU157" s="79"/>
      <c r="AV157" s="79"/>
      <c r="AW157" s="79"/>
      <c r="AX157" s="79"/>
    </row>
    <row r="158" spans="1:50" hidden="1">
      <c r="A158" s="79"/>
      <c r="B158" s="520"/>
      <c r="C158" s="79"/>
      <c r="D158" s="79"/>
      <c r="E158" s="79"/>
      <c r="F158" s="79"/>
      <c r="G158" s="79" t="s">
        <v>41</v>
      </c>
      <c r="H158" s="83" t="s">
        <v>42</v>
      </c>
      <c r="I158" s="649" t="s">
        <v>149</v>
      </c>
      <c r="J158" s="655"/>
      <c r="K158" s="79"/>
      <c r="L158" s="585" t="str">
        <f>MID(G158,1,3)</f>
        <v>北海道</v>
      </c>
      <c r="M158" s="586" t="s">
        <v>587</v>
      </c>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520"/>
      <c r="AM158" s="79"/>
      <c r="AN158" s="79"/>
      <c r="AO158" s="79"/>
      <c r="AP158" s="79"/>
      <c r="AQ158" s="79"/>
      <c r="AR158" s="79"/>
      <c r="AS158" s="79"/>
      <c r="AT158" s="79"/>
      <c r="AU158" s="79"/>
      <c r="AV158" s="79"/>
      <c r="AW158" s="79"/>
      <c r="AX158" s="79"/>
    </row>
    <row r="159" spans="1:50" hidden="1">
      <c r="A159" s="79"/>
      <c r="B159" s="520"/>
      <c r="C159" s="79"/>
      <c r="D159" s="79"/>
      <c r="E159" s="79"/>
      <c r="F159" s="79"/>
      <c r="G159" s="79" t="s">
        <v>43</v>
      </c>
      <c r="H159" s="83" t="s">
        <v>44</v>
      </c>
      <c r="I159" s="649" t="s">
        <v>704</v>
      </c>
      <c r="J159" s="656" t="s">
        <v>150</v>
      </c>
      <c r="K159" s="79"/>
      <c r="L159" s="585" t="str">
        <f t="shared" ref="L159:L204" si="64">MID(G159,1,3)</f>
        <v>青森県</v>
      </c>
      <c r="M159" s="586" t="s">
        <v>588</v>
      </c>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520"/>
      <c r="AM159" s="79"/>
      <c r="AN159" s="79"/>
      <c r="AO159" s="79"/>
      <c r="AP159" s="79"/>
      <c r="AQ159" s="79"/>
      <c r="AR159" s="79"/>
      <c r="AS159" s="79"/>
      <c r="AT159" s="79"/>
      <c r="AU159" s="79"/>
      <c r="AV159" s="79"/>
      <c r="AW159" s="79"/>
      <c r="AX159" s="79"/>
    </row>
    <row r="160" spans="1:50" hidden="1">
      <c r="A160" s="79"/>
      <c r="B160" s="520"/>
      <c r="C160" s="79"/>
      <c r="D160" s="79"/>
      <c r="E160" s="79"/>
      <c r="F160" s="79"/>
      <c r="G160" s="79" t="s">
        <v>164</v>
      </c>
      <c r="H160" s="79" t="s">
        <v>165</v>
      </c>
      <c r="I160" s="649" t="s">
        <v>703</v>
      </c>
      <c r="J160" s="656" t="s">
        <v>151</v>
      </c>
      <c r="K160" s="79"/>
      <c r="L160" s="585" t="str">
        <f t="shared" si="64"/>
        <v>岩手県</v>
      </c>
      <c r="M160" s="586" t="s">
        <v>589</v>
      </c>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520"/>
      <c r="AM160" s="79"/>
      <c r="AN160" s="79"/>
      <c r="AO160" s="79"/>
      <c r="AP160" s="79"/>
      <c r="AQ160" s="79"/>
      <c r="AR160" s="79"/>
      <c r="AS160" s="79"/>
      <c r="AT160" s="79"/>
      <c r="AU160" s="79"/>
      <c r="AV160" s="79"/>
      <c r="AW160" s="79"/>
      <c r="AX160" s="79"/>
    </row>
    <row r="161" spans="1:50" hidden="1">
      <c r="A161" s="79"/>
      <c r="B161" s="520"/>
      <c r="C161" s="79"/>
      <c r="D161" s="79"/>
      <c r="E161" s="79"/>
      <c r="F161" s="79"/>
      <c r="G161" s="79" t="s">
        <v>45</v>
      </c>
      <c r="H161" s="83" t="s">
        <v>46</v>
      </c>
      <c r="I161" s="649" t="s">
        <v>640</v>
      </c>
      <c r="J161" s="656" t="s">
        <v>152</v>
      </c>
      <c r="K161" s="79"/>
      <c r="L161" s="585" t="str">
        <f t="shared" si="64"/>
        <v>宮城県</v>
      </c>
      <c r="M161" s="586" t="s">
        <v>590</v>
      </c>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520"/>
      <c r="AM161" s="79"/>
      <c r="AN161" s="79"/>
      <c r="AO161" s="79"/>
      <c r="AP161" s="79"/>
      <c r="AQ161" s="79"/>
      <c r="AR161" s="79"/>
      <c r="AS161" s="79"/>
      <c r="AT161" s="79"/>
      <c r="AU161" s="79"/>
      <c r="AV161" s="79"/>
      <c r="AW161" s="79"/>
      <c r="AX161" s="79"/>
    </row>
    <row r="162" spans="1:50" hidden="1">
      <c r="A162" s="79"/>
      <c r="B162" s="520"/>
      <c r="C162" s="79"/>
      <c r="D162" s="79"/>
      <c r="E162" s="79"/>
      <c r="F162" s="79"/>
      <c r="G162" s="79" t="s">
        <v>47</v>
      </c>
      <c r="H162" s="83" t="s">
        <v>48</v>
      </c>
      <c r="I162" s="649" t="s">
        <v>641</v>
      </c>
      <c r="J162" s="656" t="s">
        <v>153</v>
      </c>
      <c r="K162" s="79"/>
      <c r="L162" s="585" t="str">
        <f t="shared" si="64"/>
        <v>秋田県</v>
      </c>
      <c r="M162" s="586" t="s">
        <v>591</v>
      </c>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520"/>
      <c r="AM162" s="79"/>
      <c r="AN162" s="79"/>
      <c r="AO162" s="79"/>
      <c r="AP162" s="79"/>
      <c r="AQ162" s="79"/>
      <c r="AR162" s="79"/>
      <c r="AS162" s="79"/>
      <c r="AT162" s="79"/>
      <c r="AU162" s="79"/>
      <c r="AV162" s="79"/>
      <c r="AW162" s="79"/>
      <c r="AX162" s="79"/>
    </row>
    <row r="163" spans="1:50" hidden="1">
      <c r="A163" s="79"/>
      <c r="B163" s="520"/>
      <c r="C163" s="79"/>
      <c r="D163" s="79"/>
      <c r="E163" s="79"/>
      <c r="F163" s="79"/>
      <c r="G163" s="79" t="s">
        <v>49</v>
      </c>
      <c r="H163" s="83" t="s">
        <v>50</v>
      </c>
      <c r="I163" s="649" t="s">
        <v>707</v>
      </c>
      <c r="J163" s="657"/>
      <c r="K163" s="79"/>
      <c r="L163" s="585" t="str">
        <f t="shared" si="64"/>
        <v>山形県</v>
      </c>
      <c r="M163" s="586" t="s">
        <v>592</v>
      </c>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520"/>
      <c r="AM163" s="79"/>
      <c r="AN163" s="79"/>
      <c r="AO163" s="79"/>
      <c r="AP163" s="79"/>
      <c r="AQ163" s="79"/>
      <c r="AR163" s="79"/>
      <c r="AS163" s="79"/>
      <c r="AT163" s="79"/>
      <c r="AU163" s="79"/>
      <c r="AV163" s="79"/>
      <c r="AW163" s="79"/>
      <c r="AX163" s="79"/>
    </row>
    <row r="164" spans="1:50" hidden="1">
      <c r="A164" s="79"/>
      <c r="B164" s="520"/>
      <c r="C164" s="79"/>
      <c r="D164" s="79"/>
      <c r="E164" s="79"/>
      <c r="F164" s="79"/>
      <c r="G164" s="79" t="s">
        <v>51</v>
      </c>
      <c r="H164" s="83" t="s">
        <v>52</v>
      </c>
      <c r="I164" s="649" t="s">
        <v>705</v>
      </c>
      <c r="J164" s="656" t="s">
        <v>158</v>
      </c>
      <c r="K164" s="79"/>
      <c r="L164" s="585" t="str">
        <f t="shared" si="64"/>
        <v>福島県</v>
      </c>
      <c r="M164" s="586" t="s">
        <v>593</v>
      </c>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520"/>
      <c r="AM164" s="79"/>
      <c r="AN164" s="79"/>
      <c r="AO164" s="79"/>
      <c r="AP164" s="79"/>
      <c r="AQ164" s="79"/>
      <c r="AR164" s="79"/>
      <c r="AS164" s="79"/>
      <c r="AT164" s="79"/>
      <c r="AU164" s="79"/>
      <c r="AV164" s="79"/>
      <c r="AW164" s="79"/>
      <c r="AX164" s="79"/>
    </row>
    <row r="165" spans="1:50" hidden="1">
      <c r="A165" s="79"/>
      <c r="B165" s="520"/>
      <c r="C165" s="79"/>
      <c r="D165" s="79"/>
      <c r="E165" s="79"/>
      <c r="F165" s="79"/>
      <c r="G165" s="79" t="s">
        <v>53</v>
      </c>
      <c r="H165" s="83" t="s">
        <v>54</v>
      </c>
      <c r="I165" s="649" t="s">
        <v>706</v>
      </c>
      <c r="J165" s="658" t="s">
        <v>162</v>
      </c>
      <c r="K165" s="79"/>
      <c r="L165" s="585" t="str">
        <f t="shared" si="64"/>
        <v>茨城県</v>
      </c>
      <c r="M165" s="586" t="s">
        <v>594</v>
      </c>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520"/>
      <c r="AM165" s="79"/>
      <c r="AN165" s="79"/>
      <c r="AO165" s="79"/>
      <c r="AP165" s="79"/>
      <c r="AQ165" s="79"/>
      <c r="AR165" s="79"/>
      <c r="AS165" s="79"/>
      <c r="AT165" s="79"/>
      <c r="AU165" s="79"/>
      <c r="AV165" s="79"/>
      <c r="AW165" s="79"/>
      <c r="AX165" s="79"/>
    </row>
    <row r="166" spans="1:50" hidden="1">
      <c r="A166" s="79"/>
      <c r="B166" s="520"/>
      <c r="C166" s="79"/>
      <c r="D166" s="79"/>
      <c r="E166" s="79"/>
      <c r="F166" s="79"/>
      <c r="G166" s="79" t="s">
        <v>55</v>
      </c>
      <c r="H166" s="83" t="s">
        <v>56</v>
      </c>
      <c r="I166" s="649" t="s">
        <v>154</v>
      </c>
      <c r="J166" s="79"/>
      <c r="K166" s="79"/>
      <c r="L166" s="585" t="str">
        <f t="shared" si="64"/>
        <v>栃木県</v>
      </c>
      <c r="M166" s="586" t="s">
        <v>595</v>
      </c>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520"/>
      <c r="AM166" s="79"/>
      <c r="AN166" s="79"/>
      <c r="AO166" s="79"/>
      <c r="AP166" s="79"/>
      <c r="AQ166" s="79"/>
      <c r="AR166" s="79"/>
      <c r="AS166" s="79"/>
      <c r="AT166" s="79"/>
      <c r="AU166" s="79"/>
      <c r="AV166" s="79"/>
      <c r="AW166" s="79"/>
      <c r="AX166" s="79"/>
    </row>
    <row r="167" spans="1:50" hidden="1">
      <c r="A167" s="79"/>
      <c r="B167" s="520"/>
      <c r="C167" s="79"/>
      <c r="D167" s="79"/>
      <c r="E167" s="79"/>
      <c r="F167" s="79"/>
      <c r="G167" s="83" t="s">
        <v>57</v>
      </c>
      <c r="H167" s="83" t="s">
        <v>58</v>
      </c>
      <c r="I167" s="649" t="s">
        <v>155</v>
      </c>
      <c r="J167" s="79"/>
      <c r="K167" s="79"/>
      <c r="L167" s="585" t="str">
        <f t="shared" si="64"/>
        <v>群馬県</v>
      </c>
      <c r="M167" s="586" t="s">
        <v>596</v>
      </c>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520"/>
      <c r="AM167" s="79"/>
      <c r="AN167" s="79"/>
      <c r="AO167" s="79"/>
      <c r="AP167" s="79"/>
      <c r="AQ167" s="79"/>
      <c r="AR167" s="79"/>
      <c r="AS167" s="79"/>
      <c r="AT167" s="79"/>
      <c r="AU167" s="79"/>
      <c r="AV167" s="79"/>
      <c r="AW167" s="79"/>
      <c r="AX167" s="79"/>
    </row>
    <row r="168" spans="1:50" hidden="1">
      <c r="A168" s="79"/>
      <c r="B168" s="520"/>
      <c r="C168" s="79"/>
      <c r="D168" s="79"/>
      <c r="E168" s="79"/>
      <c r="F168" s="79"/>
      <c r="G168" s="83" t="s">
        <v>59</v>
      </c>
      <c r="H168" s="83" t="s">
        <v>60</v>
      </c>
      <c r="I168" s="649" t="s">
        <v>157</v>
      </c>
      <c r="J168" s="79"/>
      <c r="K168" s="79"/>
      <c r="L168" s="585" t="str">
        <f t="shared" si="64"/>
        <v>埼玉県</v>
      </c>
      <c r="M168" s="586" t="s">
        <v>597</v>
      </c>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520"/>
      <c r="AM168" s="79"/>
      <c r="AN168" s="79"/>
      <c r="AO168" s="79"/>
      <c r="AP168" s="79"/>
      <c r="AQ168" s="79"/>
      <c r="AR168" s="79"/>
      <c r="AS168" s="79"/>
      <c r="AT168" s="79"/>
      <c r="AU168" s="79"/>
      <c r="AV168" s="79"/>
      <c r="AW168" s="79"/>
      <c r="AX168" s="79"/>
    </row>
    <row r="169" spans="1:50" hidden="1">
      <c r="A169" s="79"/>
      <c r="B169" s="520"/>
      <c r="C169" s="79"/>
      <c r="D169" s="79"/>
      <c r="E169" s="79"/>
      <c r="F169" s="79"/>
      <c r="G169" s="83" t="s">
        <v>61</v>
      </c>
      <c r="H169" s="83" t="s">
        <v>62</v>
      </c>
      <c r="I169" s="649" t="s">
        <v>156</v>
      </c>
      <c r="J169" s="79"/>
      <c r="K169" s="79"/>
      <c r="L169" s="585" t="str">
        <f t="shared" si="64"/>
        <v>千葉県</v>
      </c>
      <c r="M169" s="586" t="s">
        <v>598</v>
      </c>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520"/>
      <c r="AM169" s="79"/>
      <c r="AN169" s="79"/>
      <c r="AO169" s="79"/>
      <c r="AP169" s="79"/>
      <c r="AQ169" s="79"/>
      <c r="AR169" s="79"/>
      <c r="AS169" s="79"/>
      <c r="AT169" s="79"/>
      <c r="AU169" s="79"/>
      <c r="AV169" s="79"/>
      <c r="AW169" s="79"/>
      <c r="AX169" s="79"/>
    </row>
    <row r="170" spans="1:50" ht="14.25" hidden="1" thickBot="1">
      <c r="A170" s="79"/>
      <c r="B170" s="520"/>
      <c r="C170" s="79"/>
      <c r="D170" s="79"/>
      <c r="E170" s="79"/>
      <c r="F170" s="79"/>
      <c r="G170" s="83" t="s">
        <v>63</v>
      </c>
      <c r="H170" s="83" t="s">
        <v>64</v>
      </c>
      <c r="I170" s="650" t="s">
        <v>490</v>
      </c>
      <c r="J170" s="79"/>
      <c r="K170" s="79"/>
      <c r="L170" s="585" t="str">
        <f t="shared" si="64"/>
        <v>東京都</v>
      </c>
      <c r="M170" s="586" t="s">
        <v>599</v>
      </c>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520"/>
      <c r="AM170" s="79"/>
      <c r="AN170" s="79"/>
      <c r="AO170" s="79"/>
      <c r="AP170" s="79"/>
      <c r="AQ170" s="79"/>
      <c r="AR170" s="79"/>
      <c r="AS170" s="79"/>
      <c r="AT170" s="79"/>
      <c r="AU170" s="79"/>
      <c r="AV170" s="79"/>
      <c r="AW170" s="79"/>
      <c r="AX170" s="79"/>
    </row>
    <row r="171" spans="1:50" hidden="1">
      <c r="A171" s="79"/>
      <c r="B171" s="520"/>
      <c r="C171" s="79"/>
      <c r="D171" s="79"/>
      <c r="E171" s="79"/>
      <c r="F171" s="79"/>
      <c r="G171" s="83" t="s">
        <v>65</v>
      </c>
      <c r="H171" s="83" t="s">
        <v>66</v>
      </c>
      <c r="I171" s="99"/>
      <c r="J171" s="79"/>
      <c r="K171" s="79"/>
      <c r="L171" s="585" t="str">
        <f t="shared" si="64"/>
        <v>神奈川</v>
      </c>
      <c r="M171" s="586" t="s">
        <v>600</v>
      </c>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520"/>
      <c r="AM171" s="79"/>
      <c r="AN171" s="79"/>
      <c r="AO171" s="79"/>
      <c r="AP171" s="79"/>
      <c r="AQ171" s="79"/>
      <c r="AR171" s="79"/>
      <c r="AS171" s="79"/>
      <c r="AT171" s="79"/>
      <c r="AU171" s="79"/>
      <c r="AV171" s="79"/>
      <c r="AW171" s="79"/>
      <c r="AX171" s="79"/>
    </row>
    <row r="172" spans="1:50" hidden="1">
      <c r="A172" s="79"/>
      <c r="B172" s="520"/>
      <c r="C172" s="79"/>
      <c r="D172" s="79"/>
      <c r="E172" s="79"/>
      <c r="F172" s="79"/>
      <c r="G172" s="83" t="s">
        <v>67</v>
      </c>
      <c r="H172" s="83" t="s">
        <v>68</v>
      </c>
      <c r="I172" s="99" t="s">
        <v>314</v>
      </c>
      <c r="J172" s="79"/>
      <c r="K172" s="79"/>
      <c r="L172" s="585" t="str">
        <f t="shared" si="64"/>
        <v>新潟県</v>
      </c>
      <c r="M172" s="586" t="s">
        <v>601</v>
      </c>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520"/>
      <c r="AM172" s="79"/>
      <c r="AN172" s="79"/>
      <c r="AO172" s="79"/>
      <c r="AP172" s="79"/>
      <c r="AQ172" s="79"/>
      <c r="AR172" s="79"/>
      <c r="AS172" s="79"/>
      <c r="AT172" s="79"/>
      <c r="AU172" s="79"/>
      <c r="AV172" s="79"/>
      <c r="AW172" s="79"/>
      <c r="AX172" s="79"/>
    </row>
    <row r="173" spans="1:50" hidden="1">
      <c r="A173" s="79"/>
      <c r="B173" s="520"/>
      <c r="C173" s="79"/>
      <c r="D173" s="79"/>
      <c r="E173" s="79"/>
      <c r="F173" s="79"/>
      <c r="G173" s="83" t="s">
        <v>69</v>
      </c>
      <c r="H173" s="83" t="s">
        <v>70</v>
      </c>
      <c r="I173" s="99" t="s">
        <v>315</v>
      </c>
      <c r="J173" s="79"/>
      <c r="K173" s="79"/>
      <c r="L173" s="585" t="str">
        <f t="shared" si="64"/>
        <v>富山県</v>
      </c>
      <c r="M173" s="586" t="s">
        <v>602</v>
      </c>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520"/>
      <c r="AM173" s="79"/>
      <c r="AN173" s="79"/>
      <c r="AO173" s="79"/>
      <c r="AP173" s="79"/>
      <c r="AQ173" s="79"/>
      <c r="AR173" s="79"/>
      <c r="AS173" s="79"/>
      <c r="AT173" s="79"/>
      <c r="AU173" s="79"/>
      <c r="AV173" s="79"/>
      <c r="AW173" s="79"/>
      <c r="AX173" s="79"/>
    </row>
    <row r="174" spans="1:50" hidden="1">
      <c r="A174" s="79"/>
      <c r="B174" s="520"/>
      <c r="C174" s="79"/>
      <c r="D174" s="79"/>
      <c r="E174" s="79"/>
      <c r="F174" s="79"/>
      <c r="G174" s="83" t="s">
        <v>71</v>
      </c>
      <c r="H174" s="83" t="s">
        <v>72</v>
      </c>
      <c r="I174" s="100" t="s">
        <v>316</v>
      </c>
      <c r="J174" s="79"/>
      <c r="K174" s="79"/>
      <c r="L174" s="585" t="str">
        <f t="shared" si="64"/>
        <v>石川県</v>
      </c>
      <c r="M174" s="586" t="s">
        <v>603</v>
      </c>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520"/>
      <c r="AM174" s="79"/>
      <c r="AN174" s="79"/>
      <c r="AO174" s="79"/>
      <c r="AP174" s="79"/>
      <c r="AQ174" s="79"/>
      <c r="AR174" s="79"/>
      <c r="AS174" s="79"/>
      <c r="AT174" s="79"/>
      <c r="AU174" s="79"/>
      <c r="AV174" s="79"/>
      <c r="AW174" s="79"/>
      <c r="AX174" s="79"/>
    </row>
    <row r="175" spans="1:50" hidden="1">
      <c r="A175" s="79"/>
      <c r="B175" s="520"/>
      <c r="C175" s="79"/>
      <c r="D175" s="79"/>
      <c r="E175" s="79"/>
      <c r="F175" s="79"/>
      <c r="G175" s="83" t="s">
        <v>73</v>
      </c>
      <c r="H175" s="83" t="s">
        <v>74</v>
      </c>
      <c r="I175" s="79"/>
      <c r="J175" s="79"/>
      <c r="K175" s="79"/>
      <c r="L175" s="585" t="str">
        <f t="shared" si="64"/>
        <v>福井県</v>
      </c>
      <c r="M175" s="586" t="s">
        <v>604</v>
      </c>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520"/>
      <c r="AM175" s="79"/>
      <c r="AN175" s="79"/>
      <c r="AO175" s="79"/>
      <c r="AP175" s="79"/>
      <c r="AQ175" s="79"/>
      <c r="AR175" s="79"/>
      <c r="AS175" s="79"/>
      <c r="AT175" s="79"/>
      <c r="AU175" s="79"/>
      <c r="AV175" s="79"/>
      <c r="AW175" s="79"/>
      <c r="AX175" s="79"/>
    </row>
    <row r="176" spans="1:50" hidden="1">
      <c r="A176" s="79"/>
      <c r="B176" s="520"/>
      <c r="C176" s="79"/>
      <c r="D176" s="79"/>
      <c r="E176" s="79"/>
      <c r="F176" s="79"/>
      <c r="G176" s="83" t="s">
        <v>75</v>
      </c>
      <c r="H176" s="83" t="s">
        <v>76</v>
      </c>
      <c r="I176" s="79"/>
      <c r="J176" s="79"/>
      <c r="K176" s="79"/>
      <c r="L176" s="585" t="str">
        <f t="shared" si="64"/>
        <v>山梨県</v>
      </c>
      <c r="M176" s="586" t="s">
        <v>605</v>
      </c>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520"/>
      <c r="AM176" s="79"/>
      <c r="AN176" s="79"/>
      <c r="AO176" s="79"/>
      <c r="AP176" s="79"/>
      <c r="AQ176" s="79"/>
      <c r="AR176" s="79"/>
      <c r="AS176" s="79"/>
      <c r="AT176" s="79"/>
      <c r="AU176" s="79"/>
      <c r="AV176" s="79"/>
      <c r="AW176" s="79"/>
      <c r="AX176" s="79"/>
    </row>
    <row r="177" spans="1:50" hidden="1">
      <c r="A177" s="79"/>
      <c r="B177" s="520"/>
      <c r="C177" s="79"/>
      <c r="D177" s="79"/>
      <c r="E177" s="79"/>
      <c r="F177" s="79"/>
      <c r="G177" s="83" t="s">
        <v>77</v>
      </c>
      <c r="H177" s="83" t="s">
        <v>78</v>
      </c>
      <c r="I177" s="98"/>
      <c r="J177" s="79"/>
      <c r="K177" s="79"/>
      <c r="L177" s="585" t="str">
        <f t="shared" si="64"/>
        <v>長野県</v>
      </c>
      <c r="M177" s="586" t="s">
        <v>606</v>
      </c>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520"/>
      <c r="AM177" s="79"/>
      <c r="AN177" s="79"/>
      <c r="AO177" s="79"/>
      <c r="AP177" s="79"/>
      <c r="AQ177" s="79"/>
      <c r="AR177" s="79"/>
      <c r="AS177" s="79"/>
      <c r="AT177" s="79"/>
      <c r="AU177" s="79"/>
      <c r="AV177" s="79"/>
      <c r="AW177" s="79"/>
      <c r="AX177" s="79"/>
    </row>
    <row r="178" spans="1:50" hidden="1">
      <c r="A178" s="79"/>
      <c r="B178" s="520"/>
      <c r="C178" s="79"/>
      <c r="D178" s="79"/>
      <c r="E178" s="79"/>
      <c r="F178" s="79"/>
      <c r="G178" s="83" t="s">
        <v>79</v>
      </c>
      <c r="H178" s="83" t="s">
        <v>80</v>
      </c>
      <c r="I178" s="99" t="s">
        <v>317</v>
      </c>
      <c r="J178" s="79"/>
      <c r="K178" s="79"/>
      <c r="L178" s="585" t="str">
        <f t="shared" si="64"/>
        <v>岐阜県</v>
      </c>
      <c r="M178" s="586" t="s">
        <v>607</v>
      </c>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520"/>
      <c r="AM178" s="79"/>
      <c r="AN178" s="79"/>
      <c r="AO178" s="79"/>
      <c r="AP178" s="79"/>
      <c r="AQ178" s="79"/>
      <c r="AR178" s="79"/>
      <c r="AS178" s="79"/>
      <c r="AT178" s="79"/>
      <c r="AU178" s="79"/>
      <c r="AV178" s="79"/>
      <c r="AW178" s="79"/>
      <c r="AX178" s="79"/>
    </row>
    <row r="179" spans="1:50" hidden="1">
      <c r="A179" s="79"/>
      <c r="B179" s="520"/>
      <c r="C179" s="79"/>
      <c r="D179" s="79"/>
      <c r="E179" s="79"/>
      <c r="F179" s="79"/>
      <c r="G179" s="83" t="s">
        <v>81</v>
      </c>
      <c r="H179" s="83" t="s">
        <v>82</v>
      </c>
      <c r="I179" s="99" t="s">
        <v>318</v>
      </c>
      <c r="J179" s="79"/>
      <c r="K179" s="79"/>
      <c r="L179" s="585" t="str">
        <f t="shared" si="64"/>
        <v>静岡県</v>
      </c>
      <c r="M179" s="586" t="s">
        <v>608</v>
      </c>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520"/>
      <c r="AM179" s="79"/>
      <c r="AN179" s="79"/>
      <c r="AO179" s="79"/>
      <c r="AP179" s="79"/>
      <c r="AQ179" s="79"/>
      <c r="AR179" s="79"/>
      <c r="AS179" s="79"/>
      <c r="AT179" s="79"/>
      <c r="AU179" s="79"/>
      <c r="AV179" s="79"/>
      <c r="AW179" s="79"/>
      <c r="AX179" s="79"/>
    </row>
    <row r="180" spans="1:50" hidden="1">
      <c r="A180" s="79"/>
      <c r="B180" s="520"/>
      <c r="C180" s="79"/>
      <c r="D180" s="79"/>
      <c r="E180" s="79"/>
      <c r="F180" s="79"/>
      <c r="G180" s="79" t="s">
        <v>83</v>
      </c>
      <c r="H180" s="79" t="s">
        <v>84</v>
      </c>
      <c r="I180" s="100"/>
      <c r="J180" s="79"/>
      <c r="K180" s="79"/>
      <c r="L180" s="585" t="str">
        <f t="shared" si="64"/>
        <v>愛知県</v>
      </c>
      <c r="M180" s="586" t="s">
        <v>609</v>
      </c>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520"/>
      <c r="AM180" s="79"/>
      <c r="AN180" s="79"/>
      <c r="AO180" s="79"/>
      <c r="AP180" s="79"/>
      <c r="AQ180" s="79"/>
      <c r="AR180" s="79"/>
      <c r="AS180" s="79"/>
      <c r="AT180" s="79"/>
      <c r="AU180" s="79"/>
      <c r="AV180" s="79"/>
      <c r="AW180" s="79"/>
      <c r="AX180" s="79"/>
    </row>
    <row r="181" spans="1:50" hidden="1">
      <c r="A181" s="79"/>
      <c r="B181" s="520"/>
      <c r="C181" s="79"/>
      <c r="D181" s="79"/>
      <c r="E181" s="79"/>
      <c r="F181" s="79"/>
      <c r="G181" s="83" t="s">
        <v>85</v>
      </c>
      <c r="H181" s="83" t="s">
        <v>86</v>
      </c>
      <c r="I181" s="100" t="s">
        <v>325</v>
      </c>
      <c r="J181" s="79"/>
      <c r="K181" s="79"/>
      <c r="L181" s="585" t="str">
        <f t="shared" si="64"/>
        <v>三重県</v>
      </c>
      <c r="M181" s="586" t="s">
        <v>610</v>
      </c>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520"/>
      <c r="AM181" s="79"/>
      <c r="AN181" s="79"/>
      <c r="AO181" s="79"/>
      <c r="AP181" s="79"/>
      <c r="AQ181" s="79"/>
      <c r="AR181" s="79"/>
      <c r="AS181" s="79"/>
      <c r="AT181" s="79"/>
      <c r="AU181" s="79"/>
      <c r="AV181" s="79"/>
      <c r="AW181" s="79"/>
      <c r="AX181" s="79"/>
    </row>
    <row r="182" spans="1:50" hidden="1">
      <c r="A182" s="79"/>
      <c r="B182" s="520"/>
      <c r="C182" s="79"/>
      <c r="D182" s="79"/>
      <c r="E182" s="79"/>
      <c r="F182" s="79"/>
      <c r="G182" s="83" t="s">
        <v>87</v>
      </c>
      <c r="H182" s="83" t="s">
        <v>88</v>
      </c>
      <c r="I182" s="100" t="s">
        <v>319</v>
      </c>
      <c r="J182" s="79"/>
      <c r="K182" s="79"/>
      <c r="L182" s="585" t="str">
        <f t="shared" si="64"/>
        <v>滋賀県</v>
      </c>
      <c r="M182" s="586" t="s">
        <v>611</v>
      </c>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520"/>
      <c r="AM182" s="79"/>
      <c r="AN182" s="79"/>
      <c r="AO182" s="79"/>
      <c r="AP182" s="79"/>
      <c r="AQ182" s="79"/>
      <c r="AR182" s="79"/>
      <c r="AS182" s="79"/>
      <c r="AT182" s="79"/>
      <c r="AU182" s="79"/>
      <c r="AV182" s="79"/>
      <c r="AW182" s="79"/>
      <c r="AX182" s="79"/>
    </row>
    <row r="183" spans="1:50" hidden="1">
      <c r="A183" s="79"/>
      <c r="B183" s="520"/>
      <c r="C183" s="79"/>
      <c r="D183" s="79"/>
      <c r="E183" s="79"/>
      <c r="F183" s="79"/>
      <c r="G183" s="83" t="s">
        <v>89</v>
      </c>
      <c r="H183" s="83" t="s">
        <v>90</v>
      </c>
      <c r="I183" s="79"/>
      <c r="J183" s="79"/>
      <c r="K183" s="79"/>
      <c r="L183" s="585" t="str">
        <f t="shared" si="64"/>
        <v>京都府</v>
      </c>
      <c r="M183" s="586" t="s">
        <v>612</v>
      </c>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520"/>
      <c r="AM183" s="79"/>
      <c r="AN183" s="79"/>
      <c r="AO183" s="79"/>
      <c r="AP183" s="79"/>
      <c r="AQ183" s="79"/>
      <c r="AR183" s="79"/>
      <c r="AS183" s="79"/>
      <c r="AT183" s="79"/>
      <c r="AU183" s="79"/>
      <c r="AV183" s="79"/>
      <c r="AW183" s="79"/>
      <c r="AX183" s="79"/>
    </row>
    <row r="184" spans="1:50" hidden="1">
      <c r="A184" s="79"/>
      <c r="B184" s="520"/>
      <c r="C184" s="79"/>
      <c r="D184" s="79"/>
      <c r="E184" s="79"/>
      <c r="F184" s="79"/>
      <c r="G184" s="83" t="s">
        <v>91</v>
      </c>
      <c r="H184" s="83" t="s">
        <v>92</v>
      </c>
      <c r="I184" s="79"/>
      <c r="J184" s="79"/>
      <c r="K184" s="79"/>
      <c r="L184" s="585" t="str">
        <f t="shared" si="64"/>
        <v>大阪府</v>
      </c>
      <c r="M184" s="586" t="s">
        <v>613</v>
      </c>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520"/>
      <c r="AM184" s="79"/>
      <c r="AN184" s="79"/>
      <c r="AO184" s="79"/>
      <c r="AP184" s="79"/>
      <c r="AQ184" s="79"/>
      <c r="AR184" s="79"/>
      <c r="AS184" s="79"/>
      <c r="AT184" s="79"/>
      <c r="AU184" s="79"/>
      <c r="AV184" s="79"/>
      <c r="AW184" s="79"/>
      <c r="AX184" s="79"/>
    </row>
    <row r="185" spans="1:50" hidden="1">
      <c r="A185" s="79"/>
      <c r="B185" s="520"/>
      <c r="C185" s="79"/>
      <c r="D185" s="79"/>
      <c r="E185" s="79"/>
      <c r="F185" s="79"/>
      <c r="G185" s="81" t="s">
        <v>93</v>
      </c>
      <c r="H185" s="81" t="s">
        <v>94</v>
      </c>
      <c r="J185" s="79"/>
      <c r="K185" s="79"/>
      <c r="L185" s="585" t="str">
        <f t="shared" si="64"/>
        <v>兵庫県</v>
      </c>
      <c r="M185" s="586" t="s">
        <v>614</v>
      </c>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520"/>
      <c r="AM185" s="79"/>
      <c r="AN185" s="79"/>
      <c r="AO185" s="79"/>
      <c r="AP185" s="79"/>
      <c r="AQ185" s="79"/>
      <c r="AR185" s="79"/>
      <c r="AS185" s="79"/>
      <c r="AT185" s="79"/>
      <c r="AU185" s="79"/>
      <c r="AV185" s="79"/>
      <c r="AW185" s="79"/>
      <c r="AX185" s="79"/>
    </row>
    <row r="186" spans="1:50" hidden="1">
      <c r="A186" s="79"/>
      <c r="B186" s="520"/>
      <c r="C186" s="79"/>
      <c r="D186" s="79"/>
      <c r="E186" s="79"/>
      <c r="F186" s="79"/>
      <c r="G186" s="81" t="s">
        <v>95</v>
      </c>
      <c r="H186" s="81" t="s">
        <v>96</v>
      </c>
      <c r="J186" s="79"/>
      <c r="K186" s="79"/>
      <c r="L186" s="585" t="str">
        <f t="shared" si="64"/>
        <v>奈良県</v>
      </c>
      <c r="M186" s="586" t="s">
        <v>615</v>
      </c>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520"/>
      <c r="AM186" s="79"/>
      <c r="AN186" s="79"/>
      <c r="AO186" s="79"/>
      <c r="AP186" s="79"/>
      <c r="AQ186" s="79"/>
      <c r="AR186" s="79"/>
      <c r="AS186" s="79"/>
      <c r="AT186" s="79"/>
      <c r="AU186" s="79"/>
      <c r="AV186" s="79"/>
      <c r="AW186" s="79"/>
      <c r="AX186" s="79"/>
    </row>
    <row r="187" spans="1:50" hidden="1">
      <c r="A187" s="79"/>
      <c r="B187" s="520"/>
      <c r="C187" s="79"/>
      <c r="D187" s="79"/>
      <c r="E187" s="79"/>
      <c r="F187" s="79"/>
      <c r="G187" s="81" t="s">
        <v>97</v>
      </c>
      <c r="H187" s="81" t="s">
        <v>98</v>
      </c>
      <c r="J187" s="79"/>
      <c r="K187" s="79"/>
      <c r="L187" s="585" t="str">
        <f t="shared" si="64"/>
        <v>和歌山</v>
      </c>
      <c r="M187" s="586" t="s">
        <v>616</v>
      </c>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520"/>
      <c r="AM187" s="79"/>
      <c r="AN187" s="79"/>
      <c r="AO187" s="79"/>
      <c r="AP187" s="79"/>
      <c r="AQ187" s="79"/>
      <c r="AR187" s="79"/>
      <c r="AS187" s="79"/>
      <c r="AT187" s="79"/>
      <c r="AU187" s="79"/>
      <c r="AV187" s="79"/>
      <c r="AW187" s="79"/>
      <c r="AX187" s="79"/>
    </row>
    <row r="188" spans="1:50" hidden="1">
      <c r="A188" s="79"/>
      <c r="B188" s="520"/>
      <c r="C188" s="79"/>
      <c r="D188" s="79"/>
      <c r="E188" s="79"/>
      <c r="F188" s="79"/>
      <c r="G188" s="81" t="s">
        <v>99</v>
      </c>
      <c r="H188" s="81" t="s">
        <v>100</v>
      </c>
      <c r="J188" s="79"/>
      <c r="K188" s="79"/>
      <c r="L188" s="585" t="str">
        <f t="shared" si="64"/>
        <v>鳥取県</v>
      </c>
      <c r="M188" s="586" t="s">
        <v>617</v>
      </c>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520"/>
      <c r="AM188" s="79"/>
      <c r="AN188" s="79"/>
      <c r="AO188" s="79"/>
      <c r="AP188" s="79"/>
      <c r="AQ188" s="79"/>
      <c r="AR188" s="79"/>
      <c r="AS188" s="79"/>
      <c r="AT188" s="79"/>
      <c r="AU188" s="79"/>
      <c r="AV188" s="79"/>
      <c r="AW188" s="79"/>
      <c r="AX188" s="79"/>
    </row>
    <row r="189" spans="1:50" hidden="1">
      <c r="A189" s="79"/>
      <c r="B189" s="520"/>
      <c r="C189" s="79"/>
      <c r="D189" s="79"/>
      <c r="E189" s="79"/>
      <c r="F189" s="79"/>
      <c r="G189" s="81" t="s">
        <v>101</v>
      </c>
      <c r="H189" s="81" t="s">
        <v>102</v>
      </c>
      <c r="J189" s="79"/>
      <c r="K189" s="79"/>
      <c r="L189" s="585" t="str">
        <f t="shared" si="64"/>
        <v>島根県</v>
      </c>
      <c r="M189" s="586" t="s">
        <v>618</v>
      </c>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520"/>
      <c r="AM189" s="79"/>
      <c r="AN189" s="79"/>
      <c r="AO189" s="79"/>
      <c r="AP189" s="79"/>
      <c r="AQ189" s="79"/>
      <c r="AR189" s="79"/>
      <c r="AS189" s="79"/>
      <c r="AT189" s="79"/>
      <c r="AU189" s="79"/>
      <c r="AV189" s="79"/>
      <c r="AW189" s="79"/>
      <c r="AX189" s="79"/>
    </row>
    <row r="190" spans="1:50" hidden="1">
      <c r="A190" s="79"/>
      <c r="B190" s="520"/>
      <c r="C190" s="79"/>
      <c r="D190" s="79"/>
      <c r="E190" s="79"/>
      <c r="F190" s="79"/>
      <c r="G190" s="81" t="s">
        <v>103</v>
      </c>
      <c r="H190" s="81" t="s">
        <v>104</v>
      </c>
      <c r="J190" s="79"/>
      <c r="K190" s="79"/>
      <c r="L190" s="585" t="str">
        <f t="shared" si="64"/>
        <v>岡山県</v>
      </c>
      <c r="M190" s="586" t="s">
        <v>619</v>
      </c>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520"/>
      <c r="AM190" s="79"/>
      <c r="AN190" s="79"/>
      <c r="AO190" s="79"/>
      <c r="AP190" s="79"/>
      <c r="AQ190" s="79"/>
      <c r="AR190" s="79"/>
      <c r="AS190" s="79"/>
      <c r="AT190" s="79"/>
      <c r="AU190" s="79"/>
      <c r="AV190" s="79"/>
      <c r="AW190" s="79"/>
      <c r="AX190" s="79"/>
    </row>
    <row r="191" spans="1:50" hidden="1">
      <c r="A191" s="79"/>
      <c r="B191" s="520"/>
      <c r="C191" s="79"/>
      <c r="D191" s="79"/>
      <c r="E191" s="79"/>
      <c r="F191" s="79"/>
      <c r="G191" s="79" t="s">
        <v>105</v>
      </c>
      <c r="H191" s="79" t="s">
        <v>106</v>
      </c>
      <c r="J191" s="79"/>
      <c r="K191" s="79"/>
      <c r="L191" s="585" t="str">
        <f t="shared" si="64"/>
        <v>広島県</v>
      </c>
      <c r="M191" s="586" t="s">
        <v>620</v>
      </c>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520"/>
      <c r="AM191" s="79"/>
      <c r="AN191" s="79"/>
      <c r="AO191" s="79"/>
      <c r="AP191" s="79"/>
      <c r="AQ191" s="79"/>
      <c r="AR191" s="79"/>
      <c r="AS191" s="79"/>
      <c r="AT191" s="79"/>
      <c r="AU191" s="79"/>
      <c r="AV191" s="79"/>
      <c r="AW191" s="79"/>
      <c r="AX191" s="79"/>
    </row>
    <row r="192" spans="1:50" hidden="1">
      <c r="A192" s="79"/>
      <c r="B192" s="520"/>
      <c r="C192" s="79"/>
      <c r="D192" s="79"/>
      <c r="E192" s="79"/>
      <c r="F192" s="79"/>
      <c r="G192" s="81" t="s">
        <v>107</v>
      </c>
      <c r="H192" s="81" t="s">
        <v>108</v>
      </c>
      <c r="I192" s="79"/>
      <c r="J192" s="98"/>
      <c r="K192" s="79"/>
      <c r="L192" s="585" t="str">
        <f t="shared" si="64"/>
        <v>山口県</v>
      </c>
      <c r="M192" s="586" t="s">
        <v>621</v>
      </c>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520"/>
      <c r="AM192" s="79"/>
      <c r="AN192" s="79"/>
      <c r="AO192" s="79"/>
      <c r="AP192" s="79"/>
      <c r="AQ192" s="79"/>
      <c r="AR192" s="79"/>
      <c r="AS192" s="79"/>
      <c r="AT192" s="79"/>
      <c r="AU192" s="79"/>
      <c r="AV192" s="79"/>
      <c r="AW192" s="79"/>
      <c r="AX192" s="79"/>
    </row>
    <row r="193" spans="1:50" hidden="1">
      <c r="A193" s="79"/>
      <c r="B193" s="520"/>
      <c r="C193" s="79"/>
      <c r="D193" s="79"/>
      <c r="E193" s="79"/>
      <c r="F193" s="79"/>
      <c r="G193" s="81" t="s">
        <v>109</v>
      </c>
      <c r="H193" s="81" t="s">
        <v>110</v>
      </c>
      <c r="I193" s="79"/>
      <c r="J193" s="654" t="s">
        <v>516</v>
      </c>
      <c r="K193" s="79"/>
      <c r="L193" s="585" t="str">
        <f t="shared" si="64"/>
        <v>徳島県</v>
      </c>
      <c r="M193" s="586" t="s">
        <v>622</v>
      </c>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520"/>
      <c r="AM193" s="79"/>
      <c r="AN193" s="79"/>
      <c r="AO193" s="79"/>
      <c r="AP193" s="79"/>
      <c r="AQ193" s="79"/>
      <c r="AR193" s="79"/>
      <c r="AS193" s="79"/>
      <c r="AT193" s="79"/>
      <c r="AU193" s="79"/>
      <c r="AV193" s="79"/>
      <c r="AW193" s="79"/>
      <c r="AX193" s="79"/>
    </row>
    <row r="194" spans="1:50" hidden="1">
      <c r="A194" s="79"/>
      <c r="B194" s="520"/>
      <c r="C194" s="79"/>
      <c r="D194" s="79"/>
      <c r="E194" s="79"/>
      <c r="F194" s="79"/>
      <c r="G194" s="81" t="s">
        <v>111</v>
      </c>
      <c r="H194" s="81" t="s">
        <v>112</v>
      </c>
      <c r="I194" s="79"/>
      <c r="J194" s="99" t="s">
        <v>517</v>
      </c>
      <c r="K194" s="79"/>
      <c r="L194" s="585" t="str">
        <f t="shared" si="64"/>
        <v>香川県</v>
      </c>
      <c r="M194" s="586" t="s">
        <v>623</v>
      </c>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520"/>
      <c r="AM194" s="79"/>
      <c r="AN194" s="79"/>
      <c r="AO194" s="79"/>
      <c r="AP194" s="79"/>
      <c r="AQ194" s="79"/>
      <c r="AR194" s="79"/>
      <c r="AS194" s="79"/>
      <c r="AT194" s="79"/>
      <c r="AU194" s="79"/>
      <c r="AV194" s="79"/>
      <c r="AW194" s="79"/>
      <c r="AX194" s="79"/>
    </row>
    <row r="195" spans="1:50" hidden="1">
      <c r="A195" s="79"/>
      <c r="B195" s="520"/>
      <c r="C195" s="79"/>
      <c r="D195" s="79"/>
      <c r="E195" s="79"/>
      <c r="F195" s="79"/>
      <c r="G195" s="81" t="s">
        <v>113</v>
      </c>
      <c r="H195" s="81" t="s">
        <v>114</v>
      </c>
      <c r="I195" s="79"/>
      <c r="J195" s="99" t="s">
        <v>518</v>
      </c>
      <c r="K195" s="79"/>
      <c r="L195" s="585" t="str">
        <f t="shared" si="64"/>
        <v>愛媛県</v>
      </c>
      <c r="M195" s="586" t="s">
        <v>624</v>
      </c>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520"/>
      <c r="AM195" s="79"/>
      <c r="AN195" s="79"/>
      <c r="AO195" s="79"/>
      <c r="AP195" s="79"/>
      <c r="AQ195" s="79"/>
      <c r="AR195" s="79"/>
      <c r="AS195" s="79"/>
      <c r="AT195" s="79"/>
      <c r="AU195" s="79"/>
      <c r="AV195" s="79"/>
      <c r="AW195" s="79"/>
      <c r="AX195" s="79"/>
    </row>
    <row r="196" spans="1:50" hidden="1">
      <c r="A196" s="79"/>
      <c r="B196" s="520"/>
      <c r="C196" s="79"/>
      <c r="D196" s="79"/>
      <c r="E196" s="79"/>
      <c r="F196" s="79"/>
      <c r="G196" s="81" t="s">
        <v>115</v>
      </c>
      <c r="H196" s="81" t="s">
        <v>116</v>
      </c>
      <c r="I196" s="79"/>
      <c r="J196" s="99" t="s">
        <v>519</v>
      </c>
      <c r="K196" s="79"/>
      <c r="L196" s="585" t="str">
        <f t="shared" si="64"/>
        <v>高知県</v>
      </c>
      <c r="M196" s="586" t="s">
        <v>625</v>
      </c>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520"/>
      <c r="AM196" s="79"/>
      <c r="AN196" s="79"/>
      <c r="AO196" s="79"/>
      <c r="AP196" s="79"/>
      <c r="AQ196" s="79"/>
      <c r="AR196" s="79"/>
      <c r="AS196" s="79"/>
      <c r="AT196" s="79"/>
      <c r="AU196" s="79"/>
      <c r="AV196" s="79"/>
      <c r="AW196" s="79"/>
      <c r="AX196" s="79"/>
    </row>
    <row r="197" spans="1:50" hidden="1">
      <c r="A197" s="79"/>
      <c r="B197" s="520"/>
      <c r="C197" s="79"/>
      <c r="D197" s="79"/>
      <c r="E197" s="79"/>
      <c r="F197" s="79"/>
      <c r="G197" s="81" t="s">
        <v>117</v>
      </c>
      <c r="H197" s="81" t="s">
        <v>118</v>
      </c>
      <c r="I197" s="651"/>
      <c r="J197" s="99" t="s">
        <v>520</v>
      </c>
      <c r="K197" s="79"/>
      <c r="L197" s="585" t="str">
        <f t="shared" si="64"/>
        <v>福岡県</v>
      </c>
      <c r="M197" s="586" t="s">
        <v>626</v>
      </c>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520"/>
      <c r="AM197" s="79"/>
      <c r="AN197" s="79"/>
      <c r="AO197" s="79"/>
      <c r="AP197" s="79"/>
      <c r="AQ197" s="79"/>
      <c r="AR197" s="79"/>
      <c r="AS197" s="79"/>
      <c r="AT197" s="79"/>
      <c r="AU197" s="79"/>
      <c r="AV197" s="79"/>
      <c r="AW197" s="79"/>
      <c r="AX197" s="79"/>
    </row>
    <row r="198" spans="1:50" hidden="1">
      <c r="A198" s="79"/>
      <c r="B198" s="520"/>
      <c r="C198" s="79"/>
      <c r="D198" s="79"/>
      <c r="E198" s="79"/>
      <c r="F198" s="79"/>
      <c r="G198" s="81" t="s">
        <v>119</v>
      </c>
      <c r="H198" s="81" t="s">
        <v>120</v>
      </c>
      <c r="I198" s="652" t="s">
        <v>159</v>
      </c>
      <c r="J198" s="99" t="s">
        <v>521</v>
      </c>
      <c r="K198" s="79"/>
      <c r="L198" s="585" t="str">
        <f t="shared" si="64"/>
        <v>佐賀県</v>
      </c>
      <c r="M198" s="586" t="s">
        <v>627</v>
      </c>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520"/>
      <c r="AM198" s="79"/>
      <c r="AN198" s="79"/>
      <c r="AO198" s="79"/>
      <c r="AP198" s="79"/>
      <c r="AQ198" s="79"/>
      <c r="AR198" s="79"/>
      <c r="AS198" s="79"/>
      <c r="AT198" s="79"/>
      <c r="AU198" s="79"/>
      <c r="AV198" s="79"/>
      <c r="AW198" s="79"/>
      <c r="AX198" s="79"/>
    </row>
    <row r="199" spans="1:50" hidden="1">
      <c r="A199" s="79"/>
      <c r="B199" s="520"/>
      <c r="C199" s="79"/>
      <c r="D199" s="79"/>
      <c r="E199" s="79"/>
      <c r="F199" s="79"/>
      <c r="G199" s="81" t="s">
        <v>121</v>
      </c>
      <c r="H199" s="81" t="s">
        <v>122</v>
      </c>
      <c r="I199" s="652" t="s">
        <v>160</v>
      </c>
      <c r="J199" s="99" t="s">
        <v>522</v>
      </c>
      <c r="K199" s="79"/>
      <c r="L199" s="585" t="str">
        <f t="shared" si="64"/>
        <v>長崎県</v>
      </c>
      <c r="M199" s="586" t="s">
        <v>628</v>
      </c>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520"/>
      <c r="AM199" s="79"/>
      <c r="AN199" s="79"/>
      <c r="AO199" s="79"/>
      <c r="AP199" s="79"/>
      <c r="AQ199" s="79"/>
      <c r="AR199" s="79"/>
      <c r="AS199" s="79"/>
      <c r="AT199" s="79"/>
      <c r="AU199" s="79"/>
      <c r="AV199" s="79"/>
      <c r="AW199" s="79"/>
      <c r="AX199" s="79"/>
    </row>
    <row r="200" spans="1:50" hidden="1">
      <c r="A200" s="79"/>
      <c r="B200" s="520"/>
      <c r="C200" s="79"/>
      <c r="D200" s="79"/>
      <c r="E200" s="79"/>
      <c r="F200" s="79"/>
      <c r="G200" s="81" t="s">
        <v>123</v>
      </c>
      <c r="H200" s="81" t="s">
        <v>124</v>
      </c>
      <c r="I200" s="653" t="s">
        <v>161</v>
      </c>
      <c r="J200" s="100" t="s">
        <v>523</v>
      </c>
      <c r="K200" s="79"/>
      <c r="L200" s="585" t="str">
        <f t="shared" si="64"/>
        <v>熊本県</v>
      </c>
      <c r="M200" s="586" t="s">
        <v>629</v>
      </c>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520"/>
      <c r="AM200" s="79"/>
      <c r="AN200" s="79"/>
      <c r="AO200" s="79"/>
      <c r="AP200" s="79"/>
      <c r="AQ200" s="79"/>
      <c r="AR200" s="79"/>
      <c r="AS200" s="79"/>
      <c r="AT200" s="79"/>
      <c r="AU200" s="79"/>
      <c r="AV200" s="79"/>
      <c r="AW200" s="79"/>
      <c r="AX200" s="79"/>
    </row>
    <row r="201" spans="1:50" hidden="1">
      <c r="A201" s="79"/>
      <c r="B201" s="520"/>
      <c r="C201" s="79"/>
      <c r="D201" s="79"/>
      <c r="E201" s="79"/>
      <c r="F201" s="79"/>
      <c r="G201" s="81" t="s">
        <v>125</v>
      </c>
      <c r="H201" s="81" t="s">
        <v>126</v>
      </c>
      <c r="I201" s="79"/>
      <c r="J201" s="79"/>
      <c r="K201" s="79"/>
      <c r="L201" s="585" t="str">
        <f t="shared" si="64"/>
        <v>大分県</v>
      </c>
      <c r="M201" s="586" t="s">
        <v>630</v>
      </c>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520"/>
      <c r="AM201" s="79"/>
      <c r="AN201" s="79"/>
      <c r="AO201" s="79"/>
      <c r="AP201" s="79"/>
      <c r="AQ201" s="79"/>
      <c r="AR201" s="79"/>
      <c r="AS201" s="79"/>
      <c r="AT201" s="79"/>
      <c r="AU201" s="79"/>
      <c r="AV201" s="79"/>
      <c r="AW201" s="79"/>
      <c r="AX201" s="79"/>
    </row>
    <row r="202" spans="1:50" hidden="1">
      <c r="A202" s="79"/>
      <c r="B202" s="520"/>
      <c r="C202" s="79"/>
      <c r="D202" s="79"/>
      <c r="E202" s="79"/>
      <c r="F202" s="79"/>
      <c r="G202" s="81" t="s">
        <v>127</v>
      </c>
      <c r="H202" s="81" t="s">
        <v>128</v>
      </c>
      <c r="I202" s="98"/>
      <c r="J202" s="79"/>
      <c r="K202" s="79"/>
      <c r="L202" s="585" t="str">
        <f t="shared" si="64"/>
        <v>宮崎県</v>
      </c>
      <c r="M202" s="586" t="s">
        <v>631</v>
      </c>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520"/>
      <c r="AM202" s="79"/>
      <c r="AN202" s="79"/>
      <c r="AO202" s="79"/>
      <c r="AP202" s="79"/>
      <c r="AQ202" s="79"/>
      <c r="AR202" s="79"/>
      <c r="AS202" s="79"/>
      <c r="AT202" s="79"/>
      <c r="AU202" s="79"/>
      <c r="AV202" s="79"/>
      <c r="AW202" s="79"/>
      <c r="AX202" s="79"/>
    </row>
    <row r="203" spans="1:50" hidden="1">
      <c r="A203" s="79"/>
      <c r="B203" s="520"/>
      <c r="C203" s="79"/>
      <c r="D203" s="79"/>
      <c r="E203" s="79"/>
      <c r="F203" s="79"/>
      <c r="G203" s="81" t="s">
        <v>129</v>
      </c>
      <c r="H203" s="81" t="s">
        <v>130</v>
      </c>
      <c r="I203" s="99" t="s">
        <v>696</v>
      </c>
      <c r="J203" s="79"/>
      <c r="K203" s="79"/>
      <c r="L203" s="585" t="str">
        <f t="shared" si="64"/>
        <v>鹿児島</v>
      </c>
      <c r="M203" s="586" t="s">
        <v>632</v>
      </c>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520"/>
      <c r="AM203" s="79"/>
      <c r="AN203" s="79"/>
      <c r="AO203" s="79"/>
      <c r="AP203" s="79"/>
      <c r="AQ203" s="79"/>
      <c r="AR203" s="79"/>
      <c r="AS203" s="79"/>
      <c r="AT203" s="79"/>
      <c r="AU203" s="79"/>
      <c r="AV203" s="79"/>
      <c r="AW203" s="79"/>
      <c r="AX203" s="79"/>
    </row>
    <row r="204" spans="1:50" hidden="1">
      <c r="A204" s="79"/>
      <c r="B204" s="520"/>
      <c r="C204" s="79"/>
      <c r="D204" s="79"/>
      <c r="E204" s="79"/>
      <c r="F204" s="79"/>
      <c r="G204" s="81" t="s">
        <v>131</v>
      </c>
      <c r="H204" s="81" t="s">
        <v>132</v>
      </c>
      <c r="I204" s="100" t="s">
        <v>695</v>
      </c>
      <c r="J204" s="79"/>
      <c r="K204" s="79"/>
      <c r="L204" s="585" t="str">
        <f t="shared" si="64"/>
        <v>沖縄県</v>
      </c>
      <c r="M204" s="586" t="s">
        <v>633</v>
      </c>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520"/>
      <c r="AM204" s="79"/>
      <c r="AN204" s="79"/>
      <c r="AO204" s="79"/>
      <c r="AP204" s="79"/>
      <c r="AQ204" s="79"/>
      <c r="AR204" s="79"/>
      <c r="AS204" s="79"/>
      <c r="AT204" s="79"/>
      <c r="AU204" s="79"/>
      <c r="AV204" s="79"/>
      <c r="AW204" s="79"/>
      <c r="AX204" s="79"/>
    </row>
    <row r="205" spans="1:50" hidden="1">
      <c r="A205" s="79"/>
      <c r="B205" s="520"/>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520"/>
      <c r="AM205" s="79"/>
      <c r="AN205" s="79"/>
      <c r="AO205" s="79"/>
      <c r="AP205" s="79"/>
      <c r="AQ205" s="79"/>
      <c r="AR205" s="79"/>
      <c r="AS205" s="79"/>
      <c r="AT205" s="79"/>
      <c r="AU205" s="79"/>
      <c r="AV205" s="79"/>
      <c r="AW205" s="79"/>
      <c r="AX205" s="79"/>
    </row>
    <row r="206" spans="1:50" hidden="1">
      <c r="A206" s="79"/>
      <c r="B206" s="520"/>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520"/>
      <c r="AM206" s="79"/>
      <c r="AN206" s="79"/>
      <c r="AO206" s="79"/>
      <c r="AP206" s="79"/>
      <c r="AQ206" s="79"/>
      <c r="AR206" s="79"/>
      <c r="AS206" s="79"/>
      <c r="AT206" s="79"/>
      <c r="AU206" s="79"/>
      <c r="AV206" s="79"/>
      <c r="AW206" s="79"/>
      <c r="AX206" s="79"/>
    </row>
    <row r="207" spans="1:50" hidden="1">
      <c r="A207" s="79"/>
      <c r="B207" s="520"/>
      <c r="C207" s="79"/>
      <c r="D207" s="79"/>
      <c r="E207" s="79" t="s">
        <v>711</v>
      </c>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520"/>
      <c r="AM207" s="79"/>
      <c r="AN207" s="79"/>
      <c r="AO207" s="79"/>
      <c r="AP207" s="79"/>
      <c r="AQ207" s="79"/>
      <c r="AR207" s="79"/>
      <c r="AS207" s="79"/>
      <c r="AT207" s="79"/>
      <c r="AU207" s="79"/>
      <c r="AV207" s="79"/>
      <c r="AW207" s="79"/>
      <c r="AX207" s="79"/>
    </row>
    <row r="208" spans="1:50" hidden="1">
      <c r="A208" s="79"/>
      <c r="B208" s="520"/>
      <c r="C208" s="79"/>
      <c r="D208" s="79"/>
      <c r="E208" s="585" t="s">
        <v>712</v>
      </c>
      <c r="F208" s="749" t="s">
        <v>713</v>
      </c>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520"/>
      <c r="AM208" s="79"/>
      <c r="AN208" s="79"/>
      <c r="AO208" s="79"/>
      <c r="AP208" s="79"/>
      <c r="AQ208" s="79"/>
      <c r="AR208" s="79"/>
      <c r="AS208" s="79"/>
      <c r="AT208" s="79"/>
      <c r="AU208" s="79"/>
      <c r="AV208" s="79"/>
      <c r="AW208" s="79"/>
      <c r="AX208" s="79"/>
    </row>
    <row r="209" spans="1:50" hidden="1">
      <c r="A209" s="79"/>
      <c r="B209" s="520"/>
      <c r="C209" s="79"/>
      <c r="D209" s="79"/>
      <c r="E209" s="585" t="s">
        <v>714</v>
      </c>
      <c r="F209" s="749" t="s">
        <v>715</v>
      </c>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520"/>
      <c r="AM209" s="79"/>
      <c r="AN209" s="79"/>
      <c r="AO209" s="79"/>
      <c r="AP209" s="79"/>
      <c r="AQ209" s="79"/>
      <c r="AR209" s="79"/>
      <c r="AS209" s="79"/>
      <c r="AT209" s="79"/>
      <c r="AU209" s="79"/>
      <c r="AV209" s="79"/>
      <c r="AW209" s="79"/>
      <c r="AX209" s="79"/>
    </row>
    <row r="210" spans="1:50" hidden="1">
      <c r="A210" s="79"/>
      <c r="B210" s="520"/>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520"/>
      <c r="AM210" s="79"/>
      <c r="AN210" s="79"/>
      <c r="AO210" s="79"/>
      <c r="AP210" s="79"/>
      <c r="AQ210" s="79"/>
      <c r="AR210" s="79"/>
      <c r="AS210" s="79"/>
      <c r="AT210" s="79"/>
      <c r="AU210" s="79"/>
      <c r="AV210" s="79"/>
      <c r="AW210" s="79"/>
      <c r="AX210" s="79"/>
    </row>
    <row r="211" spans="1:50" hidden="1">
      <c r="A211" s="79"/>
      <c r="B211" s="520"/>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520"/>
      <c r="AM211" s="79"/>
      <c r="AN211" s="79"/>
      <c r="AO211" s="79"/>
      <c r="AP211" s="79"/>
      <c r="AQ211" s="79"/>
      <c r="AR211" s="79"/>
      <c r="AS211" s="79"/>
      <c r="AT211" s="79"/>
      <c r="AU211" s="79"/>
      <c r="AV211" s="79"/>
      <c r="AW211" s="79"/>
      <c r="AX211" s="79"/>
    </row>
    <row r="212" spans="1:50" hidden="1">
      <c r="A212" s="79"/>
      <c r="B212" s="520"/>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520"/>
      <c r="AM212" s="79"/>
      <c r="AN212" s="79"/>
      <c r="AO212" s="79"/>
      <c r="AP212" s="79"/>
      <c r="AQ212" s="79"/>
      <c r="AR212" s="79"/>
      <c r="AS212" s="79"/>
      <c r="AT212" s="79"/>
      <c r="AU212" s="79"/>
      <c r="AV212" s="79"/>
      <c r="AW212" s="79"/>
      <c r="AX212" s="79"/>
    </row>
    <row r="213" spans="1:50" hidden="1">
      <c r="A213" s="79"/>
      <c r="B213" s="520"/>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520"/>
      <c r="AM213" s="79"/>
      <c r="AN213" s="79"/>
      <c r="AO213" s="79"/>
      <c r="AP213" s="79"/>
      <c r="AQ213" s="79"/>
      <c r="AR213" s="79"/>
      <c r="AS213" s="79"/>
      <c r="AT213" s="79"/>
      <c r="AU213" s="79"/>
      <c r="AV213" s="79"/>
      <c r="AW213" s="79"/>
      <c r="AX213" s="79"/>
    </row>
    <row r="214" spans="1:50" hidden="1">
      <c r="A214" s="79"/>
      <c r="B214" s="520"/>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520"/>
      <c r="AM214" s="79"/>
      <c r="AN214" s="79"/>
      <c r="AO214" s="79"/>
      <c r="AP214" s="79"/>
      <c r="AQ214" s="79"/>
      <c r="AR214" s="79"/>
      <c r="AS214" s="79"/>
      <c r="AT214" s="79"/>
      <c r="AU214" s="79"/>
      <c r="AV214" s="79"/>
      <c r="AW214" s="79"/>
      <c r="AX214" s="79"/>
    </row>
    <row r="215" spans="1:50" ht="14.25" hidden="1" thickBot="1">
      <c r="A215" s="79"/>
      <c r="B215" s="520"/>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520"/>
      <c r="AM215" s="79"/>
      <c r="AN215" s="79"/>
      <c r="AO215" s="79"/>
      <c r="AP215" s="79"/>
      <c r="AQ215" s="79"/>
      <c r="AR215" s="79"/>
      <c r="AS215" s="79"/>
      <c r="AT215" s="79"/>
      <c r="AU215" s="79"/>
      <c r="AV215" s="79"/>
      <c r="AW215" s="79"/>
      <c r="AX215" s="79"/>
    </row>
    <row r="216" spans="1:50" ht="14.25" thickTop="1">
      <c r="A216" s="79"/>
      <c r="B216" s="520"/>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580"/>
      <c r="AM216" s="144"/>
      <c r="AN216" s="79"/>
      <c r="AO216" s="79"/>
      <c r="AP216" s="79"/>
      <c r="AQ216" s="79"/>
      <c r="AR216" s="79"/>
      <c r="AS216" s="79"/>
      <c r="AT216" s="79"/>
      <c r="AU216" s="79"/>
      <c r="AV216" s="79"/>
      <c r="AW216" s="79"/>
      <c r="AX216" s="79"/>
    </row>
    <row r="217" spans="1:50">
      <c r="A217" s="79"/>
      <c r="B217" s="520"/>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579"/>
      <c r="AM217" s="11"/>
      <c r="AN217" s="79"/>
      <c r="AO217" s="79"/>
      <c r="AP217" s="79"/>
      <c r="AQ217" s="79"/>
      <c r="AR217" s="79"/>
      <c r="AS217" s="79"/>
      <c r="AT217" s="79"/>
      <c r="AU217" s="79"/>
      <c r="AV217" s="79"/>
      <c r="AW217" s="79"/>
    </row>
    <row r="218" spans="1:50" ht="13.5" customHeight="1">
      <c r="A218" s="79"/>
      <c r="B218" s="520"/>
      <c r="C218" s="11"/>
      <c r="D218" s="1254" t="s">
        <v>321</v>
      </c>
      <c r="E218" s="1254"/>
      <c r="F218" s="1254"/>
      <c r="G218" s="1254"/>
      <c r="H218" s="1254"/>
      <c r="I218" s="1254"/>
      <c r="J218" s="1254"/>
      <c r="K218" s="1254"/>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581"/>
      <c r="AM218" s="11"/>
      <c r="AN218" s="79"/>
      <c r="AO218" s="79"/>
      <c r="AP218" s="81"/>
      <c r="AQ218" s="79"/>
      <c r="AR218" s="79"/>
      <c r="AS218" s="79"/>
      <c r="AT218" s="79"/>
      <c r="AU218" s="79"/>
      <c r="AV218" s="79"/>
      <c r="AW218" s="79"/>
      <c r="AX218" s="79"/>
    </row>
    <row r="219" spans="1:50" ht="13.5" customHeight="1">
      <c r="A219" s="79"/>
      <c r="B219" s="520"/>
      <c r="C219" s="143"/>
      <c r="D219" s="1254"/>
      <c r="E219" s="1254"/>
      <c r="F219" s="1254"/>
      <c r="G219" s="1254"/>
      <c r="H219" s="1254"/>
      <c r="I219" s="1254"/>
      <c r="J219" s="1254"/>
      <c r="K219" s="1254"/>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581"/>
      <c r="AM219" s="11"/>
      <c r="AN219" s="79"/>
      <c r="AO219" s="79"/>
      <c r="AP219" s="81"/>
      <c r="AQ219" s="79"/>
      <c r="AR219" s="79"/>
      <c r="AS219" s="79"/>
      <c r="AT219" s="79"/>
      <c r="AU219" s="79"/>
      <c r="AV219" s="79"/>
      <c r="AW219" s="79"/>
      <c r="AX219" s="79"/>
    </row>
    <row r="220" spans="1:50" ht="13.5" customHeight="1">
      <c r="A220" s="79"/>
      <c r="B220" s="520"/>
      <c r="C220" s="143"/>
      <c r="D220" s="1254"/>
      <c r="E220" s="1254"/>
      <c r="F220" s="1254"/>
      <c r="G220" s="1254"/>
      <c r="H220" s="1254"/>
      <c r="I220" s="1254"/>
      <c r="J220" s="1254"/>
      <c r="K220" s="1254"/>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581"/>
      <c r="AM220" s="11"/>
      <c r="AN220" s="79"/>
      <c r="AO220" s="79"/>
      <c r="AP220" s="81"/>
      <c r="AQ220" s="79"/>
      <c r="AR220" s="79"/>
      <c r="AS220" s="79"/>
      <c r="AT220" s="79"/>
      <c r="AU220" s="79"/>
      <c r="AV220" s="79"/>
      <c r="AW220" s="79"/>
      <c r="AX220" s="79"/>
    </row>
    <row r="221" spans="1:50">
      <c r="A221" s="79"/>
      <c r="B221" s="520"/>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579"/>
      <c r="AM221" s="11"/>
      <c r="AN221" s="79"/>
      <c r="AO221" s="79"/>
      <c r="AP221" s="79"/>
      <c r="AQ221" s="79"/>
      <c r="AR221" s="79"/>
      <c r="AS221" s="79"/>
      <c r="AT221" s="79"/>
      <c r="AU221" s="79"/>
      <c r="AV221" s="79"/>
      <c r="AW221" s="79"/>
    </row>
    <row r="222" spans="1:50">
      <c r="A222" s="79"/>
      <c r="B222" s="52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579"/>
      <c r="AM222" s="11"/>
      <c r="AN222" s="79"/>
      <c r="AO222" s="79"/>
      <c r="AP222" s="79"/>
      <c r="AQ222" s="79"/>
      <c r="AR222" s="79"/>
      <c r="AS222" s="79"/>
      <c r="AT222" s="79"/>
      <c r="AU222" s="79"/>
      <c r="AV222" s="79"/>
      <c r="AW222" s="79"/>
    </row>
    <row r="223" spans="1:50">
      <c r="A223" s="79"/>
      <c r="B223" s="520"/>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579"/>
      <c r="AM223" s="11"/>
      <c r="AN223" s="79"/>
      <c r="AO223" s="79"/>
      <c r="AP223" s="79"/>
      <c r="AQ223" s="79"/>
      <c r="AR223" s="79"/>
      <c r="AS223" s="79"/>
      <c r="AT223" s="79"/>
      <c r="AU223" s="79"/>
      <c r="AV223" s="79"/>
      <c r="AW223" s="79"/>
    </row>
    <row r="224" spans="1:50">
      <c r="A224" s="79"/>
      <c r="B224" s="520"/>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579"/>
      <c r="AM224" s="11"/>
      <c r="AN224" s="79"/>
      <c r="AO224" s="79"/>
      <c r="AP224" s="79"/>
      <c r="AQ224" s="79"/>
      <c r="AR224" s="79"/>
      <c r="AS224" s="79"/>
      <c r="AT224" s="79"/>
      <c r="AU224" s="79"/>
      <c r="AV224" s="79"/>
      <c r="AW224" s="79"/>
    </row>
    <row r="225" spans="1:49">
      <c r="A225" s="79"/>
      <c r="B225" s="520"/>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579"/>
      <c r="AM225" s="11"/>
      <c r="AN225" s="79"/>
      <c r="AO225" s="79"/>
      <c r="AP225" s="79"/>
      <c r="AQ225" s="79"/>
      <c r="AR225" s="79"/>
      <c r="AS225" s="79"/>
      <c r="AT225" s="79"/>
      <c r="AU225" s="79"/>
      <c r="AV225" s="79"/>
      <c r="AW225" s="79"/>
    </row>
    <row r="226" spans="1:49">
      <c r="A226" s="79"/>
      <c r="B226" s="520"/>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579"/>
      <c r="AM226" s="11"/>
      <c r="AN226" s="79"/>
      <c r="AO226" s="79"/>
      <c r="AP226" s="79"/>
      <c r="AQ226" s="79"/>
      <c r="AR226" s="79"/>
      <c r="AS226" s="79"/>
      <c r="AT226" s="79"/>
      <c r="AU226" s="79"/>
      <c r="AV226" s="79"/>
      <c r="AW226" s="79"/>
    </row>
    <row r="227" spans="1:49">
      <c r="A227" s="79"/>
      <c r="B227" s="520"/>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579"/>
      <c r="AM227" s="11"/>
      <c r="AN227" s="79"/>
      <c r="AO227" s="79"/>
      <c r="AP227" s="79"/>
      <c r="AQ227" s="79"/>
      <c r="AR227" s="79"/>
      <c r="AS227" s="79"/>
      <c r="AT227" s="79"/>
      <c r="AU227" s="79"/>
      <c r="AV227" s="79"/>
      <c r="AW227" s="79"/>
    </row>
    <row r="228" spans="1:49">
      <c r="A228" s="79"/>
      <c r="B228" s="520"/>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579"/>
      <c r="AM228" s="11"/>
      <c r="AN228" s="79"/>
      <c r="AO228" s="79"/>
      <c r="AP228" s="79"/>
      <c r="AQ228" s="79"/>
      <c r="AR228" s="79"/>
      <c r="AS228" s="79"/>
      <c r="AT228" s="79"/>
      <c r="AU228" s="79"/>
      <c r="AV228" s="79"/>
      <c r="AW228" s="79"/>
    </row>
    <row r="229" spans="1:49">
      <c r="A229" s="79"/>
      <c r="B229" s="520"/>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579"/>
      <c r="AM229" s="11"/>
      <c r="AN229" s="79"/>
      <c r="AO229" s="79"/>
      <c r="AP229" s="79"/>
      <c r="AQ229" s="79"/>
      <c r="AR229" s="79"/>
      <c r="AS229" s="79"/>
      <c r="AT229" s="79"/>
      <c r="AU229" s="79"/>
      <c r="AV229" s="79"/>
      <c r="AW229" s="79"/>
    </row>
    <row r="230" spans="1:49">
      <c r="A230" s="79"/>
      <c r="B230" s="520"/>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579"/>
      <c r="AM230" s="11"/>
      <c r="AN230" s="79"/>
      <c r="AO230" s="79"/>
      <c r="AP230" s="79"/>
      <c r="AQ230" s="79"/>
      <c r="AR230" s="79"/>
      <c r="AS230" s="79"/>
      <c r="AT230" s="79"/>
      <c r="AU230" s="79"/>
      <c r="AV230" s="79"/>
      <c r="AW230" s="79"/>
    </row>
    <row r="231" spans="1:49">
      <c r="A231" s="79"/>
      <c r="B231" s="520"/>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579"/>
      <c r="AM231" s="11"/>
      <c r="AN231" s="79"/>
      <c r="AO231" s="79"/>
      <c r="AP231" s="79"/>
      <c r="AQ231" s="79"/>
      <c r="AR231" s="79"/>
      <c r="AS231" s="79"/>
      <c r="AT231" s="79"/>
      <c r="AU231" s="79"/>
      <c r="AV231" s="79"/>
      <c r="AW231" s="79"/>
    </row>
    <row r="232" spans="1:49">
      <c r="A232" s="79"/>
      <c r="B232" s="520"/>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579"/>
      <c r="AM232" s="11"/>
      <c r="AN232" s="79"/>
      <c r="AO232" s="79"/>
      <c r="AP232" s="79"/>
      <c r="AQ232" s="79"/>
      <c r="AR232" s="79"/>
      <c r="AS232" s="79"/>
      <c r="AT232" s="79"/>
      <c r="AU232" s="79"/>
      <c r="AV232" s="79"/>
      <c r="AW232" s="79"/>
    </row>
    <row r="233" spans="1:49">
      <c r="A233" s="79"/>
      <c r="B233" s="520"/>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579"/>
      <c r="AM233" s="11"/>
      <c r="AN233" s="79"/>
      <c r="AO233" s="79"/>
      <c r="AP233" s="79"/>
      <c r="AQ233" s="79"/>
      <c r="AR233" s="79"/>
      <c r="AS233" s="79"/>
      <c r="AT233" s="79"/>
      <c r="AU233" s="79"/>
      <c r="AV233" s="79"/>
      <c r="AW233" s="79"/>
    </row>
    <row r="234" spans="1:49">
      <c r="A234" s="79"/>
      <c r="B234" s="520"/>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579"/>
      <c r="AM234" s="11"/>
      <c r="AN234" s="79"/>
      <c r="AO234" s="79"/>
      <c r="AP234" s="79"/>
      <c r="AQ234" s="79"/>
      <c r="AR234" s="79"/>
      <c r="AS234" s="79"/>
      <c r="AT234" s="79"/>
      <c r="AU234" s="79"/>
      <c r="AV234" s="79"/>
      <c r="AW234" s="79"/>
    </row>
    <row r="235" spans="1:49">
      <c r="A235" s="79"/>
      <c r="B235" s="520"/>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579"/>
      <c r="AM235" s="11"/>
      <c r="AN235" s="79"/>
      <c r="AO235" s="79"/>
      <c r="AP235" s="79"/>
      <c r="AQ235" s="79"/>
      <c r="AR235" s="79"/>
      <c r="AS235" s="79"/>
      <c r="AT235" s="79"/>
      <c r="AU235" s="79"/>
      <c r="AV235" s="79"/>
      <c r="AW235" s="79"/>
    </row>
    <row r="236" spans="1:49">
      <c r="A236" s="79"/>
      <c r="B236" s="520"/>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579"/>
      <c r="AM236" s="11"/>
      <c r="AN236" s="79"/>
      <c r="AO236" s="79"/>
      <c r="AP236" s="79"/>
      <c r="AQ236" s="79"/>
      <c r="AR236" s="79"/>
      <c r="AS236" s="79"/>
      <c r="AT236" s="79"/>
      <c r="AU236" s="79"/>
      <c r="AV236" s="79"/>
      <c r="AW236" s="79"/>
    </row>
    <row r="237" spans="1:49">
      <c r="A237" s="79"/>
      <c r="B237" s="520"/>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579"/>
      <c r="AM237" s="11"/>
      <c r="AN237" s="79"/>
      <c r="AO237" s="79"/>
      <c r="AP237" s="79"/>
      <c r="AQ237" s="79"/>
      <c r="AR237" s="79"/>
      <c r="AS237" s="79"/>
      <c r="AT237" s="79"/>
      <c r="AU237" s="79"/>
      <c r="AV237" s="79"/>
      <c r="AW237" s="79"/>
    </row>
    <row r="238" spans="1:49">
      <c r="A238" s="79"/>
      <c r="B238" s="520"/>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579"/>
      <c r="AM238" s="11"/>
      <c r="AN238" s="79"/>
      <c r="AO238" s="79"/>
      <c r="AP238" s="79"/>
      <c r="AQ238" s="79"/>
      <c r="AR238" s="79"/>
      <c r="AS238" s="79"/>
      <c r="AT238" s="79"/>
      <c r="AU238" s="79"/>
      <c r="AV238" s="79"/>
      <c r="AW238" s="79"/>
    </row>
    <row r="239" spans="1:49">
      <c r="A239" s="79"/>
      <c r="B239" s="520"/>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579"/>
      <c r="AM239" s="11"/>
      <c r="AN239" s="79"/>
      <c r="AO239" s="79"/>
      <c r="AP239" s="79"/>
      <c r="AQ239" s="79"/>
      <c r="AR239" s="79"/>
      <c r="AS239" s="79"/>
      <c r="AT239" s="79"/>
      <c r="AU239" s="79"/>
      <c r="AV239" s="79"/>
      <c r="AW239" s="79"/>
    </row>
    <row r="240" spans="1:49">
      <c r="A240" s="79"/>
      <c r="B240" s="520"/>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579"/>
      <c r="AM240" s="11"/>
      <c r="AN240" s="79"/>
      <c r="AO240" s="79"/>
      <c r="AP240" s="79"/>
      <c r="AQ240" s="79"/>
      <c r="AR240" s="79"/>
      <c r="AS240" s="79"/>
      <c r="AT240" s="79"/>
      <c r="AU240" s="79"/>
      <c r="AV240" s="79"/>
      <c r="AW240" s="79"/>
    </row>
    <row r="241" spans="1:49">
      <c r="A241" s="79"/>
      <c r="B241" s="520"/>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579"/>
      <c r="AM241" s="11"/>
      <c r="AN241" s="79"/>
      <c r="AO241" s="79"/>
      <c r="AP241" s="79"/>
      <c r="AQ241" s="79"/>
      <c r="AR241" s="79"/>
      <c r="AS241" s="79"/>
      <c r="AT241" s="79"/>
      <c r="AU241" s="79"/>
      <c r="AV241" s="79"/>
      <c r="AW241" s="79"/>
    </row>
    <row r="242" spans="1:49">
      <c r="A242" s="79"/>
      <c r="B242" s="520"/>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579"/>
      <c r="AM242" s="11"/>
      <c r="AN242" s="79"/>
      <c r="AO242" s="79"/>
      <c r="AP242" s="79"/>
      <c r="AQ242" s="79"/>
      <c r="AR242" s="79"/>
      <c r="AS242" s="79"/>
      <c r="AT242" s="79"/>
      <c r="AU242" s="79"/>
      <c r="AV242" s="79"/>
      <c r="AW242" s="79"/>
    </row>
    <row r="243" spans="1:49">
      <c r="A243" s="79"/>
      <c r="B243" s="520"/>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579"/>
      <c r="AM243" s="11"/>
      <c r="AN243" s="79"/>
      <c r="AO243" s="79"/>
      <c r="AP243" s="79"/>
      <c r="AQ243" s="79"/>
      <c r="AR243" s="79"/>
      <c r="AS243" s="79"/>
      <c r="AT243" s="79"/>
      <c r="AU243" s="79"/>
      <c r="AV243" s="79"/>
      <c r="AW243" s="79"/>
    </row>
    <row r="244" spans="1:49">
      <c r="A244" s="79"/>
      <c r="B244" s="520"/>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579"/>
      <c r="AM244" s="11"/>
      <c r="AN244" s="79"/>
      <c r="AO244" s="79"/>
      <c r="AP244" s="79"/>
      <c r="AQ244" s="79"/>
      <c r="AR244" s="79"/>
      <c r="AS244" s="79"/>
      <c r="AT244" s="79"/>
      <c r="AU244" s="79"/>
      <c r="AV244" s="79"/>
      <c r="AW244" s="79"/>
    </row>
    <row r="245" spans="1:49">
      <c r="A245" s="79"/>
      <c r="B245" s="520"/>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579"/>
      <c r="AM245" s="11"/>
      <c r="AN245" s="79"/>
      <c r="AO245" s="79"/>
      <c r="AP245" s="79"/>
      <c r="AQ245" s="79"/>
      <c r="AR245" s="79"/>
      <c r="AS245" s="79"/>
      <c r="AT245" s="79"/>
      <c r="AU245" s="79"/>
      <c r="AV245" s="79"/>
      <c r="AW245" s="79"/>
    </row>
    <row r="246" spans="1:49">
      <c r="A246" s="79"/>
      <c r="B246" s="520"/>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579"/>
      <c r="AM246" s="11"/>
      <c r="AN246" s="79"/>
      <c r="AO246" s="79"/>
      <c r="AP246" s="79"/>
      <c r="AQ246" s="79"/>
      <c r="AR246" s="79"/>
      <c r="AS246" s="79"/>
      <c r="AT246" s="79"/>
      <c r="AU246" s="79"/>
      <c r="AV246" s="79"/>
      <c r="AW246" s="79"/>
    </row>
    <row r="247" spans="1:49">
      <c r="A247" s="79"/>
      <c r="B247" s="520"/>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579"/>
      <c r="AM247" s="11"/>
      <c r="AN247" s="79"/>
      <c r="AO247" s="79"/>
      <c r="AP247" s="79"/>
      <c r="AQ247" s="79"/>
      <c r="AR247" s="79"/>
      <c r="AS247" s="79"/>
      <c r="AT247" s="79"/>
      <c r="AU247" s="79"/>
      <c r="AV247" s="79"/>
      <c r="AW247" s="79"/>
    </row>
    <row r="248" spans="1:49">
      <c r="A248" s="79"/>
      <c r="B248" s="520"/>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579"/>
      <c r="AM248" s="11"/>
      <c r="AN248" s="79"/>
      <c r="AO248" s="79"/>
      <c r="AP248" s="79"/>
      <c r="AQ248" s="79"/>
      <c r="AR248" s="79"/>
      <c r="AS248" s="79"/>
      <c r="AT248" s="79"/>
      <c r="AU248" s="79"/>
      <c r="AV248" s="79"/>
      <c r="AW248" s="79"/>
    </row>
    <row r="249" spans="1:49">
      <c r="A249" s="79"/>
      <c r="B249" s="520"/>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579"/>
      <c r="AM249" s="11"/>
      <c r="AN249" s="79"/>
      <c r="AO249" s="79"/>
      <c r="AP249" s="79"/>
      <c r="AQ249" s="79"/>
      <c r="AR249" s="79"/>
      <c r="AS249" s="79"/>
      <c r="AT249" s="79"/>
      <c r="AU249" s="79"/>
      <c r="AV249" s="79"/>
      <c r="AW249" s="79"/>
    </row>
    <row r="250" spans="1:49">
      <c r="A250" s="79"/>
      <c r="B250" s="520"/>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579"/>
      <c r="AM250" s="11"/>
      <c r="AN250" s="79"/>
      <c r="AO250" s="79"/>
      <c r="AP250" s="79"/>
      <c r="AQ250" s="79"/>
      <c r="AR250" s="79"/>
      <c r="AS250" s="79"/>
      <c r="AT250" s="79"/>
      <c r="AU250" s="79"/>
      <c r="AV250" s="79"/>
      <c r="AW250" s="79"/>
    </row>
    <row r="251" spans="1:49">
      <c r="A251" s="79"/>
      <c r="B251" s="520"/>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579"/>
      <c r="AM251" s="11"/>
      <c r="AN251" s="79"/>
      <c r="AO251" s="79"/>
      <c r="AP251" s="79"/>
      <c r="AQ251" s="79"/>
      <c r="AR251" s="79"/>
      <c r="AS251" s="79"/>
      <c r="AT251" s="79"/>
      <c r="AU251" s="79"/>
      <c r="AV251" s="79"/>
      <c r="AW251" s="79"/>
    </row>
    <row r="252" spans="1:49">
      <c r="A252" s="79"/>
      <c r="B252" s="520"/>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579"/>
      <c r="AM252" s="11"/>
      <c r="AN252" s="79"/>
      <c r="AO252" s="79"/>
      <c r="AP252" s="79"/>
      <c r="AQ252" s="79"/>
      <c r="AR252" s="79"/>
      <c r="AS252" s="79"/>
      <c r="AT252" s="79"/>
      <c r="AU252" s="79"/>
      <c r="AV252" s="79"/>
      <c r="AW252" s="79"/>
    </row>
    <row r="253" spans="1:49">
      <c r="A253" s="79"/>
      <c r="B253" s="52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579"/>
      <c r="AM253" s="11"/>
      <c r="AN253" s="79"/>
      <c r="AO253" s="79"/>
      <c r="AP253" s="79"/>
      <c r="AQ253" s="79"/>
      <c r="AR253" s="79"/>
      <c r="AS253" s="79"/>
      <c r="AT253" s="79"/>
      <c r="AU253" s="79"/>
      <c r="AV253" s="79"/>
      <c r="AW253" s="79"/>
    </row>
    <row r="254" spans="1:49">
      <c r="A254" s="79"/>
      <c r="B254" s="52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579"/>
      <c r="AM254" s="11"/>
      <c r="AN254" s="79"/>
      <c r="AO254" s="79"/>
      <c r="AP254" s="79"/>
      <c r="AQ254" s="79"/>
      <c r="AR254" s="79"/>
      <c r="AS254" s="79"/>
      <c r="AT254" s="79"/>
      <c r="AU254" s="79"/>
      <c r="AV254" s="79"/>
      <c r="AW254" s="79"/>
    </row>
    <row r="255" spans="1:49">
      <c r="A255" s="79"/>
      <c r="B255" s="520"/>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579"/>
      <c r="AM255" s="11"/>
      <c r="AN255" s="79"/>
      <c r="AO255" s="79"/>
      <c r="AP255" s="79"/>
      <c r="AQ255" s="79"/>
      <c r="AR255" s="79"/>
      <c r="AS255" s="79"/>
      <c r="AT255" s="79"/>
      <c r="AU255" s="79"/>
      <c r="AV255" s="79"/>
      <c r="AW255" s="79"/>
    </row>
    <row r="256" spans="1:49">
      <c r="A256" s="79"/>
      <c r="B256" s="520"/>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579"/>
      <c r="AM256" s="11"/>
      <c r="AN256" s="79"/>
      <c r="AO256" s="79"/>
      <c r="AP256" s="79"/>
      <c r="AQ256" s="79"/>
      <c r="AR256" s="79"/>
      <c r="AS256" s="79"/>
      <c r="AT256" s="79"/>
      <c r="AU256" s="79"/>
      <c r="AV256" s="79"/>
      <c r="AW256" s="79"/>
    </row>
    <row r="257" spans="1:49">
      <c r="A257" s="79"/>
      <c r="B257" s="520"/>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579"/>
      <c r="AM257" s="11"/>
      <c r="AN257" s="79"/>
      <c r="AO257" s="79"/>
      <c r="AP257" s="79"/>
      <c r="AQ257" s="79"/>
      <c r="AR257" s="79"/>
      <c r="AS257" s="79"/>
      <c r="AT257" s="79"/>
      <c r="AU257" s="79"/>
      <c r="AV257" s="79"/>
      <c r="AW257" s="79"/>
    </row>
    <row r="258" spans="1:49">
      <c r="A258" s="79"/>
      <c r="B258" s="520"/>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579"/>
      <c r="AM258" s="11"/>
      <c r="AN258" s="79"/>
      <c r="AO258" s="79"/>
      <c r="AP258" s="79"/>
      <c r="AQ258" s="79"/>
      <c r="AR258" s="79"/>
      <c r="AS258" s="79"/>
      <c r="AT258" s="79"/>
      <c r="AU258" s="79"/>
      <c r="AV258" s="79"/>
      <c r="AW258" s="79"/>
    </row>
    <row r="259" spans="1:49">
      <c r="A259" s="79"/>
      <c r="B259" s="520"/>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579"/>
      <c r="AM259" s="11"/>
      <c r="AN259" s="79"/>
      <c r="AO259" s="79"/>
      <c r="AP259" s="79"/>
      <c r="AQ259" s="79"/>
      <c r="AR259" s="79"/>
      <c r="AS259" s="79"/>
      <c r="AT259" s="79"/>
      <c r="AU259" s="79"/>
      <c r="AV259" s="79"/>
      <c r="AW259" s="79"/>
    </row>
    <row r="260" spans="1:49">
      <c r="A260" s="79"/>
      <c r="B260" s="520"/>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579"/>
      <c r="AM260" s="11"/>
      <c r="AN260" s="79"/>
      <c r="AO260" s="79"/>
      <c r="AP260" s="79"/>
      <c r="AQ260" s="79"/>
      <c r="AR260" s="79"/>
      <c r="AS260" s="79"/>
      <c r="AT260" s="79"/>
      <c r="AU260" s="79"/>
      <c r="AV260" s="79"/>
      <c r="AW260" s="79"/>
    </row>
    <row r="261" spans="1:49">
      <c r="A261" s="79"/>
      <c r="B261" s="520"/>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579"/>
      <c r="AM261" s="11"/>
      <c r="AN261" s="79"/>
      <c r="AO261" s="79"/>
      <c r="AP261" s="79"/>
      <c r="AQ261" s="79"/>
      <c r="AR261" s="79"/>
      <c r="AS261" s="79"/>
      <c r="AT261" s="79"/>
      <c r="AU261" s="79"/>
      <c r="AV261" s="79"/>
      <c r="AW261" s="79"/>
    </row>
    <row r="262" spans="1:49">
      <c r="A262" s="79"/>
      <c r="B262" s="520"/>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579"/>
      <c r="AM262" s="11"/>
      <c r="AN262" s="79"/>
      <c r="AO262" s="79"/>
      <c r="AP262" s="79"/>
      <c r="AQ262" s="79"/>
      <c r="AR262" s="79"/>
      <c r="AS262" s="79"/>
      <c r="AT262" s="79"/>
      <c r="AU262" s="79"/>
      <c r="AV262" s="79"/>
      <c r="AW262" s="79"/>
    </row>
    <row r="263" spans="1:49">
      <c r="A263" s="79"/>
      <c r="B263" s="520"/>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579"/>
      <c r="AM263" s="11"/>
      <c r="AN263" s="79"/>
      <c r="AO263" s="79"/>
      <c r="AP263" s="79"/>
      <c r="AQ263" s="79"/>
      <c r="AR263" s="79"/>
      <c r="AS263" s="79"/>
      <c r="AT263" s="79"/>
      <c r="AU263" s="79"/>
      <c r="AV263" s="79"/>
      <c r="AW263" s="79"/>
    </row>
    <row r="264" spans="1:49">
      <c r="A264" s="79"/>
      <c r="B264" s="520"/>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579"/>
      <c r="AM264" s="11"/>
      <c r="AN264" s="79"/>
      <c r="AO264" s="79"/>
      <c r="AP264" s="79"/>
      <c r="AQ264" s="79"/>
      <c r="AR264" s="79"/>
      <c r="AS264" s="79"/>
      <c r="AT264" s="79"/>
      <c r="AU264" s="79"/>
      <c r="AV264" s="79"/>
      <c r="AW264" s="79"/>
    </row>
    <row r="265" spans="1:49">
      <c r="A265" s="79"/>
      <c r="B265" s="520"/>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579"/>
      <c r="AM265" s="11"/>
      <c r="AN265" s="79"/>
      <c r="AO265" s="79"/>
      <c r="AP265" s="79"/>
      <c r="AQ265" s="79"/>
      <c r="AR265" s="79"/>
      <c r="AS265" s="79"/>
      <c r="AT265" s="79"/>
      <c r="AU265" s="79"/>
      <c r="AV265" s="79"/>
      <c r="AW265" s="79"/>
    </row>
    <row r="266" spans="1:49">
      <c r="A266" s="79"/>
      <c r="B266" s="52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579"/>
      <c r="AM266" s="11"/>
      <c r="AN266" s="79"/>
      <c r="AO266" s="79"/>
      <c r="AP266" s="79"/>
      <c r="AQ266" s="79"/>
      <c r="AR266" s="79"/>
      <c r="AS266" s="79"/>
      <c r="AT266" s="79"/>
      <c r="AU266" s="79"/>
      <c r="AV266" s="79"/>
      <c r="AW266" s="79"/>
    </row>
    <row r="267" spans="1:49">
      <c r="A267" s="79"/>
      <c r="B267" s="520"/>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579"/>
      <c r="AM267" s="11"/>
      <c r="AN267" s="79"/>
      <c r="AO267" s="79"/>
      <c r="AP267" s="79"/>
      <c r="AQ267" s="79"/>
      <c r="AR267" s="79"/>
      <c r="AS267" s="79"/>
      <c r="AT267" s="79"/>
      <c r="AU267" s="79"/>
      <c r="AV267" s="79"/>
      <c r="AW267" s="79"/>
    </row>
    <row r="268" spans="1:49">
      <c r="A268" s="79"/>
      <c r="B268" s="520"/>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579"/>
      <c r="AM268" s="11"/>
      <c r="AN268" s="79"/>
      <c r="AO268" s="79"/>
      <c r="AP268" s="79"/>
      <c r="AQ268" s="79"/>
      <c r="AR268" s="79"/>
      <c r="AS268" s="79"/>
      <c r="AT268" s="79"/>
      <c r="AU268" s="79"/>
      <c r="AV268" s="79"/>
      <c r="AW268" s="79"/>
    </row>
    <row r="269" spans="1:49">
      <c r="A269" s="79"/>
      <c r="B269" s="520"/>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579"/>
      <c r="AM269" s="11"/>
      <c r="AN269" s="79"/>
      <c r="AO269" s="79"/>
      <c r="AP269" s="79"/>
      <c r="AQ269" s="79"/>
      <c r="AR269" s="79"/>
      <c r="AS269" s="79"/>
      <c r="AT269" s="79"/>
      <c r="AU269" s="79"/>
      <c r="AV269" s="79"/>
      <c r="AW269" s="79"/>
    </row>
    <row r="270" spans="1:49">
      <c r="A270" s="79"/>
      <c r="B270" s="520"/>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579"/>
      <c r="AM270" s="11"/>
      <c r="AN270" s="79"/>
      <c r="AO270" s="79"/>
      <c r="AP270" s="79"/>
      <c r="AQ270" s="79"/>
      <c r="AR270" s="79"/>
      <c r="AS270" s="79"/>
      <c r="AT270" s="79"/>
      <c r="AU270" s="79"/>
      <c r="AV270" s="79"/>
      <c r="AW270" s="79"/>
    </row>
    <row r="271" spans="1:49">
      <c r="A271" s="79"/>
      <c r="B271" s="520"/>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579"/>
      <c r="AM271" s="11"/>
      <c r="AN271" s="79"/>
      <c r="AO271" s="79"/>
      <c r="AP271" s="79"/>
      <c r="AQ271" s="79"/>
      <c r="AR271" s="79"/>
      <c r="AS271" s="79"/>
      <c r="AT271" s="79"/>
      <c r="AU271" s="79"/>
      <c r="AV271" s="79"/>
      <c r="AW271" s="79"/>
    </row>
    <row r="272" spans="1:49">
      <c r="A272" s="79"/>
      <c r="B272" s="520"/>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579"/>
      <c r="AM272" s="11"/>
      <c r="AN272" s="79"/>
      <c r="AO272" s="79"/>
      <c r="AP272" s="79"/>
      <c r="AQ272" s="79"/>
      <c r="AR272" s="79"/>
      <c r="AS272" s="79"/>
      <c r="AT272" s="79"/>
      <c r="AU272" s="79"/>
      <c r="AV272" s="79"/>
      <c r="AW272" s="79"/>
    </row>
  </sheetData>
  <sheetProtection algorithmName="SHA-512" hashValue="LD/cX/slNjzz+CPSazKAi205HogXnIgRAmi6up3mWqlqYR1zm0SUoifH4jvtw2U6BYL+hPAexVgaP2MAee8Ukg==" saltValue="ITGX80IoNHweIMpl5eSvwA==" spinCount="100000" sheet="1" objects="1" scenarios="1"/>
  <mergeCells count="27">
    <mergeCell ref="AF42:AJ42"/>
    <mergeCell ref="G42:K42"/>
    <mergeCell ref="L42:P42"/>
    <mergeCell ref="Q42:U42"/>
    <mergeCell ref="V42:Z42"/>
    <mergeCell ref="AA42:AE42"/>
    <mergeCell ref="D218:K220"/>
    <mergeCell ref="D63:F63"/>
    <mergeCell ref="D44:F44"/>
    <mergeCell ref="D60:E62"/>
    <mergeCell ref="D106:AL108"/>
    <mergeCell ref="D58:J58"/>
    <mergeCell ref="D45:F45"/>
    <mergeCell ref="D46:F51"/>
    <mergeCell ref="D102:F102"/>
    <mergeCell ref="D7:F7"/>
    <mergeCell ref="D10:F10"/>
    <mergeCell ref="D28:F28"/>
    <mergeCell ref="D59:F59"/>
    <mergeCell ref="D24:E25"/>
    <mergeCell ref="D26:E27"/>
    <mergeCell ref="D18:D23"/>
    <mergeCell ref="D11:E12"/>
    <mergeCell ref="D9:F9"/>
    <mergeCell ref="E13:F13"/>
    <mergeCell ref="D13:D16"/>
    <mergeCell ref="E16:F16"/>
  </mergeCells>
  <phoneticPr fontId="7"/>
  <conditionalFormatting sqref="E16:F16">
    <cfRule type="expression" dxfId="154" priority="3">
      <formula>$E$16="住所は　　　　　　　　入力例のとおり⇒　　　　　　　ご記入下さい ⇒　　　　(丁目,番地,号 　はハイフン（ｰ）にしてください)"</formula>
    </cfRule>
  </conditionalFormatting>
  <conditionalFormatting sqref="G14:G16">
    <cfRule type="expression" dxfId="153" priority="246">
      <formula>$G$13="２：法人所在地と同じ"</formula>
    </cfRule>
  </conditionalFormatting>
  <conditionalFormatting sqref="G18:G23">
    <cfRule type="expression" dxfId="152" priority="370">
      <formula>$G$69=1</formula>
    </cfRule>
  </conditionalFormatting>
  <conditionalFormatting sqref="G22">
    <cfRule type="expression" dxfId="151" priority="392">
      <formula>$G$67=1</formula>
    </cfRule>
  </conditionalFormatting>
  <conditionalFormatting sqref="G45">
    <cfRule type="expression" dxfId="150" priority="426">
      <formula>$G$67=15</formula>
    </cfRule>
  </conditionalFormatting>
  <conditionalFormatting sqref="G46:G51">
    <cfRule type="expression" dxfId="149" priority="363">
      <formula>$G$67&gt;4</formula>
    </cfRule>
  </conditionalFormatting>
  <conditionalFormatting sqref="G60:G62">
    <cfRule type="expression" dxfId="148" priority="400">
      <formula>$G$69&gt;0</formula>
    </cfRule>
  </conditionalFormatting>
  <conditionalFormatting sqref="G60:G63">
    <cfRule type="expression" dxfId="147" priority="387">
      <formula>$G$70=5</formula>
    </cfRule>
  </conditionalFormatting>
  <conditionalFormatting sqref="G63">
    <cfRule type="expression" dxfId="146" priority="396">
      <formula>$G$69&gt;2</formula>
    </cfRule>
  </conditionalFormatting>
  <conditionalFormatting sqref="G8:AJ8">
    <cfRule type="expression" dxfId="145" priority="1">
      <formula>$G$8="「学校種・課程」欄が未選択です　必ず選択してください"</formula>
    </cfRule>
    <cfRule type="expression" dxfId="144" priority="248">
      <formula>LEFT(G$10,1)="Z"</formula>
    </cfRule>
  </conditionalFormatting>
  <conditionalFormatting sqref="G11:AJ28">
    <cfRule type="expression" dxfId="143" priority="214">
      <formula>LEFT(G$10,1)="Z"</formula>
    </cfRule>
  </conditionalFormatting>
  <conditionalFormatting sqref="G29:AJ37 G8:AJ8">
    <cfRule type="expression" dxfId="142" priority="1068">
      <formula>G$8=""</formula>
    </cfRule>
  </conditionalFormatting>
  <conditionalFormatting sqref="G34:AJ34">
    <cfRule type="expression" dxfId="141" priority="250">
      <formula>G$9=""</formula>
    </cfRule>
  </conditionalFormatting>
  <conditionalFormatting sqref="H10:H41">
    <cfRule type="expression" dxfId="140" priority="46">
      <formula>$H$9=""</formula>
    </cfRule>
  </conditionalFormatting>
  <conditionalFormatting sqref="H14:H16">
    <cfRule type="expression" dxfId="139" priority="304">
      <formula>$H$13="２：法人所在地と同じ"</formula>
    </cfRule>
  </conditionalFormatting>
  <conditionalFormatting sqref="H18:H23">
    <cfRule type="expression" dxfId="138" priority="366">
      <formula>$H$69=1</formula>
    </cfRule>
  </conditionalFormatting>
  <conditionalFormatting sqref="H22">
    <cfRule type="expression" dxfId="137" priority="391">
      <formula>$H$67=1</formula>
    </cfRule>
  </conditionalFormatting>
  <conditionalFormatting sqref="H45">
    <cfRule type="expression" dxfId="136" priority="427">
      <formula>H$67=15</formula>
    </cfRule>
  </conditionalFormatting>
  <conditionalFormatting sqref="H45:H51">
    <cfRule type="expression" dxfId="135" priority="43">
      <formula>LEFT(H$10,1)="Z"</formula>
    </cfRule>
  </conditionalFormatting>
  <conditionalFormatting sqref="H46:H51">
    <cfRule type="expression" dxfId="134" priority="265">
      <formula>H$67&gt;4</formula>
    </cfRule>
  </conditionalFormatting>
  <conditionalFormatting sqref="H59">
    <cfRule type="expression" dxfId="133" priority="45">
      <formula>$H$9=""</formula>
    </cfRule>
  </conditionalFormatting>
  <conditionalFormatting sqref="H59:H63">
    <cfRule type="expression" dxfId="132" priority="42">
      <formula>LEFT(H$10,1)="Z"</formula>
    </cfRule>
  </conditionalFormatting>
  <conditionalFormatting sqref="H60:H62">
    <cfRule type="expression" dxfId="131" priority="399">
      <formula>$H$69&gt;0</formula>
    </cfRule>
  </conditionalFormatting>
  <conditionalFormatting sqref="H60:H63">
    <cfRule type="expression" dxfId="130" priority="385">
      <formula>$H$70=5</formula>
    </cfRule>
  </conditionalFormatting>
  <conditionalFormatting sqref="H63">
    <cfRule type="expression" dxfId="129" priority="395">
      <formula>$H$69&gt;2</formula>
    </cfRule>
  </conditionalFormatting>
  <conditionalFormatting sqref="H34:AJ34">
    <cfRule type="expression" dxfId="128" priority="4">
      <formula>H$9=""</formula>
    </cfRule>
  </conditionalFormatting>
  <conditionalFormatting sqref="I10:I41">
    <cfRule type="expression" dxfId="127" priority="331">
      <formula>$I$9=""</formula>
    </cfRule>
  </conditionalFormatting>
  <conditionalFormatting sqref="I14:I16">
    <cfRule type="expression" dxfId="126" priority="245">
      <formula>$I$13="２：法人所在地と同じ"</formula>
    </cfRule>
  </conditionalFormatting>
  <conditionalFormatting sqref="I18:I23">
    <cfRule type="expression" dxfId="125" priority="365">
      <formula>$I$69=1</formula>
    </cfRule>
  </conditionalFormatting>
  <conditionalFormatting sqref="I22">
    <cfRule type="expression" dxfId="124" priority="390">
      <formula>$I$67=1</formula>
    </cfRule>
  </conditionalFormatting>
  <conditionalFormatting sqref="I45">
    <cfRule type="expression" dxfId="123" priority="113">
      <formula>I$67=15</formula>
    </cfRule>
  </conditionalFormatting>
  <conditionalFormatting sqref="I46:I51">
    <cfRule type="expression" dxfId="122" priority="112">
      <formula>I$67&gt;4</formula>
    </cfRule>
  </conditionalFormatting>
  <conditionalFormatting sqref="I59">
    <cfRule type="expression" dxfId="121" priority="308">
      <formula>$I$9=""</formula>
    </cfRule>
  </conditionalFormatting>
  <conditionalFormatting sqref="I60:I62">
    <cfRule type="expression" dxfId="120" priority="398">
      <formula>$I$69&gt;0</formula>
    </cfRule>
  </conditionalFormatting>
  <conditionalFormatting sqref="I60:I63">
    <cfRule type="expression" dxfId="119" priority="383">
      <formula>$I$70=5</formula>
    </cfRule>
  </conditionalFormatting>
  <conditionalFormatting sqref="I63">
    <cfRule type="expression" dxfId="118" priority="394">
      <formula>$I$69&gt;2</formula>
    </cfRule>
  </conditionalFormatting>
  <conditionalFormatting sqref="I45:J51">
    <cfRule type="expression" dxfId="117" priority="12">
      <formula>LEFT(I$10,1)="Z"</formula>
    </cfRule>
  </conditionalFormatting>
  <conditionalFormatting sqref="I59:J63">
    <cfRule type="expression" dxfId="116" priority="15">
      <formula>LEFT(I$10,1)="Z"</formula>
    </cfRule>
  </conditionalFormatting>
  <conditionalFormatting sqref="J45">
    <cfRule type="expression" dxfId="115" priority="13">
      <formula>J$67=15</formula>
    </cfRule>
  </conditionalFormatting>
  <conditionalFormatting sqref="J46:J51">
    <cfRule type="expression" dxfId="114" priority="14">
      <formula>J$67&gt;4</formula>
    </cfRule>
  </conditionalFormatting>
  <conditionalFormatting sqref="J59">
    <cfRule type="expression" dxfId="113" priority="16">
      <formula>J$9=""</formula>
    </cfRule>
  </conditionalFormatting>
  <conditionalFormatting sqref="J60:J62">
    <cfRule type="expression" dxfId="112" priority="20">
      <formula>J$69&gt;0</formula>
    </cfRule>
  </conditionalFormatting>
  <conditionalFormatting sqref="J60:J63">
    <cfRule type="expression" dxfId="111" priority="17">
      <formula>J$70=5</formula>
    </cfRule>
  </conditionalFormatting>
  <conditionalFormatting sqref="J63">
    <cfRule type="expression" dxfId="110" priority="18">
      <formula>J$69&gt;2</formula>
    </cfRule>
  </conditionalFormatting>
  <conditionalFormatting sqref="J60:L63">
    <cfRule type="expression" dxfId="109" priority="30">
      <formula>J$70=5</formula>
    </cfRule>
  </conditionalFormatting>
  <conditionalFormatting sqref="J63:L63">
    <cfRule type="expression" dxfId="108" priority="31">
      <formula>J$69&gt;2</formula>
    </cfRule>
  </conditionalFormatting>
  <conditionalFormatting sqref="J10:AJ28">
    <cfRule type="expression" dxfId="107" priority="44">
      <formula>J$9=""</formula>
    </cfRule>
  </conditionalFormatting>
  <conditionalFormatting sqref="J14:AJ16">
    <cfRule type="expression" dxfId="106" priority="215">
      <formula>J$13="２：法人所在地と同じ"</formula>
    </cfRule>
  </conditionalFormatting>
  <conditionalFormatting sqref="J18:AJ23">
    <cfRule type="expression" dxfId="105" priority="216">
      <formula>J$69=1</formula>
    </cfRule>
  </conditionalFormatting>
  <conditionalFormatting sqref="J22:AJ22">
    <cfRule type="expression" dxfId="104" priority="217">
      <formula>J$67=1</formula>
    </cfRule>
  </conditionalFormatting>
  <conditionalFormatting sqref="J45:AJ45">
    <cfRule type="expression" dxfId="103" priority="35">
      <formula>J$67=15</formula>
    </cfRule>
  </conditionalFormatting>
  <conditionalFormatting sqref="J46:AJ51">
    <cfRule type="expression" dxfId="102" priority="36">
      <formula>J$67&gt;4</formula>
    </cfRule>
  </conditionalFormatting>
  <conditionalFormatting sqref="J59:AJ59">
    <cfRule type="expression" dxfId="101" priority="306">
      <formula>J$9=""</formula>
    </cfRule>
  </conditionalFormatting>
  <conditionalFormatting sqref="J60:AJ62">
    <cfRule type="expression" dxfId="100" priority="322">
      <formula>J$69&gt;0</formula>
    </cfRule>
  </conditionalFormatting>
  <conditionalFormatting sqref="K45:L51">
    <cfRule type="expression" dxfId="99" priority="34">
      <formula>LEFT(K$10,1)="Z"</formula>
    </cfRule>
  </conditionalFormatting>
  <conditionalFormatting sqref="K59:L63">
    <cfRule type="expression" dxfId="98" priority="29">
      <formula>LEFT(K$10,1)="Z"</formula>
    </cfRule>
  </conditionalFormatting>
  <conditionalFormatting sqref="K18:AJ23">
    <cfRule type="expression" dxfId="97" priority="302">
      <formula>$J$69=1</formula>
    </cfRule>
  </conditionalFormatting>
  <conditionalFormatting sqref="L60:L62">
    <cfRule type="expression" dxfId="96" priority="33">
      <formula>L$69&gt;0</formula>
    </cfRule>
  </conditionalFormatting>
  <conditionalFormatting sqref="L45:U45">
    <cfRule type="expression" dxfId="95" priority="27">
      <formula>L$67=15</formula>
    </cfRule>
  </conditionalFormatting>
  <conditionalFormatting sqref="L45:U51">
    <cfRule type="expression" dxfId="94" priority="26">
      <formula>LEFT(L$10,1)="Z"</formula>
    </cfRule>
  </conditionalFormatting>
  <conditionalFormatting sqref="L46:U51">
    <cfRule type="expression" dxfId="93" priority="28">
      <formula>L$67&gt;4</formula>
    </cfRule>
  </conditionalFormatting>
  <conditionalFormatting sqref="L59:U63">
    <cfRule type="expression" dxfId="92" priority="21">
      <formula>LEFT(L$10,1)="Z"</formula>
    </cfRule>
  </conditionalFormatting>
  <conditionalFormatting sqref="L60:U62">
    <cfRule type="expression" dxfId="91" priority="25">
      <formula>L$69&gt;0</formula>
    </cfRule>
  </conditionalFormatting>
  <conditionalFormatting sqref="L60:U63">
    <cfRule type="expression" dxfId="90" priority="22">
      <formula>L$70=5</formula>
    </cfRule>
  </conditionalFormatting>
  <conditionalFormatting sqref="L63:U63">
    <cfRule type="expression" dxfId="89" priority="23">
      <formula>L$69&gt;2</formula>
    </cfRule>
  </conditionalFormatting>
  <conditionalFormatting sqref="L60:AJ62">
    <cfRule type="expression" dxfId="88" priority="321">
      <formula>L$70=5</formula>
    </cfRule>
  </conditionalFormatting>
  <conditionalFormatting sqref="M63:AJ63">
    <cfRule type="expression" dxfId="87" priority="351">
      <formula>$J$70=5</formula>
    </cfRule>
    <cfRule type="expression" dxfId="86" priority="353">
      <formula>$J$69&gt;2</formula>
    </cfRule>
  </conditionalFormatting>
  <conditionalFormatting sqref="R10:AJ10">
    <cfRule type="expression" dxfId="85" priority="218">
      <formula>R$9=""</formula>
    </cfRule>
  </conditionalFormatting>
  <conditionalFormatting sqref="T57:T63">
    <cfRule type="expression" dxfId="84" priority="305">
      <formula>LEFT(T$10,1)="Z"</formula>
    </cfRule>
  </conditionalFormatting>
  <conditionalFormatting sqref="AL46:AM51 AM52 AM56">
    <cfRule type="expression" dxfId="83" priority="284">
      <formula>AL$67="ZZZ"</formula>
    </cfRule>
    <cfRule type="expression" dxfId="82" priority="360">
      <formula>AL$67&gt;4</formula>
    </cfRule>
  </conditionalFormatting>
  <dataValidations xWindow="454" yWindow="829" count="38">
    <dataValidation imeMode="fullKatakana" allowBlank="1" showInputMessage="1" showErrorMessage="1" sqref="G38:AJ38" xr:uid="{00000000-0002-0000-0200-000000000000}"/>
    <dataValidation type="whole" imeMode="halfAlpha" allowBlank="1" showInputMessage="1" showErrorMessage="1" errorTitle="【日数エラー】" error="１～３１の数値を入力してください" sqref="G27:AJ27" xr:uid="{00000000-0002-0000-0200-000001000000}">
      <formula1>1</formula1>
      <formula2>31</formula2>
    </dataValidation>
    <dataValidation type="list" imeMode="fullAlpha" allowBlank="1" showInputMessage="1" showErrorMessage="1" sqref="H24:AJ24" xr:uid="{00000000-0002-0000-0200-000002000000}">
      <formula1>$F$86:$F$91</formula1>
    </dataValidation>
    <dataValidation type="whole" imeMode="halfAlpha" allowBlank="1" showInputMessage="1" showErrorMessage="1" sqref="G62:AJ62" xr:uid="{00000000-0002-0000-0200-000003000000}">
      <formula1>1</formula1>
      <formula2>12</formula2>
    </dataValidation>
    <dataValidation type="whole" imeMode="halfAlpha" allowBlank="1" showInputMessage="1" showErrorMessage="1" sqref="G61:AJ61" xr:uid="{00000000-0002-0000-0200-000004000000}">
      <formula1>1</formula1>
      <formula2>31</formula2>
    </dataValidation>
    <dataValidation type="textLength" imeMode="disabled" allowBlank="1" showInputMessage="1" showErrorMessage="1" errorTitle="【入力エラー】" error="入力例を確認ください" promptTitle="【入力例】" prompt="102-8145_x000a_(間にﾊｲﾌﾝを入れる）" sqref="G14:AJ14" xr:uid="{00000000-0002-0000-0200-000005000000}">
      <formula1>8</formula1>
      <formula2>8</formula2>
    </dataValidation>
    <dataValidation type="textLength" imeMode="halfAlpha" allowBlank="1" showInputMessage="1" showErrorMessage="1" errorTitle="【エラー】" error="入力例を確認ください" promptTitle="【入力例】" prompt="03-3230-1321_x000a_間にﾊｲﾌﾝ入れる" sqref="G17:H17" xr:uid="{00000000-0002-0000-0200-000006000000}">
      <formula1>12</formula1>
      <formula2>13</formula2>
    </dataValidation>
    <dataValidation type="whole" imeMode="halfAlpha" allowBlank="1" showInputMessage="1" showErrorMessage="1" errorTitle="【年数エラー】" error="和歴の年数を入れてください" sqref="H25:AJ25" xr:uid="{00000000-0002-0000-0200-000007000000}">
      <formula1>1</formula1>
      <formula2>64</formula2>
    </dataValidation>
    <dataValidation type="whole" imeMode="halfAlpha" allowBlank="1" showInputMessage="1" showErrorMessage="1" errorTitle="【月数エラー】" error="１～１２の数値を入力してください" sqref="G26:AJ26" xr:uid="{00000000-0002-0000-0200-000008000000}">
      <formula1>1</formula1>
      <formula2>12</formula2>
    </dataValidation>
    <dataValidation type="whole" imeMode="halfAlpha" allowBlank="1" showInputMessage="1" showErrorMessage="1" errorTitle="【入力内容確認】" error="「クラス数」を入力してください_x000a_（幼稚園・認定こども園のみ）" sqref="G22:AJ22" xr:uid="{00000000-0002-0000-0200-000009000000}">
      <formula1>0</formula1>
      <formula2>100</formula2>
    </dataValidation>
    <dataValidation type="whole" imeMode="halfAlpha" allowBlank="1" showInputMessage="1" showErrorMessage="1" errorTitle="【入力内容確認】" error="本務教員の数を入力してください" sqref="G18:AJ18" xr:uid="{00000000-0002-0000-0200-00000A000000}">
      <formula1>0</formula1>
      <formula2>3000</formula2>
    </dataValidation>
    <dataValidation type="whole" imeMode="halfAlpha" allowBlank="1" showInputMessage="1" showErrorMessage="1" errorTitle="【入力内容確認】" error="兼務教員（非常勤、アルバイト）の数を入力してください" sqref="G19:AJ19" xr:uid="{00000000-0002-0000-0200-00000B000000}">
      <formula1>0</formula1>
      <formula2>5000</formula2>
    </dataValidation>
    <dataValidation type="whole" imeMode="halfAlpha" allowBlank="1" showInputMessage="1" showErrorMessage="1" errorTitle="【入力内容確認】" error="本務「職員」の数を、入力してください" sqref="G20:AJ20" xr:uid="{00000000-0002-0000-0200-00000C000000}">
      <formula1>0</formula1>
      <formula2>3000</formula2>
    </dataValidation>
    <dataValidation type="whole" imeMode="halfAlpha" allowBlank="1" showInputMessage="1" showErrorMessage="1" errorTitle="【入力内容確認】" error="収容定員（認可定員）の数を、入力してください" sqref="G21:AJ21" xr:uid="{00000000-0002-0000-0200-00000D000000}">
      <formula1>0</formula1>
      <formula2>10000</formula2>
    </dataValidation>
    <dataValidation type="whole" imeMode="fullAlpha" allowBlank="1" showInputMessage="1" showErrorMessage="1" errorTitle="【入力内容確認】" error="０歳～５歳の園児数を、入力してください" sqref="G26:I27 J38:AJ41 J33:AJ33 V24:AJ31 J24:U27 J29:U31" xr:uid="{00000000-0002-0000-0200-00000E000000}">
      <formula1>10</formula1>
      <formula2>300</formula2>
    </dataValidation>
    <dataValidation type="list" allowBlank="1" showInputMessage="1" showErrorMessage="1" sqref="G60:AJ60" xr:uid="{00000000-0002-0000-0200-00000F000000}">
      <formula1>$F$90:$F$91</formula1>
    </dataValidation>
    <dataValidation type="list" allowBlank="1" showInputMessage="1" showErrorMessage="1" promptTitle="【事由選択】" prompt="合併・分離、休校、廃止、名称変更とその事由をプルダウンから選択してください" sqref="G59:AJ59" xr:uid="{00000000-0002-0000-0200-000010000000}">
      <formula1>$I$177:$I$182</formula1>
    </dataValidation>
    <dataValidation type="list" allowBlank="1" showInputMessage="1" showErrorMessage="1" prompt="プルダウンから選択してください" sqref="G45:AJ45" xr:uid="{00000000-0002-0000-0200-000011000000}">
      <formula1>$I$197:$I$200</formula1>
    </dataValidation>
    <dataValidation type="list" allowBlank="1" showInputMessage="1" showErrorMessage="1" errorTitle="【入力形式エラー】" error="プルダウンから選んでください" promptTitle="【都道府県選択】" prompt="プルダウンから選んでください" sqref="G15:AJ15" xr:uid="{00000000-0002-0000-0200-000012000000}">
      <formula1>$G$158:$G$204</formula1>
    </dataValidation>
    <dataValidation type="whole" imeMode="halfAlpha" allowBlank="1" showInputMessage="1" showErrorMessage="1" sqref="G23:AJ23" xr:uid="{00000000-0002-0000-0200-000013000000}">
      <formula1>0</formula1>
      <formula2>10000</formula2>
    </dataValidation>
    <dataValidation type="list" imeMode="fullAlpha" allowBlank="1" showInputMessage="1" showErrorMessage="1" errorTitle="【入力内容確認】" error="０歳～５歳の園児数を、入力してください" sqref="G24:I24" xr:uid="{00000000-0002-0000-0200-000014000000}">
      <formula1>$F$86:$F$91</formula1>
    </dataValidation>
    <dataValidation type="whole" imeMode="halfAlpha" allowBlank="1" showInputMessage="1" showErrorMessage="1" errorTitle="【年数エラー】" error="和歴の年数を入れてください_x000a_" sqref="G25" xr:uid="{00000000-0002-0000-0200-000015000000}">
      <formula1>1</formula1>
      <formula2>64</formula2>
    </dataValidation>
    <dataValidation type="whole" imeMode="fullAlpha" allowBlank="1" showInputMessage="1" showErrorMessage="1" errorTitle="【入力内容確認】" error="和歴の年号を入れてください" sqref="G25" xr:uid="{00000000-0002-0000-0200-000016000000}">
      <formula1>1</formula1>
      <formula2>64</formula2>
    </dataValidation>
    <dataValidation type="whole" imeMode="fullAlpha" allowBlank="1" showInputMessage="1" showErrorMessage="1" errorTitle="【年数エラー】" error="和歴の年数を入れてください" sqref="H25:I25" xr:uid="{00000000-0002-0000-0200-000017000000}">
      <formula1>10</formula1>
      <formula2>300</formula2>
    </dataValidation>
    <dataValidation type="list" imeMode="halfAlpha" allowBlank="1" showInputMessage="1" showErrorMessage="1" sqref="G24" xr:uid="{00000000-0002-0000-0200-000018000000}">
      <formula1>$F$86:$F$91</formula1>
    </dataValidation>
    <dataValidation imeMode="hiragana" allowBlank="1" showInputMessage="1" showErrorMessage="1" sqref="G11:AJ12 V16:AJ16 G9:AJ9" xr:uid="{00000000-0002-0000-0200-000019000000}"/>
    <dataValidation allowBlank="1" showInputMessage="1" showErrorMessage="1" promptTitle="【学校種・課程】" prompt="プルダウンから選択してください" sqref="D53:D55 D39:D41 D8 D29:D37" xr:uid="{00000000-0002-0000-0200-00001A000000}"/>
    <dataValidation allowBlank="1" showErrorMessage="1" sqref="E39:F41 E53:F55 E29:AJ37 E8:AJ8" xr:uid="{00000000-0002-0000-0200-00001B000000}"/>
    <dataValidation type="list" allowBlank="1" showInputMessage="1" showErrorMessage="1" sqref="G28:AJ41" xr:uid="{00000000-0002-0000-0200-00001C000000}">
      <formula1>$I$171:$I$174</formula1>
    </dataValidation>
    <dataValidation type="list" imeMode="fullAlpha" allowBlank="1" showInputMessage="1" showErrorMessage="1" errorTitle="【入力内容確認】" error="０歳～５歳の園児数を、入力してください" sqref="G28:G41 H28:I31 H32:AJ32 H33:I33 H38:I41 H34:AJ37 J28:U28" xr:uid="{00000000-0002-0000-0200-00001D000000}">
      <formula1>$I$171:$I$174</formula1>
    </dataValidation>
    <dataValidation type="list" imeMode="hiragana" allowBlank="1" showInputMessage="1" showErrorMessage="1" promptTitle="【学校(園)の住所】　" prompt="法人本部の住所と_x000a_「同じ」「異なる」_x000a_いずれかを_x000a_プルダウンから_x000a_選択してください。" sqref="G13:AJ13" xr:uid="{00000000-0002-0000-0200-00001E000000}">
      <formula1>$I$202:$I$204</formula1>
    </dataValidation>
    <dataValidation imeMode="hiragana" allowBlank="1" showInputMessage="1" showErrorMessage="1" promptTitle="【地番等の書き方】" prompt="_x000a_正）１－７－５_x000a__x000a_誤）１丁目７番５号" sqref="G16:H16" xr:uid="{00000000-0002-0000-0200-00001F000000}"/>
    <dataValidation imeMode="hiragana" allowBlank="1" showInputMessage="1" showErrorMessage="1" prompt="【地番等の書き方】_x000a__x000a_正）１－７－５_x000a__x000a_誤）１丁目７番５号" sqref="I16:U16" xr:uid="{00000000-0002-0000-0200-000020000000}"/>
    <dataValidation type="list" allowBlank="1" showInputMessage="1" showErrorMessage="1" promptTitle="【学校種・課程】" prompt="プルダウンから選択してください" sqref="G10:AJ10" xr:uid="{00000000-0002-0000-0200-000021000000}">
      <formula1>$I$157:$I$170</formula1>
    </dataValidation>
    <dataValidation type="list" allowBlank="1" showInputMessage="1" showErrorMessage="1" prompt="プルダウンから選択してください" sqref="G46:AJ51" xr:uid="{00000000-0002-0000-0200-000022000000}">
      <formula1>$J$192:$J$200</formula1>
    </dataValidation>
    <dataValidation imeMode="fullAlpha" allowBlank="1" showInputMessage="1" showErrorMessage="1" errorTitle="【入力内容確認】" error="０歳～５歳の園児数を、入力してください" sqref="G44:AJ44" xr:uid="{00000000-0002-0000-0200-000023000000}"/>
    <dataValidation allowBlank="1" sqref="G44:AJ44" xr:uid="{00000000-0002-0000-0200-000024000000}"/>
    <dataValidation type="textLength" imeMode="disabled" allowBlank="1" showInputMessage="1" showErrorMessage="1" errorTitle="【エラー】" error="入力例を確認ください" promptTitle="【入力例】" prompt="03-3230-1321_x000a_間にﾊｲﾌﾝ入れる" sqref="I17:AJ17" xr:uid="{00000000-0002-0000-0200-000025000000}">
      <formula1>12</formula1>
      <formula2>13</formula2>
    </dataValidation>
  </dataValidations>
  <pageMargins left="0.51181102362204722" right="0.31496062992125984" top="0.78740157480314965" bottom="0" header="0.31496062992125984" footer="0.31496062992125984"/>
  <pageSetup paperSize="8" scale="4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CU160"/>
  <sheetViews>
    <sheetView showGridLines="0" view="pageBreakPreview" zoomScale="40" zoomScaleNormal="40" zoomScaleSheetLayoutView="40" workbookViewId="0">
      <pane xSplit="5" ySplit="7" topLeftCell="F101" activePane="bottomRight" state="frozen"/>
      <selection pane="topRight" activeCell="F1" sqref="F1"/>
      <selection pane="bottomLeft" activeCell="A13" sqref="A13"/>
      <selection pane="bottomRight" activeCell="I13" sqref="I13"/>
    </sheetView>
  </sheetViews>
  <sheetFormatPr defaultColWidth="9" defaultRowHeight="13.5"/>
  <cols>
    <col min="1" max="1" width="1.625" style="222" customWidth="1"/>
    <col min="2" max="2" width="3.625" style="223" customWidth="1"/>
    <col min="3" max="3" width="3.625" style="222" customWidth="1"/>
    <col min="4" max="4" width="1.625" style="222" customWidth="1"/>
    <col min="5" max="5" width="30.75" style="222" customWidth="1"/>
    <col min="6" max="6" width="20.625" style="25" customWidth="1"/>
    <col min="7" max="7" width="25.625" style="25" hidden="1" customWidth="1"/>
    <col min="8" max="8" width="3.625" style="25" customWidth="1"/>
    <col min="9" max="24" width="20.625" style="25" customWidth="1"/>
    <col min="25" max="39" width="20.625" style="25" hidden="1" customWidth="1"/>
    <col min="40" max="40" width="10.25" customWidth="1"/>
    <col min="41" max="43" width="5.625" style="25" hidden="1" customWidth="1"/>
    <col min="44" max="47" width="5.625" style="26" hidden="1" customWidth="1"/>
    <col min="48" max="75" width="5.625" style="25" hidden="1" customWidth="1"/>
    <col min="76" max="16384" width="9" style="25"/>
  </cols>
  <sheetData>
    <row r="1" spans="1:78" ht="114" customHeight="1">
      <c r="A1" s="105"/>
      <c r="B1" s="105"/>
      <c r="C1" s="105"/>
      <c r="D1" s="105"/>
      <c r="E1" s="105"/>
      <c r="F1" s="101"/>
      <c r="G1" s="101"/>
      <c r="H1" s="101"/>
      <c r="I1" s="101"/>
      <c r="J1" s="101"/>
      <c r="K1" s="101"/>
      <c r="L1" s="101"/>
      <c r="M1" s="101"/>
      <c r="N1" s="101"/>
      <c r="O1" s="101"/>
      <c r="P1" s="1330" t="str">
        <f>IF($H$14&gt;0,"「作業２」に戻って、「保育園」「その他事業」を削除してください。　　　　　　　　　　　　　　（決算値は「作業３（本シート）」の「学校法人部門」にまとめてください。","")</f>
        <v/>
      </c>
      <c r="Q1" s="1330"/>
      <c r="R1" s="1330"/>
      <c r="S1" s="101"/>
      <c r="T1" s="101"/>
      <c r="U1" s="101"/>
      <c r="V1" s="101"/>
      <c r="W1" s="101"/>
      <c r="X1" s="101"/>
      <c r="Y1" s="1330" t="str">
        <f>IF($H$14&gt;0,"「作業２」に戻って、「保育園」「その他事業」を削除してください。　　　　　　　　　　　　　　（決算値は「作業３（本シート）」の「学校法人部門」にまとめてください。","")</f>
        <v/>
      </c>
      <c r="Z1" s="1330"/>
      <c r="AA1" s="1330"/>
      <c r="AB1" s="101"/>
      <c r="AC1" s="101"/>
      <c r="AD1" s="101"/>
      <c r="AE1" s="101"/>
      <c r="AF1" s="101"/>
      <c r="AG1" s="101"/>
      <c r="AH1" s="1330" t="str">
        <f>IF($H$14&gt;0,"「作業２」に戻って、「保育園」「その他事業」を削除してください。　　　　　　　　　　　　　　（決算値は「作業３（本シート）」の「学校法人部門」にまとめてください。","")</f>
        <v/>
      </c>
      <c r="AI1" s="1330"/>
      <c r="AJ1" s="1330"/>
      <c r="AK1" s="101"/>
      <c r="AL1" s="101"/>
      <c r="AM1" s="101"/>
      <c r="AN1" s="81"/>
      <c r="AO1" s="101"/>
      <c r="AP1" s="101"/>
      <c r="AQ1" s="101"/>
      <c r="AR1" s="102"/>
      <c r="AS1" s="102"/>
      <c r="AT1" s="102"/>
      <c r="AU1" s="102"/>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row>
    <row r="2" spans="1:78" ht="13.5" customHeight="1">
      <c r="A2" s="105"/>
      <c r="B2" s="105"/>
      <c r="C2" s="105"/>
      <c r="D2" s="105"/>
      <c r="E2" s="105"/>
      <c r="F2" s="101"/>
      <c r="G2" s="101"/>
      <c r="H2" s="101"/>
      <c r="I2" s="101"/>
      <c r="J2" s="101"/>
      <c r="K2" s="101"/>
      <c r="L2" s="1365" t="str">
        <f>IF(J$13="","","灰色セルは入力不要です！")</f>
        <v/>
      </c>
      <c r="M2" s="1365"/>
      <c r="N2" s="1365"/>
      <c r="O2" s="1365"/>
      <c r="P2" s="1365" t="str">
        <f>IF(N$13="","","灰色セルは入力不要です！")</f>
        <v/>
      </c>
      <c r="Q2" s="1365"/>
      <c r="R2" s="1365"/>
      <c r="S2" s="1365"/>
      <c r="T2" s="1365" t="str">
        <f>IF(R$13="","","灰色セルは入力不要です！")</f>
        <v/>
      </c>
      <c r="U2" s="1365"/>
      <c r="V2" s="1365"/>
      <c r="W2" s="1365"/>
      <c r="X2" s="101"/>
      <c r="Y2" s="101"/>
      <c r="Z2" s="101"/>
      <c r="AA2" s="101"/>
      <c r="AB2" s="101"/>
      <c r="AC2" s="101"/>
      <c r="AD2" s="101"/>
      <c r="AE2" s="101"/>
      <c r="AF2" s="101"/>
      <c r="AG2" s="101"/>
      <c r="AH2" s="101"/>
      <c r="AI2" s="101"/>
      <c r="AJ2" s="101"/>
      <c r="AK2" s="101"/>
      <c r="AL2" s="101"/>
      <c r="AM2" s="101"/>
      <c r="AN2" s="81"/>
      <c r="AO2" s="101"/>
      <c r="AP2" s="101"/>
      <c r="AQ2" s="101"/>
      <c r="AR2" s="102"/>
      <c r="AS2" s="102"/>
      <c r="AT2" s="102"/>
      <c r="AU2" s="102"/>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row>
    <row r="3" spans="1:78" ht="5.0999999999999996" customHeight="1">
      <c r="A3" s="105"/>
      <c r="B3" s="105"/>
      <c r="C3" s="105"/>
      <c r="D3" s="105"/>
      <c r="E3" s="105"/>
      <c r="F3" s="101"/>
      <c r="G3" s="101"/>
      <c r="H3" s="101"/>
      <c r="I3" s="101"/>
      <c r="J3" s="101"/>
      <c r="K3" s="101"/>
      <c r="L3" s="1365"/>
      <c r="M3" s="1365"/>
      <c r="N3" s="1365"/>
      <c r="O3" s="1365"/>
      <c r="P3" s="1365"/>
      <c r="Q3" s="1365"/>
      <c r="R3" s="1365"/>
      <c r="S3" s="1365"/>
      <c r="T3" s="1365"/>
      <c r="U3" s="1365"/>
      <c r="V3" s="1365"/>
      <c r="W3" s="1365"/>
      <c r="X3" s="81"/>
      <c r="Y3" s="101"/>
      <c r="Z3" s="101"/>
      <c r="AA3" s="101"/>
      <c r="AB3" s="101"/>
      <c r="AC3" s="101"/>
      <c r="AD3" s="101"/>
      <c r="AE3" s="101"/>
      <c r="AF3" s="101"/>
      <c r="AG3" s="101"/>
      <c r="AH3" s="101"/>
      <c r="AI3" s="101"/>
      <c r="AJ3" s="101"/>
      <c r="AK3" s="101"/>
      <c r="AL3" s="101"/>
      <c r="AM3" s="101"/>
      <c r="AN3" s="81"/>
      <c r="AO3" s="101"/>
      <c r="AP3" s="101"/>
      <c r="AQ3" s="101"/>
      <c r="AR3" s="102"/>
      <c r="AS3" s="102"/>
      <c r="AT3" s="102"/>
      <c r="AU3" s="102"/>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row>
    <row r="4" spans="1:78" ht="5.0999999999999996" customHeight="1">
      <c r="A4" s="105"/>
      <c r="B4" s="105"/>
      <c r="C4" s="105"/>
      <c r="D4" s="105"/>
      <c r="E4" s="105"/>
      <c r="F4" s="101"/>
      <c r="G4" s="101"/>
      <c r="H4" s="101"/>
      <c r="I4" s="101"/>
      <c r="J4" s="101"/>
      <c r="K4" s="101"/>
      <c r="L4" s="1365"/>
      <c r="M4" s="1365"/>
      <c r="N4" s="1365"/>
      <c r="O4" s="1365"/>
      <c r="P4" s="1365"/>
      <c r="Q4" s="1365"/>
      <c r="R4" s="1365"/>
      <c r="S4" s="1365"/>
      <c r="T4" s="1365"/>
      <c r="U4" s="1365"/>
      <c r="V4" s="1365"/>
      <c r="W4" s="1365"/>
      <c r="X4" s="101"/>
      <c r="Y4" s="101"/>
      <c r="Z4" s="101"/>
      <c r="AA4" s="101"/>
      <c r="AB4" s="101"/>
      <c r="AC4" s="101"/>
      <c r="AD4" s="101"/>
      <c r="AE4" s="101"/>
      <c r="AF4" s="101"/>
      <c r="AG4" s="101"/>
      <c r="AH4" s="101"/>
      <c r="AI4" s="101"/>
      <c r="AJ4" s="101"/>
      <c r="AK4" s="101"/>
      <c r="AL4" s="101"/>
      <c r="AM4" s="101"/>
      <c r="AN4" s="81"/>
      <c r="AO4" s="101"/>
      <c r="AP4" s="101"/>
      <c r="AQ4" s="101"/>
      <c r="AR4" s="102"/>
      <c r="AS4" s="102"/>
      <c r="AT4" s="102"/>
      <c r="AU4" s="102"/>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row>
    <row r="5" spans="1:78" ht="5.0999999999999996" customHeight="1">
      <c r="A5" s="105"/>
      <c r="B5" s="105"/>
      <c r="C5" s="105"/>
      <c r="D5" s="105"/>
      <c r="E5" s="105"/>
      <c r="F5" s="101"/>
      <c r="G5" s="101"/>
      <c r="H5" s="101"/>
      <c r="I5" s="101"/>
      <c r="J5" s="101"/>
      <c r="K5" s="101"/>
      <c r="L5" s="101"/>
      <c r="M5" s="262" t="s">
        <v>468</v>
      </c>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81"/>
      <c r="AO5" s="101"/>
      <c r="AP5" s="101"/>
      <c r="AQ5" s="101"/>
      <c r="AR5" s="102"/>
      <c r="AS5" s="102"/>
      <c r="AT5" s="102"/>
      <c r="AU5" s="102"/>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5.0999999999999996" customHeight="1" thickBot="1">
      <c r="A6" s="105"/>
      <c r="B6" s="105"/>
      <c r="C6" s="105"/>
      <c r="D6" s="105"/>
      <c r="E6" s="105"/>
      <c r="F6" s="101"/>
      <c r="G6" s="101"/>
      <c r="H6" s="101"/>
      <c r="I6" s="101"/>
      <c r="J6" s="101"/>
      <c r="K6" s="101"/>
      <c r="AN6" s="81"/>
      <c r="AO6" s="101"/>
      <c r="AP6" s="101"/>
      <c r="AQ6" s="101"/>
      <c r="AR6" s="102"/>
      <c r="AS6" s="102"/>
      <c r="AT6" s="102"/>
      <c r="AU6" s="102"/>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row>
    <row r="7" spans="1:78" s="354" customFormat="1" ht="28.5" customHeight="1" thickBot="1">
      <c r="A7" s="348"/>
      <c r="B7" s="348"/>
      <c r="C7" s="348"/>
      <c r="D7" s="348"/>
      <c r="E7" s="348"/>
      <c r="F7" s="349" t="str">
        <f t="shared" ref="F7:H7" si="0">IF(F12="","",F12)</f>
        <v>000</v>
      </c>
      <c r="G7" s="349" t="str">
        <f t="shared" si="0"/>
        <v>総計（横合計）</v>
      </c>
      <c r="H7" s="350" t="str">
        <f t="shared" si="0"/>
        <v/>
      </c>
      <c r="I7" s="349" t="str">
        <f>IF(I12="","",I12)</f>
        <v>Y00</v>
      </c>
      <c r="J7" s="349" t="str">
        <f>IF(J13="","",J13)</f>
        <v/>
      </c>
      <c r="K7" s="349" t="str">
        <f>IF(K13="","",K13)</f>
        <v/>
      </c>
      <c r="L7" s="349" t="str">
        <f>IF(L13="","",L13)</f>
        <v/>
      </c>
      <c r="M7" s="349" t="str">
        <f t="shared" ref="M7:AM7" si="1">IF(M13="","",M13)</f>
        <v/>
      </c>
      <c r="N7" s="349" t="str">
        <f t="shared" si="1"/>
        <v/>
      </c>
      <c r="O7" s="349" t="str">
        <f t="shared" si="1"/>
        <v/>
      </c>
      <c r="P7" s="349" t="str">
        <f t="shared" si="1"/>
        <v/>
      </c>
      <c r="Q7" s="349" t="str">
        <f t="shared" si="1"/>
        <v/>
      </c>
      <c r="R7" s="349" t="str">
        <f t="shared" si="1"/>
        <v/>
      </c>
      <c r="S7" s="349" t="str">
        <f t="shared" si="1"/>
        <v/>
      </c>
      <c r="T7" s="349" t="str">
        <f t="shared" si="1"/>
        <v/>
      </c>
      <c r="U7" s="349" t="str">
        <f t="shared" si="1"/>
        <v/>
      </c>
      <c r="V7" s="349" t="str">
        <f t="shared" si="1"/>
        <v/>
      </c>
      <c r="W7" s="349" t="str">
        <f t="shared" si="1"/>
        <v/>
      </c>
      <c r="X7" s="349" t="str">
        <f t="shared" si="1"/>
        <v/>
      </c>
      <c r="Y7" s="349" t="str">
        <f t="shared" si="1"/>
        <v/>
      </c>
      <c r="Z7" s="349" t="str">
        <f t="shared" si="1"/>
        <v/>
      </c>
      <c r="AA7" s="349" t="str">
        <f t="shared" si="1"/>
        <v/>
      </c>
      <c r="AB7" s="349" t="str">
        <f t="shared" si="1"/>
        <v/>
      </c>
      <c r="AC7" s="349" t="str">
        <f t="shared" si="1"/>
        <v/>
      </c>
      <c r="AD7" s="349" t="str">
        <f t="shared" si="1"/>
        <v/>
      </c>
      <c r="AE7" s="349" t="str">
        <f t="shared" si="1"/>
        <v/>
      </c>
      <c r="AF7" s="349" t="str">
        <f t="shared" si="1"/>
        <v/>
      </c>
      <c r="AG7" s="349" t="str">
        <f t="shared" si="1"/>
        <v/>
      </c>
      <c r="AH7" s="349" t="str">
        <f t="shared" si="1"/>
        <v/>
      </c>
      <c r="AI7" s="349" t="str">
        <f t="shared" si="1"/>
        <v/>
      </c>
      <c r="AJ7" s="349" t="str">
        <f t="shared" si="1"/>
        <v/>
      </c>
      <c r="AK7" s="349" t="str">
        <f t="shared" si="1"/>
        <v/>
      </c>
      <c r="AL7" s="349" t="str">
        <f t="shared" si="1"/>
        <v/>
      </c>
      <c r="AM7" s="349" t="str">
        <f t="shared" si="1"/>
        <v/>
      </c>
      <c r="AN7" s="351"/>
      <c r="AO7" s="352"/>
      <c r="AP7" s="352"/>
      <c r="AQ7" s="352"/>
      <c r="AR7" s="353"/>
      <c r="AS7" s="353"/>
      <c r="AT7" s="353"/>
      <c r="AU7" s="353"/>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row>
    <row r="8" spans="1:78" ht="3" customHeight="1">
      <c r="A8" s="217"/>
      <c r="B8" s="105"/>
      <c r="C8" s="105"/>
      <c r="D8" s="105"/>
      <c r="E8" s="105"/>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81"/>
      <c r="AO8" s="101"/>
      <c r="AP8" s="101"/>
      <c r="AQ8" s="101"/>
      <c r="AR8" s="103"/>
      <c r="AS8" s="103"/>
      <c r="AT8" s="103"/>
      <c r="AU8" s="103"/>
      <c r="AV8" s="103"/>
      <c r="AW8" s="103"/>
      <c r="AX8" s="103"/>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row>
    <row r="9" spans="1:78" ht="3" customHeight="1">
      <c r="A9" s="105"/>
      <c r="B9" s="104"/>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81"/>
      <c r="AO9" s="101"/>
      <c r="AP9" s="101"/>
      <c r="AQ9" s="101"/>
      <c r="AR9" s="102"/>
      <c r="AS9" s="102"/>
      <c r="AT9" s="102"/>
      <c r="AU9" s="102"/>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row>
    <row r="10" spans="1:78" ht="17.25">
      <c r="A10" s="105"/>
      <c r="B10" s="1287" t="s">
        <v>214</v>
      </c>
      <c r="C10" s="1287"/>
      <c r="D10" s="1287"/>
      <c r="E10" s="1287"/>
      <c r="F10" s="1287"/>
      <c r="G10" s="1287"/>
      <c r="H10" s="1287"/>
      <c r="I10" s="1287"/>
      <c r="J10" s="1287"/>
      <c r="K10" s="1287"/>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81"/>
      <c r="AO10" s="106"/>
      <c r="AP10" s="106"/>
      <c r="AQ10" s="106"/>
      <c r="AR10" s="102"/>
      <c r="AS10" s="102"/>
      <c r="AT10" s="102"/>
      <c r="AU10" s="102"/>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row>
    <row r="11" spans="1:78" ht="15" thickBot="1">
      <c r="A11" s="105"/>
      <c r="B11" s="104"/>
      <c r="C11" s="105"/>
      <c r="D11" s="105"/>
      <c r="E11" s="105"/>
      <c r="F11" s="105"/>
      <c r="G11" s="105"/>
      <c r="H11" s="105"/>
      <c r="I11" s="105"/>
      <c r="J11" s="105"/>
      <c r="K11" s="107" t="str">
        <f>CONCATENATE("（",作業２!E77,作業２!E70,"年4月1日～",作業２!E81,作業２!E73,"年3月31日　単位：円）")</f>
        <v>（令和6年4月1日～令和7年3月31日　単位：円）</v>
      </c>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81"/>
      <c r="AO11" s="108"/>
      <c r="AP11" s="108"/>
      <c r="AQ11" s="108"/>
      <c r="AR11" s="102"/>
      <c r="AS11" s="102"/>
      <c r="AT11" s="102"/>
      <c r="AU11" s="102"/>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row>
    <row r="12" spans="1:78" ht="15" thickTop="1">
      <c r="A12" s="105"/>
      <c r="B12" s="1321" t="s">
        <v>485</v>
      </c>
      <c r="C12" s="1322"/>
      <c r="D12" s="1322"/>
      <c r="E12" s="1322"/>
      <c r="F12" s="610" t="s">
        <v>679</v>
      </c>
      <c r="G12" s="1285" t="s">
        <v>379</v>
      </c>
      <c r="H12" s="337"/>
      <c r="I12" s="338" t="s">
        <v>477</v>
      </c>
      <c r="J12" s="323"/>
      <c r="K12" s="324"/>
      <c r="L12" s="426"/>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324"/>
      <c r="AN12" s="81"/>
      <c r="AO12" s="199"/>
      <c r="AP12" s="199"/>
      <c r="AQ12" s="199"/>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1"/>
      <c r="BY12" s="101"/>
      <c r="BZ12" s="101"/>
    </row>
    <row r="13" spans="1:78" ht="39.950000000000003" customHeight="1" thickBot="1">
      <c r="A13" s="105"/>
      <c r="B13" s="1323"/>
      <c r="C13" s="1324"/>
      <c r="D13" s="1324"/>
      <c r="E13" s="1324"/>
      <c r="F13" s="297" t="s">
        <v>31</v>
      </c>
      <c r="G13" s="1286"/>
      <c r="H13" s="241"/>
      <c r="I13" s="296" t="s">
        <v>725</v>
      </c>
      <c r="J13" s="325" t="str">
        <f>IF(作業２!G9="","",作業２!G9)</f>
        <v/>
      </c>
      <c r="K13" s="326" t="str">
        <f>IF(作業２!H29="Z","",IF(作業２!H9="","",作業２!H9))</f>
        <v/>
      </c>
      <c r="L13" s="332" t="str">
        <f>IF(作業２!I29="Z","",IF(作業２!I9="","",作業２!I9))</f>
        <v/>
      </c>
      <c r="M13" s="327" t="str">
        <f>IF(作業２!J29="Z","",IF(作業２!J9="","",作業２!J9))</f>
        <v/>
      </c>
      <c r="N13" s="327" t="str">
        <f>IF(作業２!K29="Z","",IF(作業２!K9="","",作業２!K9))</f>
        <v/>
      </c>
      <c r="O13" s="327" t="str">
        <f>IF(作業２!L29="Z","",IF(作業２!L9="","",作業２!L9))</f>
        <v/>
      </c>
      <c r="P13" s="327" t="str">
        <f>IF(作業２!M29="Z","",IF(作業２!M9="","",作業２!M9))</f>
        <v/>
      </c>
      <c r="Q13" s="327" t="str">
        <f>IF(作業２!N29="Z","",IF(作業２!N9="","",作業２!N9))</f>
        <v/>
      </c>
      <c r="R13" s="327" t="str">
        <f>IF(作業２!O29="Z","",IF(作業２!O9="","",作業２!O9))</f>
        <v/>
      </c>
      <c r="S13" s="327" t="str">
        <f>IF(作業２!P29="Z","",IF(作業２!P9="","",作業２!P9))</f>
        <v/>
      </c>
      <c r="T13" s="327" t="str">
        <f>IF(作業２!Q29="Z","",IF(作業２!Q9="","",作業２!Q9))</f>
        <v/>
      </c>
      <c r="U13" s="327" t="str">
        <f>IF(作業２!R29="Z","",IF(作業２!R9="","",作業２!R9))</f>
        <v/>
      </c>
      <c r="V13" s="327" t="str">
        <f>IF(作業２!S29="Z","",IF(作業２!S9="","",作業２!S9))</f>
        <v/>
      </c>
      <c r="W13" s="327" t="str">
        <f>IF(作業２!T29="Z","",IF(作業２!T9="","",作業２!T9))</f>
        <v/>
      </c>
      <c r="X13" s="327" t="str">
        <f>IF(作業２!U29="Z","",IF(作業２!U9="","",作業２!U9))</f>
        <v/>
      </c>
      <c r="Y13" s="327" t="str">
        <f>IF(作業２!V29="Z","",IF(作業２!V9="","",作業２!V9))</f>
        <v/>
      </c>
      <c r="Z13" s="327" t="str">
        <f>IF(作業２!W29="Z","",IF(作業２!W9="","",作業２!W9))</f>
        <v/>
      </c>
      <c r="AA13" s="327" t="str">
        <f>IF(作業２!X29="Z","",IF(作業２!X9="","",作業２!X9))</f>
        <v/>
      </c>
      <c r="AB13" s="327" t="str">
        <f>IF(作業２!Y29="Z","",IF(作業２!Y9="","",作業２!Y9))</f>
        <v/>
      </c>
      <c r="AC13" s="327" t="str">
        <f>IF(作業２!Z29="Z","",IF(作業２!Z9="","",作業２!Z9))</f>
        <v/>
      </c>
      <c r="AD13" s="327" t="str">
        <f>IF(作業２!AA29="Z","",IF(作業２!AA9="","",作業２!AA9))</f>
        <v/>
      </c>
      <c r="AE13" s="327" t="str">
        <f>IF(作業２!AB29="Z","",IF(作業２!AB9="","",作業２!AB9))</f>
        <v/>
      </c>
      <c r="AF13" s="327" t="str">
        <f>IF(作業２!AC29="Z","",IF(作業２!AC9="","",作業２!AC9))</f>
        <v/>
      </c>
      <c r="AG13" s="327" t="str">
        <f>IF(作業２!AD29="Z","",IF(作業２!AD9="","",作業２!AD9))</f>
        <v/>
      </c>
      <c r="AH13" s="327" t="str">
        <f>IF(作業２!AE29="Z","",IF(作業２!AE9="","",作業２!AE9))</f>
        <v/>
      </c>
      <c r="AI13" s="327" t="str">
        <f>IF(作業２!AF29="Z","",IF(作業２!AF9="","",作業２!AF9))</f>
        <v/>
      </c>
      <c r="AJ13" s="327" t="str">
        <f>IF(作業２!AG29="Z","",IF(作業２!AG9="","",作業２!AG9))</f>
        <v/>
      </c>
      <c r="AK13" s="327" t="str">
        <f>IF(作業２!AH29="Z","",IF(作業２!AH9="","",作業２!AH9))</f>
        <v/>
      </c>
      <c r="AL13" s="327" t="str">
        <f>IF(作業２!AI29="Z","",IF(作業２!AI9="","",作業２!AI9))</f>
        <v/>
      </c>
      <c r="AM13" s="326" t="str">
        <f>IF(作業２!AJ29="Z","",IF(作業２!AJ9="","",作業２!AJ9))</f>
        <v/>
      </c>
      <c r="AN13" s="81"/>
      <c r="AO13" s="200"/>
      <c r="AP13" s="200"/>
      <c r="AQ13" s="200"/>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1"/>
      <c r="BY13" s="101"/>
      <c r="BZ13" s="101"/>
    </row>
    <row r="14" spans="1:78" ht="24.95" customHeight="1">
      <c r="A14" s="105"/>
      <c r="B14" s="1332" t="s">
        <v>254</v>
      </c>
      <c r="C14" s="1333"/>
      <c r="D14" s="1333"/>
      <c r="E14" s="1333"/>
      <c r="F14" s="762" t="str">
        <f>IF(AO14=TRUE,"",SUM(F15:F20))</f>
        <v/>
      </c>
      <c r="G14" s="828">
        <f>IF(AP14=TRUE,"",SUM(G15:G20))</f>
        <v>0</v>
      </c>
      <c r="H14" s="997">
        <f>COUNTIF(作業２!$G$29:$AJ$29,"Z")</f>
        <v>0</v>
      </c>
      <c r="I14" s="762" t="str">
        <f t="shared" ref="I14:J14" si="2">IF(AQ14=TRUE,"",SUM(I15:I20))</f>
        <v/>
      </c>
      <c r="J14" s="998" t="str">
        <f t="shared" si="2"/>
        <v/>
      </c>
      <c r="K14" s="999" t="str">
        <f>IF(作業２!H29="Z","",IF(AS14=TRUE,"",SUM(K15:K20)))</f>
        <v/>
      </c>
      <c r="L14" s="1000" t="str">
        <f>IF(作業２!I29="Z","",IF(AT14=TRUE,"",SUM(L15:L20)))</f>
        <v/>
      </c>
      <c r="M14" s="1001" t="str">
        <f>IF(作業２!J29="Z","",IF(AU14=TRUE,"",SUM(M15:M20)))</f>
        <v/>
      </c>
      <c r="N14" s="1001" t="str">
        <f>IF(作業２!K29="Z","",IF(AV14=TRUE,"",SUM(N15:N20)))</f>
        <v/>
      </c>
      <c r="O14" s="1001" t="str">
        <f>IF(作業２!L29="Z","",IF(AW14=TRUE,"",SUM(O15:O20)))</f>
        <v/>
      </c>
      <c r="P14" s="1001" t="str">
        <f>IF(作業２!M29="Z","",IF(AX14=TRUE,"",SUM(P15:P20)))</f>
        <v/>
      </c>
      <c r="Q14" s="1001" t="str">
        <f>IF(作業２!N29="Z","",IF(AY14=TRUE,"",SUM(Q15:Q20)))</f>
        <v/>
      </c>
      <c r="R14" s="1001" t="str">
        <f>IF(作業２!O29="Z","",IF(AZ14=TRUE,"",SUM(R15:R20)))</f>
        <v/>
      </c>
      <c r="S14" s="1001" t="str">
        <f>IF(作業２!P29="Z","",IF(BA14=TRUE,"",SUM(S15:S20)))</f>
        <v/>
      </c>
      <c r="T14" s="1001" t="str">
        <f>IF(作業２!Q29="Z","",IF(BB14=TRUE,"",SUM(T15:T20)))</f>
        <v/>
      </c>
      <c r="U14" s="1001" t="str">
        <f>IF(作業２!R29="Z","",IF(BC14=TRUE,"",SUM(U15:U20)))</f>
        <v/>
      </c>
      <c r="V14" s="1001" t="str">
        <f>IF(作業２!S29="Z","",IF(BD14=TRUE,"",SUM(V15:V20)))</f>
        <v/>
      </c>
      <c r="W14" s="1001" t="str">
        <f>IF(作業２!T29="Z","",IF(BE14=TRUE,"",SUM(W15:W20)))</f>
        <v/>
      </c>
      <c r="X14" s="1001" t="str">
        <f>IF(作業２!U29="Z","",IF(BF14=TRUE,"",SUM(X15:X20)))</f>
        <v/>
      </c>
      <c r="Y14" s="271" t="str">
        <f>IF(作業２!V29="Z","",IF(BG14=TRUE,"",SUM(Y15:Y20)))</f>
        <v/>
      </c>
      <c r="Z14" s="271" t="str">
        <f>IF(作業２!W29="Z","",IF(BH14=TRUE,"",SUM(Z15:Z20)))</f>
        <v/>
      </c>
      <c r="AA14" s="271" t="str">
        <f>IF(作業２!X29="Z","",IF(BI14=TRUE,"",SUM(AA15:AA20)))</f>
        <v/>
      </c>
      <c r="AB14" s="271" t="str">
        <f>IF(作業２!Y29="Z","",IF(BJ14=TRUE,"",SUM(AB15:AB20)))</f>
        <v/>
      </c>
      <c r="AC14" s="271" t="str">
        <f>IF(作業２!Z29="Z","",IF(BK14=TRUE,"",SUM(AC15:AC20)))</f>
        <v/>
      </c>
      <c r="AD14" s="271" t="str">
        <f>IF(作業２!AA29="Z","",IF(BL14=TRUE,"",SUM(AD15:AD20)))</f>
        <v/>
      </c>
      <c r="AE14" s="271" t="str">
        <f>IF(作業２!AB29="Z","",IF(BM14=TRUE,"",SUM(AE15:AE20)))</f>
        <v/>
      </c>
      <c r="AF14" s="271" t="str">
        <f>IF(作業２!AC29="Z","",IF(BN14=TRUE,"",SUM(AF15:AF20)))</f>
        <v/>
      </c>
      <c r="AG14" s="271" t="str">
        <f>IF(作業２!AD29="Z","",IF(BO14=TRUE,"",SUM(AG15:AG20)))</f>
        <v/>
      </c>
      <c r="AH14" s="271" t="str">
        <f>IF(作業２!AE29="Z","",IF(BP14=TRUE,"",SUM(AH15:AH20)))</f>
        <v/>
      </c>
      <c r="AI14" s="271" t="str">
        <f>IF(作業２!AF29="Z","",IF(BQ14=TRUE,"",SUM(AI15:AI20)))</f>
        <v/>
      </c>
      <c r="AJ14" s="271" t="str">
        <f>IF(作業２!AG29="Z","",IF(BR14=TRUE,"",SUM(AJ15:AJ20)))</f>
        <v/>
      </c>
      <c r="AK14" s="271" t="str">
        <f>IF(作業２!AH29="Z","",IF(BS14=TRUE,"",SUM(AK15:AK20)))</f>
        <v/>
      </c>
      <c r="AL14" s="271" t="str">
        <f>IF(作業２!AI29="Z","",IF(BT14=TRUE,"",SUM(AL15:AL20)))</f>
        <v/>
      </c>
      <c r="AM14" s="114" t="str">
        <f>IF(作業２!AJ29="Z","",IF(BU14=TRUE,"",SUM(AM15:AM20)))</f>
        <v/>
      </c>
      <c r="AN14" s="81"/>
      <c r="AO14" s="201" t="b">
        <f>AND(F15="",F16="",F17="",F18="",F19="",F20="")</f>
        <v>1</v>
      </c>
      <c r="AP14" s="201" t="b">
        <f>AND(G15="",G16="",G17="",G18="",G19="",G20="")</f>
        <v>0</v>
      </c>
      <c r="AQ14" s="201" t="b">
        <f t="shared" ref="AQ14:BU14" si="3">AND(I15="",I16="",I17="",I18="",I19="",I20="")</f>
        <v>1</v>
      </c>
      <c r="AR14" s="201" t="b">
        <f t="shared" si="3"/>
        <v>1</v>
      </c>
      <c r="AS14" s="201" t="b">
        <f t="shared" si="3"/>
        <v>1</v>
      </c>
      <c r="AT14" s="201" t="b">
        <f t="shared" si="3"/>
        <v>1</v>
      </c>
      <c r="AU14" s="201" t="b">
        <f t="shared" si="3"/>
        <v>1</v>
      </c>
      <c r="AV14" s="201" t="b">
        <f t="shared" si="3"/>
        <v>1</v>
      </c>
      <c r="AW14" s="201" t="b">
        <f t="shared" si="3"/>
        <v>1</v>
      </c>
      <c r="AX14" s="201" t="b">
        <f t="shared" si="3"/>
        <v>1</v>
      </c>
      <c r="AY14" s="201" t="b">
        <f t="shared" si="3"/>
        <v>1</v>
      </c>
      <c r="AZ14" s="201" t="b">
        <f t="shared" si="3"/>
        <v>1</v>
      </c>
      <c r="BA14" s="201" t="b">
        <f t="shared" si="3"/>
        <v>1</v>
      </c>
      <c r="BB14" s="201" t="b">
        <f t="shared" si="3"/>
        <v>1</v>
      </c>
      <c r="BC14" s="201" t="b">
        <f t="shared" si="3"/>
        <v>1</v>
      </c>
      <c r="BD14" s="201" t="b">
        <f t="shared" si="3"/>
        <v>1</v>
      </c>
      <c r="BE14" s="201" t="b">
        <f t="shared" si="3"/>
        <v>1</v>
      </c>
      <c r="BF14" s="201" t="b">
        <f t="shared" si="3"/>
        <v>1</v>
      </c>
      <c r="BG14" s="201" t="b">
        <f t="shared" si="3"/>
        <v>1</v>
      </c>
      <c r="BH14" s="201" t="b">
        <f t="shared" si="3"/>
        <v>1</v>
      </c>
      <c r="BI14" s="201" t="b">
        <f t="shared" si="3"/>
        <v>1</v>
      </c>
      <c r="BJ14" s="201" t="b">
        <f t="shared" si="3"/>
        <v>1</v>
      </c>
      <c r="BK14" s="201" t="b">
        <f t="shared" si="3"/>
        <v>1</v>
      </c>
      <c r="BL14" s="201" t="b">
        <f t="shared" si="3"/>
        <v>1</v>
      </c>
      <c r="BM14" s="201" t="b">
        <f t="shared" si="3"/>
        <v>1</v>
      </c>
      <c r="BN14" s="201" t="b">
        <f t="shared" si="3"/>
        <v>1</v>
      </c>
      <c r="BO14" s="201" t="b">
        <f t="shared" si="3"/>
        <v>1</v>
      </c>
      <c r="BP14" s="201" t="b">
        <f t="shared" si="3"/>
        <v>1</v>
      </c>
      <c r="BQ14" s="201" t="b">
        <f t="shared" si="3"/>
        <v>1</v>
      </c>
      <c r="BR14" s="201" t="b">
        <f t="shared" si="3"/>
        <v>1</v>
      </c>
      <c r="BS14" s="201" t="b">
        <f t="shared" si="3"/>
        <v>1</v>
      </c>
      <c r="BT14" s="201" t="b">
        <f t="shared" si="3"/>
        <v>1</v>
      </c>
      <c r="BU14" s="201" t="b">
        <f t="shared" si="3"/>
        <v>1</v>
      </c>
      <c r="BV14" s="201" t="e">
        <f>AND(#REF!="",#REF!="",#REF!="",#REF!="",#REF!="",#REF!="")</f>
        <v>#REF!</v>
      </c>
      <c r="BW14" s="201" t="e">
        <f>AND(#REF!="",#REF!="",#REF!="",#REF!="",#REF!="",#REF!="")</f>
        <v>#REF!</v>
      </c>
      <c r="BX14" s="101"/>
      <c r="BY14" s="101"/>
      <c r="BZ14" s="101"/>
    </row>
    <row r="15" spans="1:78" ht="24.95" customHeight="1">
      <c r="A15" s="105"/>
      <c r="B15" s="1281" t="s">
        <v>184</v>
      </c>
      <c r="C15" s="155" t="s">
        <v>177</v>
      </c>
      <c r="D15" s="156"/>
      <c r="E15" s="191" t="s">
        <v>213</v>
      </c>
      <c r="F15" s="763"/>
      <c r="G15" s="1002">
        <f t="shared" ref="G15:G20" si="4">SUM(I15:AM15)</f>
        <v>0</v>
      </c>
      <c r="H15" s="1003">
        <f t="shared" ref="H15:H20" si="5">IF(J15="",0,J15)+IF(K15="",0,K15)+IF(L15="",0,L15)</f>
        <v>0</v>
      </c>
      <c r="I15" s="768"/>
      <c r="J15" s="806"/>
      <c r="K15" s="783"/>
      <c r="L15" s="784"/>
      <c r="M15" s="1004"/>
      <c r="N15" s="1004"/>
      <c r="O15" s="1004"/>
      <c r="P15" s="1004"/>
      <c r="Q15" s="1004"/>
      <c r="R15" s="1004"/>
      <c r="S15" s="1004"/>
      <c r="T15" s="1004"/>
      <c r="U15" s="1004"/>
      <c r="V15" s="1004"/>
      <c r="W15" s="1004"/>
      <c r="X15" s="1004"/>
      <c r="Y15" s="260"/>
      <c r="Z15" s="260"/>
      <c r="AA15" s="260"/>
      <c r="AB15" s="260"/>
      <c r="AC15" s="260"/>
      <c r="AD15" s="260"/>
      <c r="AE15" s="260"/>
      <c r="AF15" s="260"/>
      <c r="AG15" s="260"/>
      <c r="AH15" s="260"/>
      <c r="AI15" s="260"/>
      <c r="AJ15" s="260"/>
      <c r="AK15" s="260"/>
      <c r="AL15" s="260"/>
      <c r="AM15" s="371"/>
      <c r="AN15" s="81"/>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101"/>
      <c r="BY15" s="101"/>
      <c r="BZ15" s="101"/>
    </row>
    <row r="16" spans="1:78" ht="24.95" customHeight="1">
      <c r="A16" s="105"/>
      <c r="B16" s="1317"/>
      <c r="C16" s="157" t="s">
        <v>175</v>
      </c>
      <c r="D16" s="158"/>
      <c r="E16" s="182" t="s">
        <v>212</v>
      </c>
      <c r="F16" s="764"/>
      <c r="G16" s="1005">
        <f t="shared" si="4"/>
        <v>0</v>
      </c>
      <c r="H16" s="1003">
        <f t="shared" si="5"/>
        <v>0</v>
      </c>
      <c r="I16" s="768"/>
      <c r="J16" s="782"/>
      <c r="K16" s="783"/>
      <c r="L16" s="784"/>
      <c r="M16" s="1004"/>
      <c r="N16" s="1004"/>
      <c r="O16" s="1004"/>
      <c r="P16" s="1004"/>
      <c r="Q16" s="1004"/>
      <c r="R16" s="1004"/>
      <c r="S16" s="1004"/>
      <c r="T16" s="1004"/>
      <c r="U16" s="1004"/>
      <c r="V16" s="1004"/>
      <c r="W16" s="1004"/>
      <c r="X16" s="1004"/>
      <c r="Y16" s="260"/>
      <c r="Z16" s="260"/>
      <c r="AA16" s="260"/>
      <c r="AB16" s="260"/>
      <c r="AC16" s="260"/>
      <c r="AD16" s="260"/>
      <c r="AE16" s="260"/>
      <c r="AF16" s="260"/>
      <c r="AG16" s="260"/>
      <c r="AH16" s="260"/>
      <c r="AI16" s="260"/>
      <c r="AJ16" s="260"/>
      <c r="AK16" s="260"/>
      <c r="AL16" s="260"/>
      <c r="AM16" s="371"/>
      <c r="AN16" s="81"/>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101"/>
      <c r="BY16" s="101"/>
      <c r="BZ16" s="101"/>
    </row>
    <row r="17" spans="1:78" ht="24.95" customHeight="1">
      <c r="A17" s="105"/>
      <c r="B17" s="1317"/>
      <c r="C17" s="157" t="s">
        <v>173</v>
      </c>
      <c r="D17" s="158"/>
      <c r="E17" s="182" t="s">
        <v>211</v>
      </c>
      <c r="F17" s="764"/>
      <c r="G17" s="1005">
        <f t="shared" si="4"/>
        <v>0</v>
      </c>
      <c r="H17" s="1003">
        <f t="shared" si="5"/>
        <v>0</v>
      </c>
      <c r="I17" s="768"/>
      <c r="J17" s="782"/>
      <c r="K17" s="783"/>
      <c r="L17" s="784"/>
      <c r="M17" s="1004"/>
      <c r="N17" s="1004"/>
      <c r="O17" s="1004"/>
      <c r="P17" s="1004"/>
      <c r="Q17" s="1004"/>
      <c r="R17" s="1004"/>
      <c r="S17" s="1004"/>
      <c r="T17" s="1004"/>
      <c r="U17" s="1004"/>
      <c r="V17" s="1004"/>
      <c r="W17" s="1004"/>
      <c r="X17" s="1004"/>
      <c r="Y17" s="260"/>
      <c r="Z17" s="260"/>
      <c r="AA17" s="260"/>
      <c r="AB17" s="260"/>
      <c r="AC17" s="260"/>
      <c r="AD17" s="260"/>
      <c r="AE17" s="260"/>
      <c r="AF17" s="260"/>
      <c r="AG17" s="260"/>
      <c r="AH17" s="260"/>
      <c r="AI17" s="260"/>
      <c r="AJ17" s="260"/>
      <c r="AK17" s="260"/>
      <c r="AL17" s="260"/>
      <c r="AM17" s="371"/>
      <c r="AN17" s="81"/>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101"/>
      <c r="BY17" s="101"/>
      <c r="BZ17" s="101"/>
    </row>
    <row r="18" spans="1:78" ht="24.95" customHeight="1">
      <c r="A18" s="105"/>
      <c r="B18" s="1317"/>
      <c r="C18" s="157" t="s">
        <v>4</v>
      </c>
      <c r="D18" s="115"/>
      <c r="E18" s="183" t="s">
        <v>205</v>
      </c>
      <c r="F18" s="764"/>
      <c r="G18" s="1005">
        <f t="shared" si="4"/>
        <v>0</v>
      </c>
      <c r="H18" s="1003">
        <f t="shared" si="5"/>
        <v>0</v>
      </c>
      <c r="I18" s="768"/>
      <c r="J18" s="782"/>
      <c r="K18" s="783"/>
      <c r="L18" s="784"/>
      <c r="M18" s="1004"/>
      <c r="N18" s="1004"/>
      <c r="O18" s="1004"/>
      <c r="P18" s="1004"/>
      <c r="Q18" s="1004"/>
      <c r="R18" s="1004"/>
      <c r="S18" s="1004"/>
      <c r="T18" s="1004"/>
      <c r="U18" s="1004"/>
      <c r="V18" s="1004"/>
      <c r="W18" s="1004"/>
      <c r="X18" s="1004"/>
      <c r="Y18" s="260"/>
      <c r="Z18" s="260"/>
      <c r="AA18" s="260"/>
      <c r="AB18" s="260"/>
      <c r="AC18" s="260"/>
      <c r="AD18" s="260"/>
      <c r="AE18" s="260"/>
      <c r="AF18" s="260"/>
      <c r="AG18" s="260"/>
      <c r="AH18" s="260"/>
      <c r="AI18" s="260"/>
      <c r="AJ18" s="260"/>
      <c r="AK18" s="260"/>
      <c r="AL18" s="260"/>
      <c r="AM18" s="371"/>
      <c r="AN18" s="81"/>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101"/>
      <c r="BY18" s="101"/>
      <c r="BZ18" s="101"/>
    </row>
    <row r="19" spans="1:78" ht="24.95" customHeight="1">
      <c r="A19" s="105"/>
      <c r="B19" s="1317"/>
      <c r="C19" s="157" t="s">
        <v>5</v>
      </c>
      <c r="D19" s="115"/>
      <c r="E19" s="183" t="s">
        <v>206</v>
      </c>
      <c r="F19" s="764"/>
      <c r="G19" s="1005">
        <f t="shared" si="4"/>
        <v>0</v>
      </c>
      <c r="H19" s="1003">
        <f t="shared" si="5"/>
        <v>0</v>
      </c>
      <c r="I19" s="768"/>
      <c r="J19" s="782"/>
      <c r="K19" s="783"/>
      <c r="L19" s="784"/>
      <c r="M19" s="1004"/>
      <c r="N19" s="1004"/>
      <c r="O19" s="1004"/>
      <c r="P19" s="1004"/>
      <c r="Q19" s="1004"/>
      <c r="R19" s="1004"/>
      <c r="S19" s="1004"/>
      <c r="T19" s="1004"/>
      <c r="U19" s="1004"/>
      <c r="V19" s="1004"/>
      <c r="W19" s="1004"/>
      <c r="X19" s="1004"/>
      <c r="Y19" s="260"/>
      <c r="Z19" s="260"/>
      <c r="AA19" s="260"/>
      <c r="AB19" s="260"/>
      <c r="AC19" s="260"/>
      <c r="AD19" s="260"/>
      <c r="AE19" s="260"/>
      <c r="AF19" s="260"/>
      <c r="AG19" s="260"/>
      <c r="AH19" s="260"/>
      <c r="AI19" s="260"/>
      <c r="AJ19" s="260"/>
      <c r="AK19" s="260"/>
      <c r="AL19" s="260"/>
      <c r="AM19" s="371"/>
      <c r="AN19" s="81"/>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101"/>
      <c r="BY19" s="101"/>
      <c r="BZ19" s="101"/>
    </row>
    <row r="20" spans="1:78" ht="24.95" customHeight="1" thickBot="1">
      <c r="A20" s="105"/>
      <c r="B20" s="1318"/>
      <c r="C20" s="157" t="s">
        <v>6</v>
      </c>
      <c r="D20" s="115"/>
      <c r="E20" s="184" t="s">
        <v>286</v>
      </c>
      <c r="F20" s="764"/>
      <c r="G20" s="1005">
        <f t="shared" si="4"/>
        <v>0</v>
      </c>
      <c r="H20" s="1003">
        <f t="shared" si="5"/>
        <v>0</v>
      </c>
      <c r="I20" s="768"/>
      <c r="J20" s="782"/>
      <c r="K20" s="783"/>
      <c r="L20" s="784"/>
      <c r="M20" s="1004"/>
      <c r="N20" s="1004"/>
      <c r="O20" s="1004"/>
      <c r="P20" s="1004"/>
      <c r="Q20" s="1004"/>
      <c r="R20" s="1004"/>
      <c r="S20" s="1004"/>
      <c r="T20" s="1004"/>
      <c r="U20" s="1004"/>
      <c r="V20" s="1004"/>
      <c r="W20" s="1004"/>
      <c r="X20" s="1004"/>
      <c r="Y20" s="260"/>
      <c r="Z20" s="260"/>
      <c r="AA20" s="260"/>
      <c r="AB20" s="260"/>
      <c r="AC20" s="260"/>
      <c r="AD20" s="260"/>
      <c r="AE20" s="260"/>
      <c r="AF20" s="260"/>
      <c r="AG20" s="260"/>
      <c r="AH20" s="260"/>
      <c r="AI20" s="260"/>
      <c r="AJ20" s="260"/>
      <c r="AK20" s="260"/>
      <c r="AL20" s="260"/>
      <c r="AM20" s="371"/>
      <c r="AN20" s="81"/>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101"/>
      <c r="BY20" s="101"/>
      <c r="BZ20" s="101"/>
    </row>
    <row r="21" spans="1:78" ht="24.95" customHeight="1">
      <c r="A21" s="105"/>
      <c r="B21" s="1292" t="s">
        <v>255</v>
      </c>
      <c r="C21" s="1293"/>
      <c r="D21" s="1293"/>
      <c r="E21" s="1293"/>
      <c r="F21" s="762" t="str">
        <f>IF($H$14&gt;0,"",IF(AO21=TRUE,"",SUM(F22:F23)))</f>
        <v/>
      </c>
      <c r="G21" s="828">
        <f>IF(AP21=TRUE,"",SUM(G22:G23))</f>
        <v>0</v>
      </c>
      <c r="H21" s="1006"/>
      <c r="I21" s="762" t="str">
        <f t="shared" ref="I21:J21" si="6">IF(AQ21=TRUE,"",SUM(I22:I23))</f>
        <v/>
      </c>
      <c r="J21" s="829" t="str">
        <f t="shared" si="6"/>
        <v/>
      </c>
      <c r="K21" s="830" t="str">
        <f>IF(作業２!H29="Z","",IF(AS21=TRUE,"",SUM(K22:K23)))</f>
        <v/>
      </c>
      <c r="L21" s="831" t="str">
        <f>IF(作業２!I29="Z","",IF(AT21=TRUE,"",SUM(L22:L23)))</f>
        <v/>
      </c>
      <c r="M21" s="1007" t="str">
        <f>IF(作業２!J29="Z","",IF(AU21=TRUE,"",SUM(M22:M23)))</f>
        <v/>
      </c>
      <c r="N21" s="1007" t="str">
        <f>IF(作業２!K29="Z","",IF(AV21=TRUE,"",SUM(N22:N23)))</f>
        <v/>
      </c>
      <c r="O21" s="1007" t="str">
        <f>IF(作業２!L29="Z","",IF(AW21=TRUE,"",SUM(O22:O23)))</f>
        <v/>
      </c>
      <c r="P21" s="1007" t="str">
        <f>IF(作業２!M29="Z","",IF(AX21=TRUE,"",SUM(P22:P23)))</f>
        <v/>
      </c>
      <c r="Q21" s="1007" t="str">
        <f>IF(作業２!N29="Z","",IF(AY21=TRUE,"",SUM(Q22:Q23)))</f>
        <v/>
      </c>
      <c r="R21" s="1007" t="str">
        <f>IF(作業２!O29="Z","",IF(AZ21=TRUE,"",SUM(R22:R23)))</f>
        <v/>
      </c>
      <c r="S21" s="1007" t="str">
        <f>IF(作業２!P29="Z","",IF(BA21=TRUE,"",SUM(S22:S23)))</f>
        <v/>
      </c>
      <c r="T21" s="1007" t="str">
        <f>IF(作業２!Q29="Z","",IF(BB21=TRUE,"",SUM(T22:T23)))</f>
        <v/>
      </c>
      <c r="U21" s="1007" t="str">
        <f>IF(作業２!R29="Z","",IF(BC21=TRUE,"",SUM(U22:U23)))</f>
        <v/>
      </c>
      <c r="V21" s="1007" t="str">
        <f>IF(作業２!S29="Z","",IF(BD21=TRUE,"",SUM(V22:V23)))</f>
        <v/>
      </c>
      <c r="W21" s="1007" t="str">
        <f>IF(作業２!T29="Z","",IF(BE21=TRUE,"",SUM(W22:W23)))</f>
        <v/>
      </c>
      <c r="X21" s="1007" t="str">
        <f>IF(作業２!U29="Z","",IF(BF21=TRUE,"",SUM(X22:X23)))</f>
        <v/>
      </c>
      <c r="Y21" s="256" t="str">
        <f>IF(作業２!V29="Z","",IF(BG21=TRUE,"",SUM(Y22:Y23)))</f>
        <v/>
      </c>
      <c r="Z21" s="256" t="str">
        <f>IF(作業２!W29="Z","",IF(BH21=TRUE,"",SUM(Z22:Z23)))</f>
        <v/>
      </c>
      <c r="AA21" s="256" t="str">
        <f>IF(作業２!X29="Z","",IF(BI21=TRUE,"",SUM(AA22:AA23)))</f>
        <v/>
      </c>
      <c r="AB21" s="256" t="str">
        <f>IF(作業２!Y29="Z","",IF(BJ21=TRUE,"",SUM(AB22:AB23)))</f>
        <v/>
      </c>
      <c r="AC21" s="256" t="str">
        <f>IF(作業２!Z29="Z","",IF(BK21=TRUE,"",SUM(AC22:AC23)))</f>
        <v/>
      </c>
      <c r="AD21" s="256" t="str">
        <f>IF(作業２!AA29="Z","",IF(BL21=TRUE,"",SUM(AD22:AD23)))</f>
        <v/>
      </c>
      <c r="AE21" s="256" t="str">
        <f>IF(作業２!AB29="Z","",IF(BM21=TRUE,"",SUM(AE22:AE23)))</f>
        <v/>
      </c>
      <c r="AF21" s="256" t="str">
        <f>IF(作業２!AC29="Z","",IF(BN21=TRUE,"",SUM(AF22:AF23)))</f>
        <v/>
      </c>
      <c r="AG21" s="256" t="str">
        <f>IF(作業２!AD29="Z","",IF(BO21=TRUE,"",SUM(AG22:AG23)))</f>
        <v/>
      </c>
      <c r="AH21" s="256" t="str">
        <f>IF(作業２!AE29="Z","",IF(BP21=TRUE,"",SUM(AH22:AH23)))</f>
        <v/>
      </c>
      <c r="AI21" s="256" t="str">
        <f>IF(作業２!AF29="Z","",IF(BQ21=TRUE,"",SUM(AI22:AI23)))</f>
        <v/>
      </c>
      <c r="AJ21" s="256" t="str">
        <f>IF(作業２!AG29="Z","",IF(BR21=TRUE,"",SUM(AJ22:AJ23)))</f>
        <v/>
      </c>
      <c r="AK21" s="256" t="str">
        <f>IF(作業２!AH29="Z","",IF(BS21=TRUE,"",SUM(AK22:AK23)))</f>
        <v/>
      </c>
      <c r="AL21" s="256" t="str">
        <f>IF(作業２!AI29="Z","",IF(BT21=TRUE,"",SUM(AL22:AL23)))</f>
        <v/>
      </c>
      <c r="AM21" s="71" t="str">
        <f>IF(作業２!AJ29="Z","",IF(BU21=TRUE,"",SUM(AM22:AM23)))</f>
        <v/>
      </c>
      <c r="AN21" s="81"/>
      <c r="AO21" s="201" t="b">
        <f>AND(F22="",F23="")</f>
        <v>1</v>
      </c>
      <c r="AP21" s="201" t="b">
        <f>AND(G22="",G23="")</f>
        <v>0</v>
      </c>
      <c r="AQ21" s="201" t="b">
        <f t="shared" ref="AQ21:BU21" si="7">AND(I22="",I23="")</f>
        <v>1</v>
      </c>
      <c r="AR21" s="201" t="b">
        <f t="shared" si="7"/>
        <v>1</v>
      </c>
      <c r="AS21" s="201" t="b">
        <f t="shared" si="7"/>
        <v>1</v>
      </c>
      <c r="AT21" s="201" t="b">
        <f t="shared" si="7"/>
        <v>1</v>
      </c>
      <c r="AU21" s="201" t="b">
        <f t="shared" si="7"/>
        <v>1</v>
      </c>
      <c r="AV21" s="201" t="b">
        <f t="shared" si="7"/>
        <v>1</v>
      </c>
      <c r="AW21" s="201" t="b">
        <f t="shared" si="7"/>
        <v>1</v>
      </c>
      <c r="AX21" s="201" t="b">
        <f t="shared" si="7"/>
        <v>1</v>
      </c>
      <c r="AY21" s="201" t="b">
        <f t="shared" si="7"/>
        <v>1</v>
      </c>
      <c r="AZ21" s="201" t="b">
        <f t="shared" si="7"/>
        <v>1</v>
      </c>
      <c r="BA21" s="201" t="b">
        <f t="shared" si="7"/>
        <v>1</v>
      </c>
      <c r="BB21" s="201" t="b">
        <f t="shared" si="7"/>
        <v>1</v>
      </c>
      <c r="BC21" s="201" t="b">
        <f t="shared" si="7"/>
        <v>1</v>
      </c>
      <c r="BD21" s="201" t="b">
        <f t="shared" si="7"/>
        <v>1</v>
      </c>
      <c r="BE21" s="201" t="b">
        <f t="shared" si="7"/>
        <v>1</v>
      </c>
      <c r="BF21" s="201" t="b">
        <f t="shared" si="7"/>
        <v>1</v>
      </c>
      <c r="BG21" s="201" t="b">
        <f t="shared" si="7"/>
        <v>1</v>
      </c>
      <c r="BH21" s="201" t="b">
        <f t="shared" si="7"/>
        <v>1</v>
      </c>
      <c r="BI21" s="201" t="b">
        <f t="shared" si="7"/>
        <v>1</v>
      </c>
      <c r="BJ21" s="201" t="b">
        <f t="shared" si="7"/>
        <v>1</v>
      </c>
      <c r="BK21" s="201" t="b">
        <f t="shared" si="7"/>
        <v>1</v>
      </c>
      <c r="BL21" s="201" t="b">
        <f t="shared" si="7"/>
        <v>1</v>
      </c>
      <c r="BM21" s="201" t="b">
        <f t="shared" si="7"/>
        <v>1</v>
      </c>
      <c r="BN21" s="201" t="b">
        <f t="shared" si="7"/>
        <v>1</v>
      </c>
      <c r="BO21" s="201" t="b">
        <f t="shared" si="7"/>
        <v>1</v>
      </c>
      <c r="BP21" s="201" t="b">
        <f t="shared" si="7"/>
        <v>1</v>
      </c>
      <c r="BQ21" s="201" t="b">
        <f t="shared" si="7"/>
        <v>1</v>
      </c>
      <c r="BR21" s="201" t="b">
        <f t="shared" si="7"/>
        <v>1</v>
      </c>
      <c r="BS21" s="201" t="b">
        <f t="shared" si="7"/>
        <v>1</v>
      </c>
      <c r="BT21" s="201" t="b">
        <f t="shared" si="7"/>
        <v>1</v>
      </c>
      <c r="BU21" s="201" t="b">
        <f t="shared" si="7"/>
        <v>1</v>
      </c>
      <c r="BV21" s="201" t="e">
        <f>AND(#REF!="",#REF!="")</f>
        <v>#REF!</v>
      </c>
      <c r="BW21" s="201" t="e">
        <f>AND(#REF!="",#REF!="")</f>
        <v>#REF!</v>
      </c>
      <c r="BX21" s="101"/>
      <c r="BY21" s="101"/>
      <c r="BZ21" s="101"/>
    </row>
    <row r="22" spans="1:78" ht="24.95" customHeight="1">
      <c r="A22" s="105"/>
      <c r="B22" s="1281" t="s">
        <v>178</v>
      </c>
      <c r="C22" s="155" t="s">
        <v>177</v>
      </c>
      <c r="D22" s="156"/>
      <c r="E22" s="191" t="s">
        <v>210</v>
      </c>
      <c r="F22" s="763"/>
      <c r="G22" s="1002">
        <f>SUM(I22:AM22)</f>
        <v>0</v>
      </c>
      <c r="H22" s="1003">
        <f>IF(J22="",0,J22)+IF(K22="",0,K22)+IF(L22="",0,L22)</f>
        <v>0</v>
      </c>
      <c r="I22" s="768"/>
      <c r="J22" s="806"/>
      <c r="K22" s="783"/>
      <c r="L22" s="784"/>
      <c r="M22" s="1004"/>
      <c r="N22" s="1004"/>
      <c r="O22" s="1004"/>
      <c r="P22" s="1004"/>
      <c r="Q22" s="1004"/>
      <c r="R22" s="1004"/>
      <c r="S22" s="1004"/>
      <c r="T22" s="1004"/>
      <c r="U22" s="1004"/>
      <c r="V22" s="1004"/>
      <c r="W22" s="1004"/>
      <c r="X22" s="1004"/>
      <c r="Y22" s="260"/>
      <c r="Z22" s="260"/>
      <c r="AA22" s="260"/>
      <c r="AB22" s="260"/>
      <c r="AC22" s="260"/>
      <c r="AD22" s="260"/>
      <c r="AE22" s="260"/>
      <c r="AF22" s="260"/>
      <c r="AG22" s="260"/>
      <c r="AH22" s="260"/>
      <c r="AI22" s="260"/>
      <c r="AJ22" s="260"/>
      <c r="AK22" s="260"/>
      <c r="AL22" s="260"/>
      <c r="AM22" s="371"/>
      <c r="AN22" s="81"/>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101"/>
      <c r="BY22" s="101"/>
      <c r="BZ22" s="101"/>
    </row>
    <row r="23" spans="1:78" ht="24.95" customHeight="1" thickBot="1">
      <c r="A23" s="105"/>
      <c r="B23" s="1282"/>
      <c r="C23" s="159" t="s">
        <v>1</v>
      </c>
      <c r="D23" s="160"/>
      <c r="E23" s="184" t="s">
        <v>204</v>
      </c>
      <c r="F23" s="765"/>
      <c r="G23" s="1008">
        <f>SUM(I23:AM23)</f>
        <v>0</v>
      </c>
      <c r="H23" s="1009">
        <f>IF(J23="",0,J23)+IF(K23="",0,K23)+IF(L23="",0,L23)</f>
        <v>0</v>
      </c>
      <c r="I23" s="835"/>
      <c r="J23" s="836"/>
      <c r="K23" s="837"/>
      <c r="L23" s="838"/>
      <c r="M23" s="1010"/>
      <c r="N23" s="1010"/>
      <c r="O23" s="1010"/>
      <c r="P23" s="1010"/>
      <c r="Q23" s="1010"/>
      <c r="R23" s="1010"/>
      <c r="S23" s="1010"/>
      <c r="T23" s="1010"/>
      <c r="U23" s="1010"/>
      <c r="V23" s="1010"/>
      <c r="W23" s="1010"/>
      <c r="X23" s="1010"/>
      <c r="Y23" s="261"/>
      <c r="Z23" s="261"/>
      <c r="AA23" s="261"/>
      <c r="AB23" s="261"/>
      <c r="AC23" s="261"/>
      <c r="AD23" s="261"/>
      <c r="AE23" s="261"/>
      <c r="AF23" s="261"/>
      <c r="AG23" s="261"/>
      <c r="AH23" s="261"/>
      <c r="AI23" s="261"/>
      <c r="AJ23" s="261"/>
      <c r="AK23" s="261"/>
      <c r="AL23" s="261"/>
      <c r="AM23" s="378"/>
      <c r="AN23" s="81"/>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101"/>
      <c r="BY23" s="101"/>
      <c r="BZ23" s="101"/>
    </row>
    <row r="24" spans="1:78" ht="24.95" customHeight="1" thickBot="1">
      <c r="A24" s="105"/>
      <c r="B24" s="1305" t="s">
        <v>256</v>
      </c>
      <c r="C24" s="1306"/>
      <c r="D24" s="1306"/>
      <c r="E24" s="1306"/>
      <c r="F24" s="1011"/>
      <c r="G24" s="1012">
        <f>SUM(I24:AM24)</f>
        <v>0</v>
      </c>
      <c r="H24" s="1013">
        <f>IF(J24="",0,J24)+IF(K24="",0,K24)+IF(L24="",0,L24)</f>
        <v>0</v>
      </c>
      <c r="I24" s="1014"/>
      <c r="J24" s="1015"/>
      <c r="K24" s="1016"/>
      <c r="L24" s="1017"/>
      <c r="M24" s="1018"/>
      <c r="N24" s="1018"/>
      <c r="O24" s="1018"/>
      <c r="P24" s="1018"/>
      <c r="Q24" s="1018"/>
      <c r="R24" s="1018"/>
      <c r="S24" s="1018"/>
      <c r="T24" s="1018"/>
      <c r="U24" s="1018"/>
      <c r="V24" s="1018"/>
      <c r="W24" s="1018"/>
      <c r="X24" s="1018"/>
      <c r="Y24" s="272"/>
      <c r="Z24" s="272"/>
      <c r="AA24" s="272"/>
      <c r="AB24" s="272"/>
      <c r="AC24" s="272"/>
      <c r="AD24" s="272"/>
      <c r="AE24" s="272"/>
      <c r="AF24" s="272"/>
      <c r="AG24" s="272"/>
      <c r="AH24" s="272"/>
      <c r="AI24" s="272"/>
      <c r="AJ24" s="272"/>
      <c r="AK24" s="272"/>
      <c r="AL24" s="272"/>
      <c r="AM24" s="379"/>
      <c r="AN24" s="81"/>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101"/>
      <c r="BY24" s="101"/>
      <c r="BZ24" s="101"/>
    </row>
    <row r="25" spans="1:78" ht="24.95" customHeight="1">
      <c r="A25" s="105"/>
      <c r="B25" s="1292" t="s">
        <v>257</v>
      </c>
      <c r="C25" s="1293"/>
      <c r="D25" s="1293"/>
      <c r="E25" s="1293"/>
      <c r="F25" s="762" t="str">
        <f>IF($H$14&gt;0,"",IF(AO25=TRUE,"",SUM(F26,F27,F31)))</f>
        <v/>
      </c>
      <c r="G25" s="828">
        <f>IF(AP25=TRUE,"",SUM(G26,G27,G31))</f>
        <v>0</v>
      </c>
      <c r="H25" s="1006"/>
      <c r="I25" s="762" t="str">
        <f t="shared" ref="I25:J25" si="8">IF(AQ25=TRUE,"",SUM(I26,I27,I31))</f>
        <v/>
      </c>
      <c r="J25" s="829" t="str">
        <f t="shared" si="8"/>
        <v/>
      </c>
      <c r="K25" s="830" t="str">
        <f>IF(作業２!H29="Z","",IF(AS25=TRUE,"",SUM(K26,K27,K31)))</f>
        <v/>
      </c>
      <c r="L25" s="831" t="str">
        <f>IF(作業２!I29="Z","",IF(AT25=TRUE,"",SUM(L26,L27,L31)))</f>
        <v/>
      </c>
      <c r="M25" s="1007" t="str">
        <f>IF(作業２!J29="Z","",IF(AU25=TRUE,"",SUM(M26,M27,M31)))</f>
        <v/>
      </c>
      <c r="N25" s="1007" t="str">
        <f>IF(作業２!K29="Z","",IF(AV25=TRUE,"",SUM(N26,N27,N31)))</f>
        <v/>
      </c>
      <c r="O25" s="1007" t="str">
        <f>IF(作業２!L29="Z","",IF(AW25=TRUE,"",SUM(O26,O27,O31)))</f>
        <v/>
      </c>
      <c r="P25" s="1007" t="str">
        <f>IF(作業２!M29="Z","",IF(AX25=TRUE,"",SUM(P26,P27,P31)))</f>
        <v/>
      </c>
      <c r="Q25" s="1007" t="str">
        <f>IF(作業２!N29="Z","",IF(AY25=TRUE,"",SUM(Q26,Q27,Q31)))</f>
        <v/>
      </c>
      <c r="R25" s="1007" t="str">
        <f>IF(作業２!O29="Z","",IF(AZ25=TRUE,"",SUM(R26,R27,R31)))</f>
        <v/>
      </c>
      <c r="S25" s="1007" t="str">
        <f>IF(作業２!P29="Z","",IF(BA25=TRUE,"",SUM(S26,S27,S31)))</f>
        <v/>
      </c>
      <c r="T25" s="1007" t="str">
        <f>IF(作業２!Q29="Z","",IF(BB25=TRUE,"",SUM(T26,T27,T31)))</f>
        <v/>
      </c>
      <c r="U25" s="1007" t="str">
        <f>IF(作業２!R29="Z","",IF(BC25=TRUE,"",SUM(U26,U27,U31)))</f>
        <v/>
      </c>
      <c r="V25" s="1007" t="str">
        <f>IF(作業２!S29="Z","",IF(BD25=TRUE,"",SUM(V26,V27,V31)))</f>
        <v/>
      </c>
      <c r="W25" s="1007" t="str">
        <f>IF(作業２!T29="Z","",IF(BE25=TRUE,"",SUM(W26,W27,W31)))</f>
        <v/>
      </c>
      <c r="X25" s="1007" t="str">
        <f>IF(作業２!U29="Z","",IF(BF25=TRUE,"",SUM(X26,X27,X31)))</f>
        <v/>
      </c>
      <c r="Y25" s="256" t="str">
        <f>IF(作業２!V29="Z","",IF(BG25=TRUE,"",SUM(Y26,Y27,Y31)))</f>
        <v/>
      </c>
      <c r="Z25" s="256" t="str">
        <f>IF(作業２!W29="Z","",IF(BH25=TRUE,"",SUM(Z26,Z27,Z31)))</f>
        <v/>
      </c>
      <c r="AA25" s="256" t="str">
        <f>IF(作業２!X29="Z","",IF(BI25=TRUE,"",SUM(AA26,AA27,AA31)))</f>
        <v/>
      </c>
      <c r="AB25" s="256" t="str">
        <f>IF(作業２!Y29="Z","",IF(BJ25=TRUE,"",SUM(AB26,AB27,AB31)))</f>
        <v/>
      </c>
      <c r="AC25" s="256" t="str">
        <f>IF(作業２!Z29="Z","",IF(BK25=TRUE,"",SUM(AC26,AC27,AC31)))</f>
        <v/>
      </c>
      <c r="AD25" s="256" t="str">
        <f>IF(作業２!AA29="Z","",IF(BL25=TRUE,"",SUM(AD26,AD27,AD31)))</f>
        <v/>
      </c>
      <c r="AE25" s="256" t="str">
        <f>IF(作業２!AB29="Z","",IF(BM25=TRUE,"",SUM(AE26,AE27,AE31)))</f>
        <v/>
      </c>
      <c r="AF25" s="256" t="str">
        <f>IF(作業２!AC29="Z","",IF(BN25=TRUE,"",SUM(AF26,AF27,AF31)))</f>
        <v/>
      </c>
      <c r="AG25" s="256" t="str">
        <f>IF(作業２!AD29="Z","",IF(BO25=TRUE,"",SUM(AG26,AG27,AG31)))</f>
        <v/>
      </c>
      <c r="AH25" s="256" t="str">
        <f>IF(作業２!AE29="Z","",IF(BP25=TRUE,"",SUM(AH26,AH27,AH31)))</f>
        <v/>
      </c>
      <c r="AI25" s="256" t="str">
        <f>IF(作業２!AF29="Z","",IF(BQ25=TRUE,"",SUM(AI26,AI27,AI31)))</f>
        <v/>
      </c>
      <c r="AJ25" s="256" t="str">
        <f>IF(作業２!AG29="Z","",IF(BR25=TRUE,"",SUM(AJ26,AJ27,AJ31)))</f>
        <v/>
      </c>
      <c r="AK25" s="256" t="str">
        <f>IF(作業２!AH29="Z","",IF(BS25=TRUE,"",SUM(AK26,AK27,AK31)))</f>
        <v/>
      </c>
      <c r="AL25" s="256" t="str">
        <f>IF(作業２!AI29="Z","",IF(BT25=TRUE,"",SUM(AL26,AL27,AL31)))</f>
        <v/>
      </c>
      <c r="AM25" s="71" t="str">
        <f>IF(作業２!AJ29="Z","",IF(BU25=TRUE,"",SUM(AM26,AM27,AM31)))</f>
        <v/>
      </c>
      <c r="AN25" s="81"/>
      <c r="AO25" s="201" t="b">
        <f>AND(F26="",F27="",F31="")</f>
        <v>1</v>
      </c>
      <c r="AP25" s="201" t="b">
        <f>AND(G26="",G27="",G31="")</f>
        <v>0</v>
      </c>
      <c r="AQ25" s="201" t="b">
        <f t="shared" ref="AQ25:BU25" si="9">AND(I26="",I27="",I31="")</f>
        <v>1</v>
      </c>
      <c r="AR25" s="201" t="b">
        <f t="shared" si="9"/>
        <v>1</v>
      </c>
      <c r="AS25" s="201" t="b">
        <f t="shared" si="9"/>
        <v>1</v>
      </c>
      <c r="AT25" s="201" t="b">
        <f t="shared" si="9"/>
        <v>1</v>
      </c>
      <c r="AU25" s="201" t="b">
        <f t="shared" si="9"/>
        <v>1</v>
      </c>
      <c r="AV25" s="201" t="b">
        <f t="shared" si="9"/>
        <v>1</v>
      </c>
      <c r="AW25" s="201" t="b">
        <f t="shared" si="9"/>
        <v>1</v>
      </c>
      <c r="AX25" s="201" t="b">
        <f t="shared" si="9"/>
        <v>1</v>
      </c>
      <c r="AY25" s="201" t="b">
        <f t="shared" si="9"/>
        <v>1</v>
      </c>
      <c r="AZ25" s="201" t="b">
        <f t="shared" si="9"/>
        <v>1</v>
      </c>
      <c r="BA25" s="201" t="b">
        <f t="shared" si="9"/>
        <v>1</v>
      </c>
      <c r="BB25" s="201" t="b">
        <f t="shared" si="9"/>
        <v>1</v>
      </c>
      <c r="BC25" s="201" t="b">
        <f t="shared" si="9"/>
        <v>1</v>
      </c>
      <c r="BD25" s="201" t="b">
        <f t="shared" si="9"/>
        <v>1</v>
      </c>
      <c r="BE25" s="201" t="b">
        <f t="shared" si="9"/>
        <v>1</v>
      </c>
      <c r="BF25" s="201" t="b">
        <f t="shared" si="9"/>
        <v>1</v>
      </c>
      <c r="BG25" s="201" t="b">
        <f t="shared" si="9"/>
        <v>1</v>
      </c>
      <c r="BH25" s="201" t="b">
        <f t="shared" si="9"/>
        <v>1</v>
      </c>
      <c r="BI25" s="201" t="b">
        <f t="shared" si="9"/>
        <v>1</v>
      </c>
      <c r="BJ25" s="201" t="b">
        <f t="shared" si="9"/>
        <v>1</v>
      </c>
      <c r="BK25" s="201" t="b">
        <f t="shared" si="9"/>
        <v>1</v>
      </c>
      <c r="BL25" s="201" t="b">
        <f t="shared" si="9"/>
        <v>1</v>
      </c>
      <c r="BM25" s="201" t="b">
        <f t="shared" si="9"/>
        <v>1</v>
      </c>
      <c r="BN25" s="201" t="b">
        <f t="shared" si="9"/>
        <v>1</v>
      </c>
      <c r="BO25" s="201" t="b">
        <f t="shared" si="9"/>
        <v>1</v>
      </c>
      <c r="BP25" s="201" t="b">
        <f t="shared" si="9"/>
        <v>1</v>
      </c>
      <c r="BQ25" s="201" t="b">
        <f t="shared" si="9"/>
        <v>1</v>
      </c>
      <c r="BR25" s="201" t="b">
        <f t="shared" si="9"/>
        <v>1</v>
      </c>
      <c r="BS25" s="201" t="b">
        <f t="shared" si="9"/>
        <v>1</v>
      </c>
      <c r="BT25" s="201" t="b">
        <f t="shared" si="9"/>
        <v>1</v>
      </c>
      <c r="BU25" s="201" t="b">
        <f t="shared" si="9"/>
        <v>1</v>
      </c>
      <c r="BV25" s="201" t="e">
        <f>AND(#REF!="",#REF!="",#REF!="")</f>
        <v>#REF!</v>
      </c>
      <c r="BW25" s="201" t="e">
        <f>AND(#REF!="",#REF!="",#REF!="")</f>
        <v>#REF!</v>
      </c>
      <c r="BX25" s="101"/>
      <c r="BY25" s="101"/>
      <c r="BZ25" s="101"/>
    </row>
    <row r="26" spans="1:78" ht="24.95" customHeight="1">
      <c r="A26" s="105"/>
      <c r="B26" s="1307" t="s">
        <v>178</v>
      </c>
      <c r="C26" s="116" t="s">
        <v>177</v>
      </c>
      <c r="D26" s="117"/>
      <c r="E26" s="192" t="s">
        <v>209</v>
      </c>
      <c r="F26" s="763"/>
      <c r="G26" s="1002">
        <f t="shared" ref="G26:G32" si="10">SUM(I26:AM26)</f>
        <v>0</v>
      </c>
      <c r="H26" s="1003">
        <f>IF(J26="",0,J26)+IF(K26="",0,K26)+IF(L26="",0,L26)</f>
        <v>0</v>
      </c>
      <c r="I26" s="768"/>
      <c r="J26" s="806"/>
      <c r="K26" s="807"/>
      <c r="L26" s="808"/>
      <c r="M26" s="1019"/>
      <c r="N26" s="1019"/>
      <c r="O26" s="1019"/>
      <c r="P26" s="1019"/>
      <c r="Q26" s="1019"/>
      <c r="R26" s="1019"/>
      <c r="S26" s="1019"/>
      <c r="T26" s="1019"/>
      <c r="U26" s="1019"/>
      <c r="V26" s="1019"/>
      <c r="W26" s="1019"/>
      <c r="X26" s="1019"/>
      <c r="Y26" s="258"/>
      <c r="Z26" s="258"/>
      <c r="AA26" s="258"/>
      <c r="AB26" s="258"/>
      <c r="AC26" s="258"/>
      <c r="AD26" s="258"/>
      <c r="AE26" s="258"/>
      <c r="AF26" s="258"/>
      <c r="AG26" s="258"/>
      <c r="AH26" s="258"/>
      <c r="AI26" s="258"/>
      <c r="AJ26" s="258"/>
      <c r="AK26" s="258"/>
      <c r="AL26" s="258"/>
      <c r="AM26" s="374"/>
      <c r="AN26" s="81"/>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101"/>
      <c r="BY26" s="101"/>
      <c r="BZ26" s="101"/>
    </row>
    <row r="27" spans="1:78" ht="24.95" customHeight="1">
      <c r="A27" s="105"/>
      <c r="B27" s="1308"/>
      <c r="C27" s="118" t="s">
        <v>175</v>
      </c>
      <c r="D27" s="119"/>
      <c r="E27" s="185" t="s">
        <v>133</v>
      </c>
      <c r="F27" s="1020" t="str">
        <f>IF($H$14&gt;0,"",IF(AO27=TRUE,"",SUM(F28,F29)))</f>
        <v/>
      </c>
      <c r="G27" s="1021">
        <f t="shared" si="10"/>
        <v>0</v>
      </c>
      <c r="H27" s="1022"/>
      <c r="I27" s="1023" t="str">
        <f t="shared" ref="I27:J27" si="11">IF(AQ27=TRUE,"",SUM(I28,I29))</f>
        <v/>
      </c>
      <c r="J27" s="1024" t="str">
        <f t="shared" si="11"/>
        <v/>
      </c>
      <c r="K27" s="1025" t="str">
        <f>IF(作業２!H29="Z","",IF(AS27=TRUE,"",SUM(K28,K29)))</f>
        <v/>
      </c>
      <c r="L27" s="1026" t="str">
        <f>IF(作業２!I29="Z","",IF(AT27=TRUE,"",SUM(L28,L29)))</f>
        <v/>
      </c>
      <c r="M27" s="1027" t="str">
        <f>IF(作業２!J29="Z","",IF(AU27=TRUE,"",SUM(M28,M29)))</f>
        <v/>
      </c>
      <c r="N27" s="1027" t="str">
        <f>IF(作業２!K29="Z","",IF(AV27=TRUE,"",SUM(N28,N29)))</f>
        <v/>
      </c>
      <c r="O27" s="1027" t="str">
        <f>IF(作業２!L29="Z","",IF(AW27=TRUE,"",SUM(O28,O29)))</f>
        <v/>
      </c>
      <c r="P27" s="1027" t="str">
        <f>IF(作業２!M29="Z","",IF(AX27=TRUE,"",SUM(P28,P29)))</f>
        <v/>
      </c>
      <c r="Q27" s="1027" t="str">
        <f>IF(作業２!N29="Z","",IF(AY27=TRUE,"",SUM(Q28,Q29)))</f>
        <v/>
      </c>
      <c r="R27" s="1027" t="str">
        <f>IF(作業２!O29="Z","",IF(AZ27=TRUE,"",SUM(R28,R29)))</f>
        <v/>
      </c>
      <c r="S27" s="1027" t="str">
        <f>IF(作業２!P29="Z","",IF(BA27=TRUE,"",SUM(S28,S29)))</f>
        <v/>
      </c>
      <c r="T27" s="1027" t="str">
        <f>IF(作業２!Q29="Z","",IF(BB27=TRUE,"",SUM(T28,T29)))</f>
        <v/>
      </c>
      <c r="U27" s="1027" t="str">
        <f>IF(作業２!R29="Z","",IF(BC27=TRUE,"",SUM(U28,U29)))</f>
        <v/>
      </c>
      <c r="V27" s="1027" t="str">
        <f>IF(作業２!S29="Z","",IF(BD27=TRUE,"",SUM(V28,V29)))</f>
        <v/>
      </c>
      <c r="W27" s="1027" t="str">
        <f>IF(作業２!T29="Z","",IF(BE27=TRUE,"",SUM(W28,W29)))</f>
        <v/>
      </c>
      <c r="X27" s="1027" t="str">
        <f>IF(作業２!U29="Z","",IF(BF27=TRUE,"",SUM(X28,X29)))</f>
        <v/>
      </c>
      <c r="Y27" s="273" t="str">
        <f>IF(作業２!V29="Z","",IF(BG27=TRUE,"",SUM(Y28,Y29)))</f>
        <v/>
      </c>
      <c r="Z27" s="273" t="str">
        <f>IF(作業２!W29="Z","",IF(BH27=TRUE,"",SUM(Z28,Z29)))</f>
        <v/>
      </c>
      <c r="AA27" s="273" t="str">
        <f>IF(作業２!X29="Z","",IF(BI27=TRUE,"",SUM(AA28,AA29)))</f>
        <v/>
      </c>
      <c r="AB27" s="273" t="str">
        <f>IF(作業２!Y29="Z","",IF(BJ27=TRUE,"",SUM(AB28,AB29)))</f>
        <v/>
      </c>
      <c r="AC27" s="273" t="str">
        <f>IF(作業２!Z29="Z","",IF(BK27=TRUE,"",SUM(AC28,AC29)))</f>
        <v/>
      </c>
      <c r="AD27" s="273" t="str">
        <f>IF(作業２!AA29="Z","",IF(BL27=TRUE,"",SUM(AD28,AD29)))</f>
        <v/>
      </c>
      <c r="AE27" s="273" t="str">
        <f>IF(作業２!AB29="Z","",IF(BM27=TRUE,"",SUM(AE28,AE29)))</f>
        <v/>
      </c>
      <c r="AF27" s="273" t="str">
        <f>IF(作業２!AC29="Z","",IF(BN27=TRUE,"",SUM(AF28,AF29)))</f>
        <v/>
      </c>
      <c r="AG27" s="273" t="str">
        <f>IF(作業２!AD29="Z","",IF(BO27=TRUE,"",SUM(AG28,AG29)))</f>
        <v/>
      </c>
      <c r="AH27" s="273" t="str">
        <f>IF(作業２!AE29="Z","",IF(BP27=TRUE,"",SUM(AH28,AH29)))</f>
        <v/>
      </c>
      <c r="AI27" s="273" t="str">
        <f>IF(作業２!AF29="Z","",IF(BQ27=TRUE,"",SUM(AI28,AI29)))</f>
        <v/>
      </c>
      <c r="AJ27" s="273" t="str">
        <f>IF(作業２!AG29="Z","",IF(BR27=TRUE,"",SUM(AJ28,AJ29)))</f>
        <v/>
      </c>
      <c r="AK27" s="273" t="str">
        <f>IF(作業２!AH29="Z","",IF(BS27=TRUE,"",SUM(AK28,AK29)))</f>
        <v/>
      </c>
      <c r="AL27" s="273" t="str">
        <f>IF(作業２!AI29="Z","",IF(BT27=TRUE,"",SUM(AL28,AL29)))</f>
        <v/>
      </c>
      <c r="AM27" s="72" t="str">
        <f>IF(作業２!AJ29="Z","",IF(BU27=TRUE,"",SUM(AM28,AM29)))</f>
        <v/>
      </c>
      <c r="AN27" s="81"/>
      <c r="AO27" s="201" t="b">
        <f>AND(F28="",F29="")</f>
        <v>1</v>
      </c>
      <c r="AP27" s="201" t="b">
        <f>AND(G28="",G29="")</f>
        <v>0</v>
      </c>
      <c r="AQ27" s="201" t="b">
        <f t="shared" ref="AQ27:BU27" si="12">AND(I28="",I29="")</f>
        <v>1</v>
      </c>
      <c r="AR27" s="201" t="b">
        <f t="shared" si="12"/>
        <v>1</v>
      </c>
      <c r="AS27" s="201" t="b">
        <f t="shared" si="12"/>
        <v>1</v>
      </c>
      <c r="AT27" s="201" t="b">
        <f t="shared" si="12"/>
        <v>1</v>
      </c>
      <c r="AU27" s="201" t="b">
        <f t="shared" si="12"/>
        <v>1</v>
      </c>
      <c r="AV27" s="201" t="b">
        <f t="shared" si="12"/>
        <v>1</v>
      </c>
      <c r="AW27" s="201" t="b">
        <f t="shared" si="12"/>
        <v>1</v>
      </c>
      <c r="AX27" s="201" t="b">
        <f t="shared" si="12"/>
        <v>1</v>
      </c>
      <c r="AY27" s="201" t="b">
        <f t="shared" si="12"/>
        <v>1</v>
      </c>
      <c r="AZ27" s="201" t="b">
        <f t="shared" si="12"/>
        <v>1</v>
      </c>
      <c r="BA27" s="201" t="b">
        <f t="shared" si="12"/>
        <v>1</v>
      </c>
      <c r="BB27" s="201" t="b">
        <f t="shared" si="12"/>
        <v>1</v>
      </c>
      <c r="BC27" s="201" t="b">
        <f t="shared" si="12"/>
        <v>1</v>
      </c>
      <c r="BD27" s="201" t="b">
        <f t="shared" si="12"/>
        <v>1</v>
      </c>
      <c r="BE27" s="201" t="b">
        <f t="shared" si="12"/>
        <v>1</v>
      </c>
      <c r="BF27" s="201" t="b">
        <f t="shared" si="12"/>
        <v>1</v>
      </c>
      <c r="BG27" s="201" t="b">
        <f t="shared" si="12"/>
        <v>1</v>
      </c>
      <c r="BH27" s="201" t="b">
        <f t="shared" si="12"/>
        <v>1</v>
      </c>
      <c r="BI27" s="201" t="b">
        <f t="shared" si="12"/>
        <v>1</v>
      </c>
      <c r="BJ27" s="201" t="b">
        <f t="shared" si="12"/>
        <v>1</v>
      </c>
      <c r="BK27" s="201" t="b">
        <f t="shared" si="12"/>
        <v>1</v>
      </c>
      <c r="BL27" s="201" t="b">
        <f t="shared" si="12"/>
        <v>1</v>
      </c>
      <c r="BM27" s="201" t="b">
        <f t="shared" si="12"/>
        <v>1</v>
      </c>
      <c r="BN27" s="201" t="b">
        <f t="shared" si="12"/>
        <v>1</v>
      </c>
      <c r="BO27" s="201" t="b">
        <f t="shared" si="12"/>
        <v>1</v>
      </c>
      <c r="BP27" s="201" t="b">
        <f t="shared" si="12"/>
        <v>1</v>
      </c>
      <c r="BQ27" s="201" t="b">
        <f t="shared" si="12"/>
        <v>1</v>
      </c>
      <c r="BR27" s="201" t="b">
        <f t="shared" si="12"/>
        <v>1</v>
      </c>
      <c r="BS27" s="201" t="b">
        <f t="shared" si="12"/>
        <v>1</v>
      </c>
      <c r="BT27" s="201" t="b">
        <f t="shared" si="12"/>
        <v>1</v>
      </c>
      <c r="BU27" s="201" t="b">
        <f t="shared" si="12"/>
        <v>1</v>
      </c>
      <c r="BV27" s="201" t="e">
        <f>AND(#REF!="",#REF!="")</f>
        <v>#REF!</v>
      </c>
      <c r="BW27" s="201" t="e">
        <f>AND(#REF!="",#REF!="")</f>
        <v>#REF!</v>
      </c>
      <c r="BX27" s="101"/>
      <c r="BY27" s="101"/>
      <c r="BZ27" s="101"/>
    </row>
    <row r="28" spans="1:78" ht="24.95" customHeight="1">
      <c r="A28" s="105"/>
      <c r="B28" s="1308"/>
      <c r="C28" s="1310" t="s">
        <v>208</v>
      </c>
      <c r="D28" s="120"/>
      <c r="E28" s="186" t="s">
        <v>484</v>
      </c>
      <c r="F28" s="766"/>
      <c r="G28" s="1028">
        <f t="shared" si="10"/>
        <v>0</v>
      </c>
      <c r="H28" s="1029">
        <f t="shared" ref="H28:H31" si="13">IF(J28="",0,J28)+IF(K28="",0,K28)+IF(L28="",0,L28)</f>
        <v>0</v>
      </c>
      <c r="I28" s="788"/>
      <c r="J28" s="789"/>
      <c r="K28" s="790"/>
      <c r="L28" s="791"/>
      <c r="M28" s="1030"/>
      <c r="N28" s="1030"/>
      <c r="O28" s="1030"/>
      <c r="P28" s="1030"/>
      <c r="Q28" s="1030"/>
      <c r="R28" s="1030"/>
      <c r="S28" s="1030"/>
      <c r="T28" s="1030"/>
      <c r="U28" s="1030"/>
      <c r="V28" s="1030"/>
      <c r="W28" s="1030"/>
      <c r="X28" s="1030"/>
      <c r="Y28" s="257"/>
      <c r="Z28" s="257"/>
      <c r="AA28" s="257"/>
      <c r="AB28" s="257"/>
      <c r="AC28" s="257"/>
      <c r="AD28" s="257"/>
      <c r="AE28" s="257"/>
      <c r="AF28" s="257"/>
      <c r="AG28" s="257"/>
      <c r="AH28" s="257"/>
      <c r="AI28" s="257"/>
      <c r="AJ28" s="257"/>
      <c r="AK28" s="257"/>
      <c r="AL28" s="257"/>
      <c r="AM28" s="372"/>
      <c r="AN28" s="81"/>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101"/>
      <c r="BY28" s="101"/>
      <c r="BZ28" s="101"/>
    </row>
    <row r="29" spans="1:78" ht="24.95" customHeight="1">
      <c r="A29" s="105"/>
      <c r="B29" s="1308"/>
      <c r="C29" s="1311"/>
      <c r="D29" s="121"/>
      <c r="E29" s="186" t="s">
        <v>207</v>
      </c>
      <c r="F29" s="766"/>
      <c r="G29" s="1028">
        <f t="shared" si="10"/>
        <v>0</v>
      </c>
      <c r="H29" s="1029">
        <f t="shared" si="13"/>
        <v>0</v>
      </c>
      <c r="I29" s="788"/>
      <c r="J29" s="789"/>
      <c r="K29" s="790"/>
      <c r="L29" s="791"/>
      <c r="M29" s="1030"/>
      <c r="N29" s="1030"/>
      <c r="O29" s="1030"/>
      <c r="P29" s="1030"/>
      <c r="Q29" s="1030"/>
      <c r="R29" s="1030"/>
      <c r="S29" s="1030"/>
      <c r="T29" s="1030"/>
      <c r="U29" s="1030"/>
      <c r="V29" s="1030"/>
      <c r="W29" s="1030"/>
      <c r="X29" s="1030"/>
      <c r="Y29" s="257"/>
      <c r="Z29" s="257"/>
      <c r="AA29" s="257"/>
      <c r="AB29" s="257"/>
      <c r="AC29" s="257"/>
      <c r="AD29" s="257"/>
      <c r="AE29" s="257"/>
      <c r="AF29" s="257"/>
      <c r="AG29" s="257"/>
      <c r="AH29" s="257"/>
      <c r="AI29" s="257"/>
      <c r="AJ29" s="257"/>
      <c r="AK29" s="257"/>
      <c r="AL29" s="257"/>
      <c r="AM29" s="372"/>
      <c r="AN29" s="81"/>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101"/>
      <c r="BY29" s="101"/>
      <c r="BZ29" s="101"/>
    </row>
    <row r="30" spans="1:78" ht="24.95" customHeight="1">
      <c r="A30" s="105"/>
      <c r="B30" s="1308"/>
      <c r="C30" s="1312"/>
      <c r="D30" s="122"/>
      <c r="E30" s="193" t="s">
        <v>252</v>
      </c>
      <c r="F30" s="1031"/>
      <c r="G30" s="1032">
        <f t="shared" si="10"/>
        <v>0</v>
      </c>
      <c r="H30" s="1033">
        <f t="shared" si="13"/>
        <v>0</v>
      </c>
      <c r="I30" s="1034"/>
      <c r="J30" s="1035"/>
      <c r="K30" s="1036"/>
      <c r="L30" s="1037"/>
      <c r="M30" s="1038"/>
      <c r="N30" s="1038"/>
      <c r="O30" s="1038"/>
      <c r="P30" s="1038"/>
      <c r="Q30" s="1038"/>
      <c r="R30" s="1038"/>
      <c r="S30" s="1038"/>
      <c r="T30" s="1038"/>
      <c r="U30" s="1038"/>
      <c r="V30" s="1038"/>
      <c r="W30" s="1038"/>
      <c r="X30" s="1038"/>
      <c r="Y30" s="274"/>
      <c r="Z30" s="274"/>
      <c r="AA30" s="274"/>
      <c r="AB30" s="274"/>
      <c r="AC30" s="274"/>
      <c r="AD30" s="274"/>
      <c r="AE30" s="274"/>
      <c r="AF30" s="274"/>
      <c r="AG30" s="274"/>
      <c r="AH30" s="274"/>
      <c r="AI30" s="274"/>
      <c r="AJ30" s="274"/>
      <c r="AK30" s="274"/>
      <c r="AL30" s="274"/>
      <c r="AM30" s="380"/>
      <c r="AN30" s="81"/>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101"/>
      <c r="BY30" s="101"/>
      <c r="BZ30" s="101"/>
    </row>
    <row r="31" spans="1:78" ht="24.95" customHeight="1" thickBot="1">
      <c r="A31" s="105"/>
      <c r="B31" s="1309"/>
      <c r="C31" s="123" t="s">
        <v>173</v>
      </c>
      <c r="D31" s="124"/>
      <c r="E31" s="187" t="s">
        <v>206</v>
      </c>
      <c r="F31" s="1011"/>
      <c r="G31" s="1012">
        <f t="shared" si="10"/>
        <v>0</v>
      </c>
      <c r="H31" s="1013">
        <f t="shared" si="13"/>
        <v>0</v>
      </c>
      <c r="I31" s="1014"/>
      <c r="J31" s="1015"/>
      <c r="K31" s="1016"/>
      <c r="L31" s="1017"/>
      <c r="M31" s="1018"/>
      <c r="N31" s="1018"/>
      <c r="O31" s="1018"/>
      <c r="P31" s="1018"/>
      <c r="Q31" s="1018"/>
      <c r="R31" s="1018"/>
      <c r="S31" s="1018"/>
      <c r="T31" s="1018"/>
      <c r="U31" s="1018"/>
      <c r="V31" s="1018"/>
      <c r="W31" s="1018"/>
      <c r="X31" s="1018"/>
      <c r="Y31" s="272"/>
      <c r="Z31" s="272"/>
      <c r="AA31" s="272"/>
      <c r="AB31" s="272"/>
      <c r="AC31" s="272"/>
      <c r="AD31" s="272"/>
      <c r="AE31" s="272"/>
      <c r="AF31" s="272"/>
      <c r="AG31" s="272"/>
      <c r="AH31" s="272"/>
      <c r="AI31" s="272"/>
      <c r="AJ31" s="272"/>
      <c r="AK31" s="272"/>
      <c r="AL31" s="272"/>
      <c r="AM31" s="379"/>
      <c r="AN31" s="81"/>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101"/>
      <c r="BY31" s="101"/>
      <c r="BZ31" s="101"/>
    </row>
    <row r="32" spans="1:78" ht="24.95" customHeight="1" thickBot="1">
      <c r="A32" s="105"/>
      <c r="B32" s="1305" t="s">
        <v>483</v>
      </c>
      <c r="C32" s="1306"/>
      <c r="D32" s="1306"/>
      <c r="E32" s="1306"/>
      <c r="F32" s="765"/>
      <c r="G32" s="1008">
        <f t="shared" si="10"/>
        <v>0</v>
      </c>
      <c r="H32" s="1009">
        <f>IF(J32="",0,J32)+IF(K32="",0,K32)+IF(L32="",0,L32)</f>
        <v>0</v>
      </c>
      <c r="I32" s="835"/>
      <c r="J32" s="836"/>
      <c r="K32" s="837"/>
      <c r="L32" s="838"/>
      <c r="M32" s="1010"/>
      <c r="N32" s="1010"/>
      <c r="O32" s="1010"/>
      <c r="P32" s="1010"/>
      <c r="Q32" s="1010"/>
      <c r="R32" s="1010"/>
      <c r="S32" s="1010"/>
      <c r="T32" s="1010"/>
      <c r="U32" s="1010"/>
      <c r="V32" s="1010"/>
      <c r="W32" s="1010"/>
      <c r="X32" s="1010"/>
      <c r="Y32" s="261"/>
      <c r="Z32" s="261"/>
      <c r="AA32" s="261"/>
      <c r="AB32" s="261"/>
      <c r="AC32" s="261"/>
      <c r="AD32" s="261"/>
      <c r="AE32" s="261"/>
      <c r="AF32" s="261"/>
      <c r="AG32" s="261"/>
      <c r="AH32" s="261"/>
      <c r="AI32" s="261"/>
      <c r="AJ32" s="261"/>
      <c r="AK32" s="261"/>
      <c r="AL32" s="261"/>
      <c r="AM32" s="378"/>
      <c r="AN32" s="81"/>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101"/>
      <c r="BY32" s="101"/>
      <c r="BZ32" s="101"/>
    </row>
    <row r="33" spans="1:78" ht="24.95" customHeight="1" thickBot="1">
      <c r="A33" s="105"/>
      <c r="B33" s="1313" t="s">
        <v>261</v>
      </c>
      <c r="C33" s="1314"/>
      <c r="D33" s="1314"/>
      <c r="E33" s="1314"/>
      <c r="F33" s="1039" t="str">
        <f>IF($H$14&gt;0,"",IF(AO33=TRUE,"",SUM(F34,F35)))</f>
        <v/>
      </c>
      <c r="G33" s="1008">
        <f>IF(AP33=TRUE,"",SUM(G34,G35))</f>
        <v>0</v>
      </c>
      <c r="H33" s="1009"/>
      <c r="I33" s="1039" t="str">
        <f t="shared" ref="I33:J33" si="14">IF(AQ33=TRUE,"",SUM(I34,I35))</f>
        <v/>
      </c>
      <c r="J33" s="1040" t="str">
        <f t="shared" si="14"/>
        <v/>
      </c>
      <c r="K33" s="1041" t="str">
        <f>IF(作業２!H29="Z","",IF(AS33=TRUE,"",SUM(K34,K35)))</f>
        <v/>
      </c>
      <c r="L33" s="1042" t="str">
        <f>IF(作業２!I29="Z","",IF(AT33=TRUE,"",SUM(L34,L35)))</f>
        <v/>
      </c>
      <c r="M33" s="1043" t="str">
        <f>IF(作業２!J29="Z","",IF(AU33=TRUE,"",SUM(M34,M35)))</f>
        <v/>
      </c>
      <c r="N33" s="1043" t="str">
        <f>IF(作業２!K29="Z","",IF(AV33=TRUE,"",SUM(N34,N35)))</f>
        <v/>
      </c>
      <c r="O33" s="1043" t="str">
        <f>IF(作業２!L29="Z","",IF(AW33=TRUE,"",SUM(O34,O35)))</f>
        <v/>
      </c>
      <c r="P33" s="1043" t="str">
        <f>IF(作業２!M29="Z","",IF(AX33=TRUE,"",SUM(P34,P35)))</f>
        <v/>
      </c>
      <c r="Q33" s="1043" t="str">
        <f>IF(作業２!N29="Z","",IF(AY33=TRUE,"",SUM(Q34,Q35)))</f>
        <v/>
      </c>
      <c r="R33" s="1043" t="str">
        <f>IF(作業２!O29="Z","",IF(AZ33=TRUE,"",SUM(R34,R35)))</f>
        <v/>
      </c>
      <c r="S33" s="1043" t="str">
        <f>IF(作業２!P29="Z","",IF(BA33=TRUE,"",SUM(S34,S35)))</f>
        <v/>
      </c>
      <c r="T33" s="1043" t="str">
        <f>IF(作業２!Q29="Z","",IF(BB33=TRUE,"",SUM(T34,T35)))</f>
        <v/>
      </c>
      <c r="U33" s="1043" t="str">
        <f>IF(作業２!R29="Z","",IF(BC33=TRUE,"",SUM(U34,U35)))</f>
        <v/>
      </c>
      <c r="V33" s="1043" t="str">
        <f>IF(作業２!S29="Z","",IF(BD33=TRUE,"",SUM(V34,V35)))</f>
        <v/>
      </c>
      <c r="W33" s="1043" t="str">
        <f>IF(作業２!T29="Z","",IF(BE33=TRUE,"",SUM(W34,W35)))</f>
        <v/>
      </c>
      <c r="X33" s="1043" t="str">
        <f>IF(作業２!U29="Z","",IF(BF33=TRUE,"",SUM(X34,X35)))</f>
        <v/>
      </c>
      <c r="Y33" s="275" t="str">
        <f>IF(作業２!V29="Z","",IF(BG33=TRUE,"",SUM(Y34,Y35)))</f>
        <v/>
      </c>
      <c r="Z33" s="275" t="str">
        <f>IF(作業２!W29="Z","",IF(BH33=TRUE,"",SUM(Z34,Z35)))</f>
        <v/>
      </c>
      <c r="AA33" s="275" t="str">
        <f>IF(作業２!X29="Z","",IF(BI33=TRUE,"",SUM(AA34,AA35)))</f>
        <v/>
      </c>
      <c r="AB33" s="275" t="str">
        <f>IF(作業２!Y29="Z","",IF(BJ33=TRUE,"",SUM(AB34,AB35)))</f>
        <v/>
      </c>
      <c r="AC33" s="275" t="str">
        <f>IF(作業２!Z29="Z","",IF(BK33=TRUE,"",SUM(AC34,AC35)))</f>
        <v/>
      </c>
      <c r="AD33" s="275" t="str">
        <f>IF(作業２!AA29="Z","",IF(BL33=TRUE,"",SUM(AD34,AD35)))</f>
        <v/>
      </c>
      <c r="AE33" s="275" t="str">
        <f>IF(作業２!AB29="Z","",IF(BM33=TRUE,"",SUM(AE34,AE35)))</f>
        <v/>
      </c>
      <c r="AF33" s="275" t="str">
        <f>IF(作業２!AC29="Z","",IF(BN33=TRUE,"",SUM(AF34,AF35)))</f>
        <v/>
      </c>
      <c r="AG33" s="275" t="str">
        <f>IF(作業２!AD29="Z","",IF(BO33=TRUE,"",SUM(AG34,AG35)))</f>
        <v/>
      </c>
      <c r="AH33" s="275" t="str">
        <f>IF(作業２!AE29="Z","",IF(BP33=TRUE,"",SUM(AH34,AH35)))</f>
        <v/>
      </c>
      <c r="AI33" s="275" t="str">
        <f>IF(作業２!AF29="Z","",IF(BQ33=TRUE,"",SUM(AI34,AI35)))</f>
        <v/>
      </c>
      <c r="AJ33" s="275" t="str">
        <f>IF(作業２!AG29="Z","",IF(BR33=TRUE,"",SUM(AJ34,AJ35)))</f>
        <v/>
      </c>
      <c r="AK33" s="275" t="str">
        <f>IF(作業２!AH29="Z","",IF(BS33=TRUE,"",SUM(AK34,AK35)))</f>
        <v/>
      </c>
      <c r="AL33" s="275" t="str">
        <f>IF(作業２!AI29="Z","",IF(BT33=TRUE,"",SUM(AL34,AL35)))</f>
        <v/>
      </c>
      <c r="AM33" s="73" t="str">
        <f>IF(作業２!AJ29="Z","",IF(BU33=TRUE,"",SUM(AM34,AM35)))</f>
        <v/>
      </c>
      <c r="AN33" s="81"/>
      <c r="AO33" s="201" t="b">
        <f>AND(F34="",F35="")</f>
        <v>1</v>
      </c>
      <c r="AP33" s="201" t="b">
        <f>AND(G34="",G35="")</f>
        <v>0</v>
      </c>
      <c r="AQ33" s="201" t="b">
        <f t="shared" ref="AQ33:BU33" si="15">AND(I34="",I35="")</f>
        <v>1</v>
      </c>
      <c r="AR33" s="201" t="b">
        <f t="shared" si="15"/>
        <v>1</v>
      </c>
      <c r="AS33" s="201" t="b">
        <f t="shared" si="15"/>
        <v>1</v>
      </c>
      <c r="AT33" s="201" t="b">
        <f t="shared" si="15"/>
        <v>1</v>
      </c>
      <c r="AU33" s="201" t="b">
        <f t="shared" si="15"/>
        <v>1</v>
      </c>
      <c r="AV33" s="201" t="b">
        <f t="shared" si="15"/>
        <v>1</v>
      </c>
      <c r="AW33" s="201" t="b">
        <f t="shared" si="15"/>
        <v>1</v>
      </c>
      <c r="AX33" s="201" t="b">
        <f t="shared" si="15"/>
        <v>1</v>
      </c>
      <c r="AY33" s="201" t="b">
        <f t="shared" si="15"/>
        <v>1</v>
      </c>
      <c r="AZ33" s="201" t="b">
        <f t="shared" si="15"/>
        <v>1</v>
      </c>
      <c r="BA33" s="201" t="b">
        <f t="shared" si="15"/>
        <v>1</v>
      </c>
      <c r="BB33" s="201" t="b">
        <f t="shared" si="15"/>
        <v>1</v>
      </c>
      <c r="BC33" s="201" t="b">
        <f t="shared" si="15"/>
        <v>1</v>
      </c>
      <c r="BD33" s="201" t="b">
        <f t="shared" si="15"/>
        <v>1</v>
      </c>
      <c r="BE33" s="201" t="b">
        <f t="shared" si="15"/>
        <v>1</v>
      </c>
      <c r="BF33" s="201" t="b">
        <f t="shared" si="15"/>
        <v>1</v>
      </c>
      <c r="BG33" s="201" t="b">
        <f t="shared" si="15"/>
        <v>1</v>
      </c>
      <c r="BH33" s="201" t="b">
        <f t="shared" si="15"/>
        <v>1</v>
      </c>
      <c r="BI33" s="201" t="b">
        <f t="shared" si="15"/>
        <v>1</v>
      </c>
      <c r="BJ33" s="201" t="b">
        <f t="shared" si="15"/>
        <v>1</v>
      </c>
      <c r="BK33" s="201" t="b">
        <f t="shared" si="15"/>
        <v>1</v>
      </c>
      <c r="BL33" s="201" t="b">
        <f t="shared" si="15"/>
        <v>1</v>
      </c>
      <c r="BM33" s="201" t="b">
        <f t="shared" si="15"/>
        <v>1</v>
      </c>
      <c r="BN33" s="201" t="b">
        <f t="shared" si="15"/>
        <v>1</v>
      </c>
      <c r="BO33" s="201" t="b">
        <f t="shared" si="15"/>
        <v>1</v>
      </c>
      <c r="BP33" s="201" t="b">
        <f t="shared" si="15"/>
        <v>1</v>
      </c>
      <c r="BQ33" s="201" t="b">
        <f t="shared" si="15"/>
        <v>1</v>
      </c>
      <c r="BR33" s="201" t="b">
        <f t="shared" si="15"/>
        <v>1</v>
      </c>
      <c r="BS33" s="201" t="b">
        <f t="shared" si="15"/>
        <v>1</v>
      </c>
      <c r="BT33" s="201" t="b">
        <f t="shared" si="15"/>
        <v>1</v>
      </c>
      <c r="BU33" s="201" t="b">
        <f t="shared" si="15"/>
        <v>1</v>
      </c>
      <c r="BV33" s="201" t="e">
        <f>AND(#REF!="",#REF!="")</f>
        <v>#REF!</v>
      </c>
      <c r="BW33" s="201" t="e">
        <f>AND(#REF!="",#REF!="")</f>
        <v>#REF!</v>
      </c>
      <c r="BX33" s="101"/>
      <c r="BY33" s="101"/>
      <c r="BZ33" s="101"/>
    </row>
    <row r="34" spans="1:78" ht="24.95" customHeight="1">
      <c r="A34" s="105"/>
      <c r="B34" s="1281" t="s">
        <v>178</v>
      </c>
      <c r="C34" s="155" t="s">
        <v>177</v>
      </c>
      <c r="D34" s="156"/>
      <c r="E34" s="191" t="s">
        <v>205</v>
      </c>
      <c r="F34" s="764"/>
      <c r="G34" s="1005">
        <f>SUM(I34:AM34)</f>
        <v>0</v>
      </c>
      <c r="H34" s="1044">
        <f t="shared" ref="H34:H37" si="16">IF(J34="",0,J34)+IF(K34="",0,K34)+IF(L34="",0,L34)</f>
        <v>0</v>
      </c>
      <c r="I34" s="781"/>
      <c r="J34" s="782"/>
      <c r="K34" s="783"/>
      <c r="L34" s="784"/>
      <c r="M34" s="1004"/>
      <c r="N34" s="1004"/>
      <c r="O34" s="1004"/>
      <c r="P34" s="1004"/>
      <c r="Q34" s="1004"/>
      <c r="R34" s="1004"/>
      <c r="S34" s="1004"/>
      <c r="T34" s="1004"/>
      <c r="U34" s="1004"/>
      <c r="V34" s="1004"/>
      <c r="W34" s="1004"/>
      <c r="X34" s="1004"/>
      <c r="Y34" s="260"/>
      <c r="Z34" s="260"/>
      <c r="AA34" s="260"/>
      <c r="AB34" s="260"/>
      <c r="AC34" s="260"/>
      <c r="AD34" s="260"/>
      <c r="AE34" s="260"/>
      <c r="AF34" s="260"/>
      <c r="AG34" s="260"/>
      <c r="AH34" s="260"/>
      <c r="AI34" s="260"/>
      <c r="AJ34" s="260"/>
      <c r="AK34" s="260"/>
      <c r="AL34" s="260"/>
      <c r="AM34" s="371"/>
      <c r="AN34" s="81"/>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101"/>
      <c r="BY34" s="101"/>
      <c r="BZ34" s="101"/>
    </row>
    <row r="35" spans="1:78" ht="24.95" customHeight="1" thickBot="1">
      <c r="A35" s="105"/>
      <c r="B35" s="1282"/>
      <c r="C35" s="159" t="s">
        <v>1</v>
      </c>
      <c r="D35" s="160"/>
      <c r="E35" s="184" t="s">
        <v>204</v>
      </c>
      <c r="F35" s="765"/>
      <c r="G35" s="1008">
        <f>SUM(I35:AM35)</f>
        <v>0</v>
      </c>
      <c r="H35" s="1009">
        <f t="shared" si="16"/>
        <v>0</v>
      </c>
      <c r="I35" s="835"/>
      <c r="J35" s="836"/>
      <c r="K35" s="837"/>
      <c r="L35" s="838"/>
      <c r="M35" s="1010"/>
      <c r="N35" s="1010"/>
      <c r="O35" s="1010"/>
      <c r="P35" s="1010"/>
      <c r="Q35" s="1010"/>
      <c r="R35" s="1010"/>
      <c r="S35" s="1010"/>
      <c r="T35" s="1010"/>
      <c r="U35" s="1010"/>
      <c r="V35" s="1010"/>
      <c r="W35" s="1010"/>
      <c r="X35" s="1010"/>
      <c r="Y35" s="261"/>
      <c r="Z35" s="261"/>
      <c r="AA35" s="261"/>
      <c r="AB35" s="261"/>
      <c r="AC35" s="261"/>
      <c r="AD35" s="261"/>
      <c r="AE35" s="261"/>
      <c r="AF35" s="261"/>
      <c r="AG35" s="261"/>
      <c r="AH35" s="261"/>
      <c r="AI35" s="261"/>
      <c r="AJ35" s="261"/>
      <c r="AK35" s="261"/>
      <c r="AL35" s="261"/>
      <c r="AM35" s="378"/>
      <c r="AN35" s="81"/>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101"/>
      <c r="BY35" s="101"/>
      <c r="BZ35" s="101"/>
    </row>
    <row r="36" spans="1:78" ht="24.95" customHeight="1" thickBot="1">
      <c r="A36" s="105"/>
      <c r="B36" s="1315" t="s">
        <v>258</v>
      </c>
      <c r="C36" s="1316"/>
      <c r="D36" s="1316"/>
      <c r="E36" s="1316"/>
      <c r="F36" s="1045"/>
      <c r="G36" s="1046">
        <f>SUM(I36:AM36)</f>
        <v>0</v>
      </c>
      <c r="H36" s="1047">
        <f t="shared" si="16"/>
        <v>0</v>
      </c>
      <c r="I36" s="1048"/>
      <c r="J36" s="1049"/>
      <c r="K36" s="1050"/>
      <c r="L36" s="1051"/>
      <c r="M36" s="1052"/>
      <c r="N36" s="1052"/>
      <c r="O36" s="1052"/>
      <c r="P36" s="1052"/>
      <c r="Q36" s="1052"/>
      <c r="R36" s="1052"/>
      <c r="S36" s="1052"/>
      <c r="T36" s="1052"/>
      <c r="U36" s="1052"/>
      <c r="V36" s="1052"/>
      <c r="W36" s="1052"/>
      <c r="X36" s="1052"/>
      <c r="Y36" s="276"/>
      <c r="Z36" s="276"/>
      <c r="AA36" s="276"/>
      <c r="AB36" s="276"/>
      <c r="AC36" s="276"/>
      <c r="AD36" s="276"/>
      <c r="AE36" s="276"/>
      <c r="AF36" s="276"/>
      <c r="AG36" s="276"/>
      <c r="AH36" s="276"/>
      <c r="AI36" s="276"/>
      <c r="AJ36" s="276"/>
      <c r="AK36" s="276"/>
      <c r="AL36" s="276"/>
      <c r="AM36" s="381"/>
      <c r="AN36" s="81"/>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101"/>
      <c r="BY36" s="101"/>
      <c r="BZ36" s="101"/>
    </row>
    <row r="37" spans="1:78" ht="24.95" customHeight="1" thickBot="1">
      <c r="A37" s="105"/>
      <c r="B37" s="1305" t="s">
        <v>259</v>
      </c>
      <c r="C37" s="1306"/>
      <c r="D37" s="1306"/>
      <c r="E37" s="1306"/>
      <c r="F37" s="1011"/>
      <c r="G37" s="1012">
        <f>SUM(I37:AM37)</f>
        <v>0</v>
      </c>
      <c r="H37" s="1013">
        <f t="shared" si="16"/>
        <v>0</v>
      </c>
      <c r="I37" s="1014"/>
      <c r="J37" s="1015"/>
      <c r="K37" s="1016"/>
      <c r="L37" s="1017"/>
      <c r="M37" s="1018"/>
      <c r="N37" s="1018"/>
      <c r="O37" s="1018"/>
      <c r="P37" s="1018"/>
      <c r="Q37" s="1018"/>
      <c r="R37" s="1018"/>
      <c r="S37" s="1018"/>
      <c r="T37" s="1018"/>
      <c r="U37" s="1018"/>
      <c r="V37" s="1018"/>
      <c r="W37" s="1018"/>
      <c r="X37" s="1018"/>
      <c r="Y37" s="272"/>
      <c r="Z37" s="272"/>
      <c r="AA37" s="272"/>
      <c r="AB37" s="272"/>
      <c r="AC37" s="272"/>
      <c r="AD37" s="272"/>
      <c r="AE37" s="272"/>
      <c r="AF37" s="272"/>
      <c r="AG37" s="272"/>
      <c r="AH37" s="272"/>
      <c r="AI37" s="272"/>
      <c r="AJ37" s="272"/>
      <c r="AK37" s="272"/>
      <c r="AL37" s="272"/>
      <c r="AM37" s="379"/>
      <c r="AN37" s="81"/>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101"/>
      <c r="BY37" s="101"/>
      <c r="BZ37" s="101"/>
    </row>
    <row r="38" spans="1:78" ht="24.95" customHeight="1">
      <c r="A38" s="105"/>
      <c r="B38" s="1292" t="s">
        <v>260</v>
      </c>
      <c r="C38" s="1293"/>
      <c r="D38" s="1293"/>
      <c r="E38" s="1293"/>
      <c r="F38" s="762" t="str">
        <f>IF($H$14&gt;0,"",IF(AO38=TRUE,"",SUM(F39:F41)))</f>
        <v/>
      </c>
      <c r="G38" s="828">
        <f>IF(AP38=TRUE,"",SUM(G39:G41))</f>
        <v>0</v>
      </c>
      <c r="H38" s="1006"/>
      <c r="I38" s="762" t="str">
        <f t="shared" ref="I38:J38" si="17">IF(AQ38=TRUE,"",SUM(I39:I41))</f>
        <v/>
      </c>
      <c r="J38" s="829" t="str">
        <f t="shared" si="17"/>
        <v/>
      </c>
      <c r="K38" s="830" t="str">
        <f>IF(作業２!H29="Z","",IF(AS38=TRUE,"",SUM(K39:K41)))</f>
        <v/>
      </c>
      <c r="L38" s="831" t="str">
        <f>IF(作業２!I29="Z","",IF(AT38=TRUE,"",SUM(L39:L41)))</f>
        <v/>
      </c>
      <c r="M38" s="1007" t="str">
        <f>IF(作業２!J29="Z","",IF(AU38=TRUE,"",SUM(M39:M41)))</f>
        <v/>
      </c>
      <c r="N38" s="1007" t="str">
        <f>IF(作業２!K29="Z","",IF(AV38=TRUE,"",SUM(N39:N41)))</f>
        <v/>
      </c>
      <c r="O38" s="1007" t="str">
        <f>IF(作業２!L29="Z","",IF(AW38=TRUE,"",SUM(O39:O41)))</f>
        <v/>
      </c>
      <c r="P38" s="1007" t="str">
        <f>IF(作業２!M29="Z","",IF(AX38=TRUE,"",SUM(P39:P41)))</f>
        <v/>
      </c>
      <c r="Q38" s="1007" t="str">
        <f>IF(作業２!N29="Z","",IF(AY38=TRUE,"",SUM(Q39:Q41)))</f>
        <v/>
      </c>
      <c r="R38" s="1007" t="str">
        <f>IF(作業２!O29="Z","",IF(AZ38=TRUE,"",SUM(R39:R41)))</f>
        <v/>
      </c>
      <c r="S38" s="1007" t="str">
        <f>IF(作業２!P29="Z","",IF(BA38=TRUE,"",SUM(S39:S41)))</f>
        <v/>
      </c>
      <c r="T38" s="1007" t="str">
        <f>IF(作業２!Q29="Z","",IF(BB38=TRUE,"",SUM(T39:T41)))</f>
        <v/>
      </c>
      <c r="U38" s="1007" t="str">
        <f>IF(作業２!R29="Z","",IF(BC38=TRUE,"",SUM(U39:U41)))</f>
        <v/>
      </c>
      <c r="V38" s="1007" t="str">
        <f>IF(作業２!S29="Z","",IF(BD38=TRUE,"",SUM(V39:V41)))</f>
        <v/>
      </c>
      <c r="W38" s="1007" t="str">
        <f>IF(作業２!T29="Z","",IF(BE38=TRUE,"",SUM(W39:W41)))</f>
        <v/>
      </c>
      <c r="X38" s="1007" t="str">
        <f>IF(作業２!U29="Z","",IF(BF38=TRUE,"",SUM(X39:X41)))</f>
        <v/>
      </c>
      <c r="Y38" s="256" t="str">
        <f>IF(作業２!V29="Z","",IF(BG38=TRUE,"",SUM(Y39:Y41)))</f>
        <v/>
      </c>
      <c r="Z38" s="256" t="str">
        <f>IF(作業２!W29="Z","",IF(BH38=TRUE,"",SUM(Z39:Z41)))</f>
        <v/>
      </c>
      <c r="AA38" s="256" t="str">
        <f>IF(作業２!X29="Z","",IF(BI38=TRUE,"",SUM(AA39:AA41)))</f>
        <v/>
      </c>
      <c r="AB38" s="256" t="str">
        <f>IF(作業２!Y29="Z","",IF(BJ38=TRUE,"",SUM(AB39:AB41)))</f>
        <v/>
      </c>
      <c r="AC38" s="256" t="str">
        <f>IF(作業２!Z29="Z","",IF(BK38=TRUE,"",SUM(AC39:AC41)))</f>
        <v/>
      </c>
      <c r="AD38" s="256" t="str">
        <f>IF(作業２!AA29="Z","",IF(BL38=TRUE,"",SUM(AD39:AD41)))</f>
        <v/>
      </c>
      <c r="AE38" s="256" t="str">
        <f>IF(作業２!AB29="Z","",IF(BM38=TRUE,"",SUM(AE39:AE41)))</f>
        <v/>
      </c>
      <c r="AF38" s="256" t="str">
        <f>IF(作業２!AC29="Z","",IF(BN38=TRUE,"",SUM(AF39:AF41)))</f>
        <v/>
      </c>
      <c r="AG38" s="256" t="str">
        <f>IF(作業２!AD29="Z","",IF(BO38=TRUE,"",SUM(AG39:AG41)))</f>
        <v/>
      </c>
      <c r="AH38" s="256" t="str">
        <f>IF(作業２!AE29="Z","",IF(BP38=TRUE,"",SUM(AH39:AH41)))</f>
        <v/>
      </c>
      <c r="AI38" s="256" t="str">
        <f>IF(作業２!AF29="Z","",IF(BQ38=TRUE,"",SUM(AI39:AI41)))</f>
        <v/>
      </c>
      <c r="AJ38" s="256" t="str">
        <f>IF(作業２!AG29="Z","",IF(BR38=TRUE,"",SUM(AJ39:AJ41)))</f>
        <v/>
      </c>
      <c r="AK38" s="256" t="str">
        <f>IF(作業２!AH29="Z","",IF(BS38=TRUE,"",SUM(AK39:AK41)))</f>
        <v/>
      </c>
      <c r="AL38" s="256" t="str">
        <f>IF(作業２!AI29="Z","",IF(BT38=TRUE,"",SUM(AL39:AL41)))</f>
        <v/>
      </c>
      <c r="AM38" s="71" t="str">
        <f>IF(作業２!AJ29="Z","",IF(BU38=TRUE,"",SUM(AM39:AM41)))</f>
        <v/>
      </c>
      <c r="AN38" s="81"/>
      <c r="AO38" s="201" t="b">
        <f>AND(F39="",F40="",F41="")</f>
        <v>1</v>
      </c>
      <c r="AP38" s="201" t="b">
        <f>AND(G39="",G40="",G41="")</f>
        <v>0</v>
      </c>
      <c r="AQ38" s="201" t="b">
        <f t="shared" ref="AQ38:BU38" si="18">AND(I39="",I40="",I41="")</f>
        <v>1</v>
      </c>
      <c r="AR38" s="201" t="b">
        <f t="shared" si="18"/>
        <v>1</v>
      </c>
      <c r="AS38" s="201" t="b">
        <f t="shared" si="18"/>
        <v>1</v>
      </c>
      <c r="AT38" s="201" t="b">
        <f t="shared" si="18"/>
        <v>1</v>
      </c>
      <c r="AU38" s="201" t="b">
        <f t="shared" si="18"/>
        <v>1</v>
      </c>
      <c r="AV38" s="201" t="b">
        <f t="shared" si="18"/>
        <v>1</v>
      </c>
      <c r="AW38" s="201" t="b">
        <f t="shared" si="18"/>
        <v>1</v>
      </c>
      <c r="AX38" s="201" t="b">
        <f t="shared" si="18"/>
        <v>1</v>
      </c>
      <c r="AY38" s="201" t="b">
        <f t="shared" si="18"/>
        <v>1</v>
      </c>
      <c r="AZ38" s="201" t="b">
        <f t="shared" si="18"/>
        <v>1</v>
      </c>
      <c r="BA38" s="201" t="b">
        <f t="shared" si="18"/>
        <v>1</v>
      </c>
      <c r="BB38" s="201" t="b">
        <f t="shared" si="18"/>
        <v>1</v>
      </c>
      <c r="BC38" s="201" t="b">
        <f t="shared" si="18"/>
        <v>1</v>
      </c>
      <c r="BD38" s="201" t="b">
        <f t="shared" si="18"/>
        <v>1</v>
      </c>
      <c r="BE38" s="201" t="b">
        <f t="shared" si="18"/>
        <v>1</v>
      </c>
      <c r="BF38" s="201" t="b">
        <f t="shared" si="18"/>
        <v>1</v>
      </c>
      <c r="BG38" s="201" t="b">
        <f t="shared" si="18"/>
        <v>1</v>
      </c>
      <c r="BH38" s="201" t="b">
        <f t="shared" si="18"/>
        <v>1</v>
      </c>
      <c r="BI38" s="201" t="b">
        <f t="shared" si="18"/>
        <v>1</v>
      </c>
      <c r="BJ38" s="201" t="b">
        <f t="shared" si="18"/>
        <v>1</v>
      </c>
      <c r="BK38" s="201" t="b">
        <f t="shared" si="18"/>
        <v>1</v>
      </c>
      <c r="BL38" s="201" t="b">
        <f t="shared" si="18"/>
        <v>1</v>
      </c>
      <c r="BM38" s="201" t="b">
        <f t="shared" si="18"/>
        <v>1</v>
      </c>
      <c r="BN38" s="201" t="b">
        <f t="shared" si="18"/>
        <v>1</v>
      </c>
      <c r="BO38" s="201" t="b">
        <f t="shared" si="18"/>
        <v>1</v>
      </c>
      <c r="BP38" s="201" t="b">
        <f t="shared" si="18"/>
        <v>1</v>
      </c>
      <c r="BQ38" s="201" t="b">
        <f t="shared" si="18"/>
        <v>1</v>
      </c>
      <c r="BR38" s="201" t="b">
        <f t="shared" si="18"/>
        <v>1</v>
      </c>
      <c r="BS38" s="201" t="b">
        <f t="shared" si="18"/>
        <v>1</v>
      </c>
      <c r="BT38" s="201" t="b">
        <f t="shared" si="18"/>
        <v>1</v>
      </c>
      <c r="BU38" s="201" t="b">
        <f t="shared" si="18"/>
        <v>1</v>
      </c>
      <c r="BV38" s="201" t="e">
        <f>AND(#REF!="",#REF!="",#REF!="")</f>
        <v>#REF!</v>
      </c>
      <c r="BW38" s="201" t="e">
        <f>AND(#REF!="",#REF!="",#REF!="")</f>
        <v>#REF!</v>
      </c>
      <c r="BX38" s="101"/>
      <c r="BY38" s="101"/>
      <c r="BZ38" s="101"/>
    </row>
    <row r="39" spans="1:78" ht="24.95" customHeight="1">
      <c r="A39" s="105"/>
      <c r="B39" s="1336" t="s">
        <v>178</v>
      </c>
      <c r="C39" s="155" t="s">
        <v>177</v>
      </c>
      <c r="D39" s="156"/>
      <c r="E39" s="191" t="s">
        <v>203</v>
      </c>
      <c r="F39" s="763"/>
      <c r="G39" s="1002">
        <f>SUM(I39:AM39)</f>
        <v>0</v>
      </c>
      <c r="H39" s="1003">
        <f t="shared" ref="H39:H41" si="19">IF(J39="",0,J39)+IF(K39="",0,K39)+IF(L39="",0,L39)</f>
        <v>0</v>
      </c>
      <c r="I39" s="768"/>
      <c r="J39" s="806"/>
      <c r="K39" s="807"/>
      <c r="L39" s="808"/>
      <c r="M39" s="1019"/>
      <c r="N39" s="1019"/>
      <c r="O39" s="1019"/>
      <c r="P39" s="1019"/>
      <c r="Q39" s="1019"/>
      <c r="R39" s="1019"/>
      <c r="S39" s="1019"/>
      <c r="T39" s="1019"/>
      <c r="U39" s="1019"/>
      <c r="V39" s="1019"/>
      <c r="W39" s="1019"/>
      <c r="X39" s="1019"/>
      <c r="Y39" s="258"/>
      <c r="Z39" s="258"/>
      <c r="AA39" s="258"/>
      <c r="AB39" s="258"/>
      <c r="AC39" s="258"/>
      <c r="AD39" s="258"/>
      <c r="AE39" s="258"/>
      <c r="AF39" s="258"/>
      <c r="AG39" s="258"/>
      <c r="AH39" s="258"/>
      <c r="AI39" s="258"/>
      <c r="AJ39" s="258"/>
      <c r="AK39" s="258"/>
      <c r="AL39" s="258"/>
      <c r="AM39" s="374"/>
      <c r="AN39" s="81"/>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101"/>
      <c r="BY39" s="101"/>
      <c r="BZ39" s="101"/>
    </row>
    <row r="40" spans="1:78" ht="24.95" customHeight="1">
      <c r="A40" s="105"/>
      <c r="B40" s="1337"/>
      <c r="C40" s="157" t="s">
        <v>1</v>
      </c>
      <c r="D40" s="158"/>
      <c r="E40" s="182" t="s">
        <v>202</v>
      </c>
      <c r="F40" s="764"/>
      <c r="G40" s="1005">
        <f>SUM(I40:AM40)</f>
        <v>0</v>
      </c>
      <c r="H40" s="1044">
        <f t="shared" si="19"/>
        <v>0</v>
      </c>
      <c r="I40" s="781"/>
      <c r="J40" s="782"/>
      <c r="K40" s="783"/>
      <c r="L40" s="784"/>
      <c r="M40" s="1004"/>
      <c r="N40" s="1004"/>
      <c r="O40" s="1004"/>
      <c r="P40" s="1004"/>
      <c r="Q40" s="1004"/>
      <c r="R40" s="1004"/>
      <c r="S40" s="1004"/>
      <c r="T40" s="1004"/>
      <c r="U40" s="1004"/>
      <c r="V40" s="1004"/>
      <c r="W40" s="1004"/>
      <c r="X40" s="1004"/>
      <c r="Y40" s="260"/>
      <c r="Z40" s="260"/>
      <c r="AA40" s="260"/>
      <c r="AB40" s="260"/>
      <c r="AC40" s="260"/>
      <c r="AD40" s="260"/>
      <c r="AE40" s="260"/>
      <c r="AF40" s="260"/>
      <c r="AG40" s="260"/>
      <c r="AH40" s="260"/>
      <c r="AI40" s="260"/>
      <c r="AJ40" s="260"/>
      <c r="AK40" s="260"/>
      <c r="AL40" s="260"/>
      <c r="AM40" s="371"/>
      <c r="AN40" s="81"/>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101"/>
      <c r="BY40" s="101"/>
      <c r="BZ40" s="101"/>
    </row>
    <row r="41" spans="1:78" ht="24.95" customHeight="1" thickBot="1">
      <c r="A41" s="105"/>
      <c r="B41" s="1337"/>
      <c r="C41" s="177" t="s">
        <v>2</v>
      </c>
      <c r="D41" s="115"/>
      <c r="E41" s="183" t="s">
        <v>201</v>
      </c>
      <c r="F41" s="995"/>
      <c r="G41" s="1021">
        <f>SUM(I41:AM41)</f>
        <v>0</v>
      </c>
      <c r="H41" s="1022">
        <f t="shared" si="19"/>
        <v>0</v>
      </c>
      <c r="I41" s="795"/>
      <c r="J41" s="796"/>
      <c r="K41" s="810"/>
      <c r="L41" s="811"/>
      <c r="M41" s="1053"/>
      <c r="N41" s="1053"/>
      <c r="O41" s="1053"/>
      <c r="P41" s="1053"/>
      <c r="Q41" s="1053"/>
      <c r="R41" s="1053"/>
      <c r="S41" s="1053"/>
      <c r="T41" s="1053"/>
      <c r="U41" s="1053"/>
      <c r="V41" s="1053"/>
      <c r="W41" s="1053"/>
      <c r="X41" s="1053"/>
      <c r="Y41" s="259"/>
      <c r="Z41" s="259"/>
      <c r="AA41" s="259"/>
      <c r="AB41" s="259"/>
      <c r="AC41" s="259"/>
      <c r="AD41" s="259"/>
      <c r="AE41" s="259"/>
      <c r="AF41" s="259"/>
      <c r="AG41" s="259"/>
      <c r="AH41" s="259"/>
      <c r="AI41" s="259"/>
      <c r="AJ41" s="259"/>
      <c r="AK41" s="259"/>
      <c r="AL41" s="259"/>
      <c r="AM41" s="375"/>
      <c r="AN41" s="81"/>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101"/>
      <c r="BY41" s="101"/>
      <c r="BZ41" s="101"/>
    </row>
    <row r="42" spans="1:78" ht="24.95" customHeight="1" thickTop="1" thickBot="1">
      <c r="A42" s="105"/>
      <c r="B42" s="1338" t="s">
        <v>358</v>
      </c>
      <c r="C42" s="1339"/>
      <c r="D42" s="1339"/>
      <c r="E42" s="1339"/>
      <c r="F42" s="996" t="str">
        <f>IF($H$14&gt;0,"",IF(AO42=TRUE,"",SUM(F15:F20,F22:F23,F24,F26:F27,F31,F32,F34:F35,F36,F37,F39:F41)))</f>
        <v/>
      </c>
      <c r="G42" s="1055">
        <f>IF(AP42=TRUE,"",SUM(G15:G20,G22:G23,G24,G26:G27,G31,G32,G34:G35,G36,G37,G39:G41))</f>
        <v>0</v>
      </c>
      <c r="H42" s="1056"/>
      <c r="I42" s="1054" t="str">
        <f t="shared" ref="I42:J42" si="20">IF(AQ42=TRUE,"",SUM(I15:I20,I22:I23,I24,I26:I27,I31,I32,I34:I35,I36,I37,I39:I41))</f>
        <v/>
      </c>
      <c r="J42" s="1057" t="str">
        <f t="shared" si="20"/>
        <v/>
      </c>
      <c r="K42" s="1058" t="str">
        <f>IF(作業２!H29="Z","",IF(AS42=TRUE,"",SUM(K15:K20,K22:K23,K24,K26:K27,K31,K32,K34:K35,K36,K37,K39:K41)))</f>
        <v/>
      </c>
      <c r="L42" s="1059" t="str">
        <f>IF(作業２!I29="Z","",IF(AT42=TRUE,"",SUM(L15:L20,L22:L23,L24,L26:L27,L31,L32,L34:L35,L36,L37,L39:L41)))</f>
        <v/>
      </c>
      <c r="M42" s="1060" t="str">
        <f>IF(作業２!J29="Z","",IF(AU42=TRUE,"",SUM(M15:M20,M22:M23,M24,M26:M27,M31,M32,M34:M35,M36,M37,M39:M41)))</f>
        <v/>
      </c>
      <c r="N42" s="1060" t="str">
        <f>IF(作業２!K29="Z","",IF(AV42=TRUE,"",SUM(N15:N20,N22:N23,N24,N26:N27,N31,N32,N34:N35,N36,N37,N39:N41)))</f>
        <v/>
      </c>
      <c r="O42" s="1060" t="str">
        <f>IF(作業２!L29="Z","",IF(AW42=TRUE,"",SUM(O15:O20,O22:O23,O24,O26:O27,O31,O32,O34:O35,O36,O37,O39:O41)))</f>
        <v/>
      </c>
      <c r="P42" s="1060" t="str">
        <f>IF(作業２!M29="Z","",IF(AX42=TRUE,"",SUM(P15:P20,P22:P23,P24,P26:P27,P31,P32,P34:P35,P36,P37,P39:P41)))</f>
        <v/>
      </c>
      <c r="Q42" s="1060" t="str">
        <f>IF(作業２!N29="Z","",IF(AY42=TRUE,"",SUM(Q15:Q20,Q22:Q23,Q24,Q26:Q27,Q31,Q32,Q34:Q35,Q36,Q37,Q39:Q41)))</f>
        <v/>
      </c>
      <c r="R42" s="1060" t="str">
        <f>IF(作業２!O29="Z","",IF(AZ42=TRUE,"",SUM(R15:R20,R22:R23,R24,R26:R27,R31,R32,R34:R35,R36,R37,R39:R41)))</f>
        <v/>
      </c>
      <c r="S42" s="1060" t="str">
        <f>IF(作業２!P29="Z","",IF(BA42=TRUE,"",SUM(S15:S20,S22:S23,S24,S26:S27,S31,S32,S34:S35,S36,S37,S39:S41)))</f>
        <v/>
      </c>
      <c r="T42" s="1060" t="str">
        <f>IF(作業２!Q29="Z","",IF(BB42=TRUE,"",SUM(T15:T20,T22:T23,T24,T26:T27,T31,T32,T34:T35,T36,T37,T39:T41)))</f>
        <v/>
      </c>
      <c r="U42" s="1060" t="str">
        <f>IF(作業２!R29="Z","",IF(BC42=TRUE,"",SUM(U15:U20,U22:U23,U24,U26:U27,U31,U32,U34:U35,U36,U37,U39:U41)))</f>
        <v/>
      </c>
      <c r="V42" s="1060" t="str">
        <f>IF(作業２!S29="Z","",IF(BD42=TRUE,"",SUM(V15:V20,V22:V23,V24,V26:V27,V31,V32,V34:V35,V36,V37,V39:V41)))</f>
        <v/>
      </c>
      <c r="W42" s="1060" t="str">
        <f>IF(作業２!T29="Z","",IF(BE42=TRUE,"",SUM(W15:W20,W22:W23,W24,W26:W27,W31,W32,W34:W35,W36,W37,W39:W41)))</f>
        <v/>
      </c>
      <c r="X42" s="1060" t="str">
        <f>IF(作業２!U29="Z","",IF(BF42=TRUE,"",SUM(X15:X20,X22:X23,X24,X26:X27,X31,X32,X34:X35,X36,X37,X39:X41)))</f>
        <v/>
      </c>
      <c r="Y42" s="277" t="str">
        <f>IF(作業２!V29="Z","",IF(BG42=TRUE,"",SUM(Y15:Y20,Y22:Y23,Y24,Y26:Y27,Y31,Y32,Y34:Y35,Y36,Y37,Y39:Y41)))</f>
        <v/>
      </c>
      <c r="Z42" s="277" t="str">
        <f>IF(作業２!W29="Z","",IF(BH42=TRUE,"",SUM(Z15:Z20,Z22:Z23,Z24,Z26:Z27,Z31,Z32,Z34:Z35,Z36,Z37,Z39:Z41)))</f>
        <v/>
      </c>
      <c r="AA42" s="277" t="str">
        <f>IF(作業２!X29="Z","",IF(BI42=TRUE,"",SUM(AA15:AA20,AA22:AA23,AA24,AA26:AA27,AA31,AA32,AA34:AA35,AA36,AA37,AA39:AA41)))</f>
        <v/>
      </c>
      <c r="AB42" s="277" t="str">
        <f>IF(作業２!Y29="Z","",IF(BJ42=TRUE,"",SUM(AB15:AB20,AB22:AB23,AB24,AB26:AB27,AB31,AB32,AB34:AB35,AB36,AB37,AB39:AB41)))</f>
        <v/>
      </c>
      <c r="AC42" s="277" t="str">
        <f>IF(作業２!Z29="Z","",IF(BK42=TRUE,"",SUM(AC15:AC20,AC22:AC23,AC24,AC26:AC27,AC31,AC32,AC34:AC35,AC36,AC37,AC39:AC41)))</f>
        <v/>
      </c>
      <c r="AD42" s="277" t="str">
        <f>IF(作業２!AA29="Z","",IF(BL42=TRUE,"",SUM(AD15:AD20,AD22:AD23,AD24,AD26:AD27,AD31,AD32,AD34:AD35,AD36,AD37,AD39:AD41)))</f>
        <v/>
      </c>
      <c r="AE42" s="277" t="str">
        <f>IF(作業２!AB29="Z","",IF(BM42=TRUE,"",SUM(AE15:AE20,AE22:AE23,AE24,AE26:AE27,AE31,AE32,AE34:AE35,AE36,AE37,AE39:AE41)))</f>
        <v/>
      </c>
      <c r="AF42" s="277" t="str">
        <f>IF(作業２!AC29="Z","",IF(BN42=TRUE,"",SUM(AF15:AF20,AF22:AF23,AF24,AF26:AF27,AF31,AF32,AF34:AF35,AF36,AF37,AF39:AF41)))</f>
        <v/>
      </c>
      <c r="AG42" s="277" t="str">
        <f>IF(作業２!AD29="Z","",IF(BO42=TRUE,"",SUM(AG15:AG20,AG22:AG23,AG24,AG26:AG27,AG31,AG32,AG34:AG35,AG36,AG37,AG39:AG41)))</f>
        <v/>
      </c>
      <c r="AH42" s="277" t="str">
        <f>IF(作業２!AE29="Z","",IF(BP42=TRUE,"",SUM(AH15:AH20,AH22:AH23,AH24,AH26:AH27,AH31,AH32,AH34:AH35,AH36,AH37,AH39:AH41)))</f>
        <v/>
      </c>
      <c r="AI42" s="277" t="str">
        <f>IF(作業２!AF29="Z","",IF(BQ42=TRUE,"",SUM(AI15:AI20,AI22:AI23,AI24,AI26:AI27,AI31,AI32,AI34:AI35,AI36,AI37,AI39:AI41)))</f>
        <v/>
      </c>
      <c r="AJ42" s="277" t="str">
        <f>IF(作業２!AG29="Z","",IF(BR42=TRUE,"",SUM(AJ15:AJ20,AJ22:AJ23,AJ24,AJ26:AJ27,AJ31,AJ32,AJ34:AJ35,AJ36,AJ37,AJ39:AJ41)))</f>
        <v/>
      </c>
      <c r="AK42" s="277" t="str">
        <f>IF(作業２!AH29="Z","",IF(BS42=TRUE,"",SUM(AK15:AK20,AK22:AK23,AK24,AK26:AK27,AK31,AK32,AK34:AK35,AK36,AK37,AK39:AK41)))</f>
        <v/>
      </c>
      <c r="AL42" s="277" t="str">
        <f>IF(作業２!AI29="Z","",IF(BT42=TRUE,"",SUM(AL15:AL20,AL22:AL23,AL24,AL26:AL27,AL31,AL32,AL34:AL35,AL36,AL37,AL39:AL41)))</f>
        <v/>
      </c>
      <c r="AM42" s="178" t="str">
        <f>IF(作業２!AJ29="Z","",IF(BU42=TRUE,"",SUM(AM15:AM20,AM22:AM23,AM24,AM26:AM27,AM31,AM32,AM34:AM35,AM36,AM37,AM39:AM41)))</f>
        <v/>
      </c>
      <c r="AN42" s="81"/>
      <c r="AO42" s="201" t="b">
        <f>AND(F14="",F21="",F24="",F25="",F32="",F33="",F36="",F37="",F38="")</f>
        <v>1</v>
      </c>
      <c r="AP42" s="201" t="b">
        <f>AND(G14="",G21="",G24="",G25="",G32="",G33="",G36="",G37="",G38="")</f>
        <v>0</v>
      </c>
      <c r="AQ42" s="201" t="b">
        <f t="shared" ref="AQ42:AZ43" si="21">AND(I14="",I21="",I24="",I25="",I32="",I33="",I36="",I37="",I38="")</f>
        <v>1</v>
      </c>
      <c r="AR42" s="201" t="b">
        <f t="shared" si="21"/>
        <v>1</v>
      </c>
      <c r="AS42" s="201" t="b">
        <f t="shared" si="21"/>
        <v>1</v>
      </c>
      <c r="AT42" s="201" t="b">
        <f t="shared" si="21"/>
        <v>1</v>
      </c>
      <c r="AU42" s="201" t="b">
        <f t="shared" si="21"/>
        <v>1</v>
      </c>
      <c r="AV42" s="201" t="b">
        <f t="shared" si="21"/>
        <v>1</v>
      </c>
      <c r="AW42" s="201" t="b">
        <f t="shared" si="21"/>
        <v>1</v>
      </c>
      <c r="AX42" s="201" t="b">
        <f t="shared" si="21"/>
        <v>1</v>
      </c>
      <c r="AY42" s="201" t="b">
        <f t="shared" si="21"/>
        <v>1</v>
      </c>
      <c r="AZ42" s="201" t="b">
        <f t="shared" si="21"/>
        <v>1</v>
      </c>
      <c r="BA42" s="201" t="b">
        <f t="shared" ref="BA42:BJ43" si="22">AND(S14="",S21="",S24="",S25="",S32="",S33="",S36="",S37="",S38="")</f>
        <v>1</v>
      </c>
      <c r="BB42" s="201" t="b">
        <f t="shared" si="22"/>
        <v>1</v>
      </c>
      <c r="BC42" s="201" t="b">
        <f t="shared" si="22"/>
        <v>1</v>
      </c>
      <c r="BD42" s="201" t="b">
        <f t="shared" si="22"/>
        <v>1</v>
      </c>
      <c r="BE42" s="201" t="b">
        <f t="shared" si="22"/>
        <v>1</v>
      </c>
      <c r="BF42" s="201" t="b">
        <f t="shared" si="22"/>
        <v>1</v>
      </c>
      <c r="BG42" s="201" t="b">
        <f t="shared" si="22"/>
        <v>1</v>
      </c>
      <c r="BH42" s="201" t="b">
        <f t="shared" si="22"/>
        <v>1</v>
      </c>
      <c r="BI42" s="201" t="b">
        <f t="shared" si="22"/>
        <v>1</v>
      </c>
      <c r="BJ42" s="201" t="b">
        <f t="shared" si="22"/>
        <v>1</v>
      </c>
      <c r="BK42" s="201" t="b">
        <f t="shared" ref="BK42:BT43" si="23">AND(AC14="",AC21="",AC24="",AC25="",AC32="",AC33="",AC36="",AC37="",AC38="")</f>
        <v>1</v>
      </c>
      <c r="BL42" s="201" t="b">
        <f t="shared" si="23"/>
        <v>1</v>
      </c>
      <c r="BM42" s="201" t="b">
        <f t="shared" si="23"/>
        <v>1</v>
      </c>
      <c r="BN42" s="201" t="b">
        <f t="shared" si="23"/>
        <v>1</v>
      </c>
      <c r="BO42" s="201" t="b">
        <f t="shared" si="23"/>
        <v>1</v>
      </c>
      <c r="BP42" s="201" t="b">
        <f t="shared" si="23"/>
        <v>1</v>
      </c>
      <c r="BQ42" s="201" t="b">
        <f t="shared" si="23"/>
        <v>1</v>
      </c>
      <c r="BR42" s="201" t="b">
        <f t="shared" si="23"/>
        <v>1</v>
      </c>
      <c r="BS42" s="201" t="b">
        <f t="shared" si="23"/>
        <v>1</v>
      </c>
      <c r="BT42" s="201" t="b">
        <f t="shared" si="23"/>
        <v>1</v>
      </c>
      <c r="BU42" s="201" t="b">
        <f t="shared" ref="BU42:BU43" si="24">AND(AM14="",AM21="",AM24="",AM25="",AM32="",AM33="",AM36="",AM37="",AM38="")</f>
        <v>1</v>
      </c>
      <c r="BV42" s="201" t="e">
        <f>AND(#REF!="",#REF!="",#REF!="",#REF!="",#REF!="",#REF!="",#REF!="",#REF!="",#REF!="")</f>
        <v>#REF!</v>
      </c>
      <c r="BW42" s="201" t="e">
        <f>AND(#REF!="",#REF!="",#REF!="",#REF!="",#REF!="",#REF!="",#REF!="",#REF!="",#REF!="")</f>
        <v>#REF!</v>
      </c>
      <c r="BX42" s="101"/>
      <c r="BY42" s="101"/>
      <c r="BZ42" s="101"/>
    </row>
    <row r="43" spans="1:78" ht="24.95" customHeight="1" thickTop="1" thickBot="1">
      <c r="A43" s="105"/>
      <c r="B43" s="1303" t="s">
        <v>354</v>
      </c>
      <c r="C43" s="1304"/>
      <c r="D43" s="1304"/>
      <c r="E43" s="1304"/>
      <c r="F43" s="1011"/>
      <c r="G43" s="280">
        <f>I43</f>
        <v>0</v>
      </c>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201" t="b">
        <f>AND(F15="",F22="",F25="",F26="",F33="",F34="",F37="",F38="",F39="")</f>
        <v>1</v>
      </c>
      <c r="AP43" s="201" t="b">
        <f>AND(G15="",G22="",G25="",G26="",G33="",G34="",G37="",G38="",G39="")</f>
        <v>0</v>
      </c>
      <c r="AQ43" s="201" t="b">
        <f t="shared" si="21"/>
        <v>1</v>
      </c>
      <c r="AR43" s="201" t="b">
        <f t="shared" si="21"/>
        <v>1</v>
      </c>
      <c r="AS43" s="201" t="b">
        <f t="shared" si="21"/>
        <v>1</v>
      </c>
      <c r="AT43" s="201" t="b">
        <f t="shared" si="21"/>
        <v>1</v>
      </c>
      <c r="AU43" s="201" t="b">
        <f t="shared" si="21"/>
        <v>1</v>
      </c>
      <c r="AV43" s="201" t="b">
        <f t="shared" si="21"/>
        <v>1</v>
      </c>
      <c r="AW43" s="201" t="b">
        <f t="shared" si="21"/>
        <v>1</v>
      </c>
      <c r="AX43" s="201" t="b">
        <f t="shared" si="21"/>
        <v>1</v>
      </c>
      <c r="AY43" s="201" t="b">
        <f t="shared" si="21"/>
        <v>1</v>
      </c>
      <c r="AZ43" s="201" t="b">
        <f t="shared" si="21"/>
        <v>1</v>
      </c>
      <c r="BA43" s="201" t="b">
        <f t="shared" si="22"/>
        <v>1</v>
      </c>
      <c r="BB43" s="201" t="b">
        <f t="shared" si="22"/>
        <v>1</v>
      </c>
      <c r="BC43" s="201" t="b">
        <f t="shared" si="22"/>
        <v>1</v>
      </c>
      <c r="BD43" s="201" t="b">
        <f t="shared" si="22"/>
        <v>1</v>
      </c>
      <c r="BE43" s="201" t="b">
        <f t="shared" si="22"/>
        <v>1</v>
      </c>
      <c r="BF43" s="201" t="b">
        <f t="shared" si="22"/>
        <v>1</v>
      </c>
      <c r="BG43" s="201" t="b">
        <f t="shared" si="22"/>
        <v>1</v>
      </c>
      <c r="BH43" s="201" t="b">
        <f t="shared" si="22"/>
        <v>1</v>
      </c>
      <c r="BI43" s="201" t="b">
        <f t="shared" si="22"/>
        <v>1</v>
      </c>
      <c r="BJ43" s="201" t="b">
        <f t="shared" si="22"/>
        <v>1</v>
      </c>
      <c r="BK43" s="201" t="b">
        <f t="shared" si="23"/>
        <v>1</v>
      </c>
      <c r="BL43" s="201" t="b">
        <f t="shared" si="23"/>
        <v>1</v>
      </c>
      <c r="BM43" s="201" t="b">
        <f t="shared" si="23"/>
        <v>1</v>
      </c>
      <c r="BN43" s="201" t="b">
        <f t="shared" si="23"/>
        <v>1</v>
      </c>
      <c r="BO43" s="201" t="b">
        <f t="shared" si="23"/>
        <v>1</v>
      </c>
      <c r="BP43" s="201" t="b">
        <f t="shared" si="23"/>
        <v>1</v>
      </c>
      <c r="BQ43" s="201" t="b">
        <f t="shared" si="23"/>
        <v>1</v>
      </c>
      <c r="BR43" s="201" t="b">
        <f t="shared" si="23"/>
        <v>1</v>
      </c>
      <c r="BS43" s="201" t="b">
        <f t="shared" si="23"/>
        <v>1</v>
      </c>
      <c r="BT43" s="201" t="b">
        <f t="shared" si="23"/>
        <v>1</v>
      </c>
      <c r="BU43" s="201" t="b">
        <f t="shared" si="24"/>
        <v>1</v>
      </c>
      <c r="BV43" s="201" t="e">
        <f>AND(#REF!="",#REF!="",#REF!="",#REF!="",#REF!="",#REF!="",#REF!="",#REF!="",#REF!="")</f>
        <v>#REF!</v>
      </c>
      <c r="BW43" s="201" t="e">
        <f>AND(#REF!="",#REF!="",#REF!="",#REF!="",#REF!="",#REF!="",#REF!="",#REF!="",#REF!="")</f>
        <v>#REF!</v>
      </c>
      <c r="BX43" s="101"/>
      <c r="BY43" s="101"/>
      <c r="BZ43" s="101"/>
    </row>
    <row r="44" spans="1:78" ht="24.95" customHeight="1" thickBot="1">
      <c r="A44" s="105"/>
      <c r="B44" s="152" t="s">
        <v>355</v>
      </c>
      <c r="C44" s="153"/>
      <c r="D44" s="153"/>
      <c r="E44" s="153"/>
      <c r="F44" s="1061" t="str">
        <f>IF($H$14&gt;0,"",IF(AO44=TRUE,"",SUM(F45:F49)))</f>
        <v/>
      </c>
      <c r="G44" s="278">
        <f>IF(AP44=TRUE,"",SUM(G45:G49))</f>
        <v>0</v>
      </c>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201" t="b">
        <f>AND(F45="",F46="",F47="",F48="",F49="")</f>
        <v>1</v>
      </c>
      <c r="AP44" s="201" t="b">
        <f>AND(G45="",G46="",G47="",G48="",G49="")</f>
        <v>0</v>
      </c>
      <c r="AQ44" s="201" t="b">
        <f t="shared" ref="AQ44:BU44" si="25">AND(I45="",I46="",I47="",I48="",I49="")</f>
        <v>1</v>
      </c>
      <c r="AR44" s="201" t="b">
        <f t="shared" si="25"/>
        <v>1</v>
      </c>
      <c r="AS44" s="201" t="b">
        <f t="shared" si="25"/>
        <v>1</v>
      </c>
      <c r="AT44" s="201" t="b">
        <f t="shared" si="25"/>
        <v>1</v>
      </c>
      <c r="AU44" s="201" t="b">
        <f t="shared" si="25"/>
        <v>1</v>
      </c>
      <c r="AV44" s="201" t="b">
        <f t="shared" si="25"/>
        <v>1</v>
      </c>
      <c r="AW44" s="201" t="b">
        <f t="shared" si="25"/>
        <v>1</v>
      </c>
      <c r="AX44" s="201" t="b">
        <f t="shared" si="25"/>
        <v>1</v>
      </c>
      <c r="AY44" s="201" t="b">
        <f t="shared" si="25"/>
        <v>1</v>
      </c>
      <c r="AZ44" s="201" t="b">
        <f t="shared" si="25"/>
        <v>1</v>
      </c>
      <c r="BA44" s="201" t="b">
        <f t="shared" si="25"/>
        <v>1</v>
      </c>
      <c r="BB44" s="201" t="b">
        <f t="shared" si="25"/>
        <v>1</v>
      </c>
      <c r="BC44" s="201" t="b">
        <f t="shared" si="25"/>
        <v>1</v>
      </c>
      <c r="BD44" s="201" t="b">
        <f t="shared" si="25"/>
        <v>1</v>
      </c>
      <c r="BE44" s="201" t="b">
        <f t="shared" si="25"/>
        <v>1</v>
      </c>
      <c r="BF44" s="201" t="b">
        <f t="shared" si="25"/>
        <v>1</v>
      </c>
      <c r="BG44" s="201" t="b">
        <f t="shared" si="25"/>
        <v>1</v>
      </c>
      <c r="BH44" s="201" t="b">
        <f t="shared" si="25"/>
        <v>1</v>
      </c>
      <c r="BI44" s="201" t="b">
        <f t="shared" si="25"/>
        <v>1</v>
      </c>
      <c r="BJ44" s="201" t="b">
        <f t="shared" si="25"/>
        <v>1</v>
      </c>
      <c r="BK44" s="201" t="b">
        <f t="shared" si="25"/>
        <v>1</v>
      </c>
      <c r="BL44" s="201" t="b">
        <f t="shared" si="25"/>
        <v>1</v>
      </c>
      <c r="BM44" s="201" t="b">
        <f t="shared" si="25"/>
        <v>1</v>
      </c>
      <c r="BN44" s="201" t="b">
        <f t="shared" si="25"/>
        <v>1</v>
      </c>
      <c r="BO44" s="201" t="b">
        <f t="shared" si="25"/>
        <v>1</v>
      </c>
      <c r="BP44" s="201" t="b">
        <f t="shared" si="25"/>
        <v>1</v>
      </c>
      <c r="BQ44" s="201" t="b">
        <f t="shared" si="25"/>
        <v>1</v>
      </c>
      <c r="BR44" s="201" t="b">
        <f t="shared" si="25"/>
        <v>1</v>
      </c>
      <c r="BS44" s="201" t="b">
        <f t="shared" si="25"/>
        <v>1</v>
      </c>
      <c r="BT44" s="201" t="b">
        <f t="shared" si="25"/>
        <v>1</v>
      </c>
      <c r="BU44" s="201" t="b">
        <f t="shared" si="25"/>
        <v>1</v>
      </c>
      <c r="BV44" s="201" t="e">
        <f>AND(#REF!="",#REF!="",#REF!="",#REF!="",#REF!="")</f>
        <v>#REF!</v>
      </c>
      <c r="BW44" s="201" t="e">
        <f>AND(#REF!="",#REF!="",#REF!="",#REF!="",#REF!="")</f>
        <v>#REF!</v>
      </c>
      <c r="BX44" s="101"/>
      <c r="BY44" s="101"/>
      <c r="BZ44" s="101"/>
    </row>
    <row r="45" spans="1:78" ht="24.95" customHeight="1">
      <c r="A45" s="105"/>
      <c r="B45" s="1281" t="s">
        <v>184</v>
      </c>
      <c r="C45" s="155" t="s">
        <v>368</v>
      </c>
      <c r="D45" s="156"/>
      <c r="E45" s="191" t="s">
        <v>360</v>
      </c>
      <c r="F45" s="763"/>
      <c r="G45" s="281">
        <f>I45</f>
        <v>0</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101"/>
      <c r="BY45" s="101"/>
      <c r="BZ45" s="101"/>
    </row>
    <row r="46" spans="1:78" ht="24.95" customHeight="1">
      <c r="A46" s="105"/>
      <c r="B46" s="1294"/>
      <c r="C46" s="179" t="s">
        <v>369</v>
      </c>
      <c r="D46" s="180"/>
      <c r="E46" s="181" t="s">
        <v>361</v>
      </c>
      <c r="F46" s="763"/>
      <c r="G46" s="281">
        <f t="shared" ref="G46:G49" si="26">I46</f>
        <v>0</v>
      </c>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101"/>
      <c r="BY46" s="101"/>
      <c r="BZ46" s="101"/>
    </row>
    <row r="47" spans="1:78" ht="24.95" customHeight="1">
      <c r="A47" s="105"/>
      <c r="B47" s="1294"/>
      <c r="C47" s="179" t="s">
        <v>366</v>
      </c>
      <c r="D47" s="180"/>
      <c r="E47" s="181" t="s">
        <v>362</v>
      </c>
      <c r="F47" s="763"/>
      <c r="G47" s="281">
        <f t="shared" si="26"/>
        <v>0</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101"/>
      <c r="BY47" s="101"/>
      <c r="BZ47" s="101"/>
    </row>
    <row r="48" spans="1:78" ht="24.95" customHeight="1">
      <c r="A48" s="105"/>
      <c r="B48" s="1294"/>
      <c r="C48" s="157" t="s">
        <v>370</v>
      </c>
      <c r="D48" s="158"/>
      <c r="E48" s="182" t="s">
        <v>365</v>
      </c>
      <c r="F48" s="763"/>
      <c r="G48" s="282">
        <f t="shared" si="26"/>
        <v>0</v>
      </c>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101"/>
      <c r="BY48" s="101"/>
      <c r="BZ48" s="101"/>
    </row>
    <row r="49" spans="1:78" ht="24.95" customHeight="1" thickBot="1">
      <c r="A49" s="105"/>
      <c r="B49" s="1294"/>
      <c r="C49" s="177" t="s">
        <v>371</v>
      </c>
      <c r="D49" s="115"/>
      <c r="E49" s="183" t="s">
        <v>372</v>
      </c>
      <c r="F49" s="763"/>
      <c r="G49" s="283">
        <f t="shared" si="26"/>
        <v>0</v>
      </c>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101"/>
      <c r="BY49" s="101"/>
      <c r="BZ49" s="101"/>
    </row>
    <row r="50" spans="1:78" ht="24.95" customHeight="1" thickBot="1">
      <c r="A50" s="105"/>
      <c r="B50" s="152" t="s">
        <v>356</v>
      </c>
      <c r="C50" s="153"/>
      <c r="D50" s="153"/>
      <c r="E50" s="153"/>
      <c r="F50" s="1061" t="str">
        <f>IF($H$14&gt;0,"",IF(AO50=TRUE,"",SUM(F51:F53)))</f>
        <v/>
      </c>
      <c r="G50" s="278">
        <f>IF(AP50=TRUE,"",SUM(G51:G53))</f>
        <v>0</v>
      </c>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201" t="b">
        <f>AND(F51="",F52="",F53="")</f>
        <v>1</v>
      </c>
      <c r="AP50" s="201" t="b">
        <f>AND(G51="",G52="",G53="")</f>
        <v>0</v>
      </c>
      <c r="AQ50" s="201" t="b">
        <f t="shared" ref="AQ50:BU50" si="27">AND(I51="",I52="",I53="")</f>
        <v>1</v>
      </c>
      <c r="AR50" s="201" t="b">
        <f t="shared" si="27"/>
        <v>1</v>
      </c>
      <c r="AS50" s="201" t="b">
        <f t="shared" si="27"/>
        <v>1</v>
      </c>
      <c r="AT50" s="201" t="b">
        <f t="shared" si="27"/>
        <v>1</v>
      </c>
      <c r="AU50" s="201" t="b">
        <f t="shared" si="27"/>
        <v>1</v>
      </c>
      <c r="AV50" s="201" t="b">
        <f t="shared" si="27"/>
        <v>1</v>
      </c>
      <c r="AW50" s="201" t="b">
        <f t="shared" si="27"/>
        <v>1</v>
      </c>
      <c r="AX50" s="201" t="b">
        <f t="shared" si="27"/>
        <v>1</v>
      </c>
      <c r="AY50" s="201" t="b">
        <f t="shared" si="27"/>
        <v>1</v>
      </c>
      <c r="AZ50" s="201" t="b">
        <f t="shared" si="27"/>
        <v>1</v>
      </c>
      <c r="BA50" s="201" t="b">
        <f t="shared" si="27"/>
        <v>1</v>
      </c>
      <c r="BB50" s="201" t="b">
        <f t="shared" si="27"/>
        <v>1</v>
      </c>
      <c r="BC50" s="201" t="b">
        <f t="shared" si="27"/>
        <v>1</v>
      </c>
      <c r="BD50" s="201" t="b">
        <f t="shared" si="27"/>
        <v>1</v>
      </c>
      <c r="BE50" s="201" t="b">
        <f t="shared" si="27"/>
        <v>1</v>
      </c>
      <c r="BF50" s="201" t="b">
        <f t="shared" si="27"/>
        <v>1</v>
      </c>
      <c r="BG50" s="201" t="b">
        <f t="shared" si="27"/>
        <v>1</v>
      </c>
      <c r="BH50" s="201" t="b">
        <f t="shared" si="27"/>
        <v>1</v>
      </c>
      <c r="BI50" s="201" t="b">
        <f t="shared" si="27"/>
        <v>1</v>
      </c>
      <c r="BJ50" s="201" t="b">
        <f t="shared" si="27"/>
        <v>1</v>
      </c>
      <c r="BK50" s="201" t="b">
        <f t="shared" si="27"/>
        <v>1</v>
      </c>
      <c r="BL50" s="201" t="b">
        <f t="shared" si="27"/>
        <v>1</v>
      </c>
      <c r="BM50" s="201" t="b">
        <f t="shared" si="27"/>
        <v>1</v>
      </c>
      <c r="BN50" s="201" t="b">
        <f t="shared" si="27"/>
        <v>1</v>
      </c>
      <c r="BO50" s="201" t="b">
        <f t="shared" si="27"/>
        <v>1</v>
      </c>
      <c r="BP50" s="201" t="b">
        <f t="shared" si="27"/>
        <v>1</v>
      </c>
      <c r="BQ50" s="201" t="b">
        <f t="shared" si="27"/>
        <v>1</v>
      </c>
      <c r="BR50" s="201" t="b">
        <f t="shared" si="27"/>
        <v>1</v>
      </c>
      <c r="BS50" s="201" t="b">
        <f t="shared" si="27"/>
        <v>1</v>
      </c>
      <c r="BT50" s="201" t="b">
        <f t="shared" si="27"/>
        <v>1</v>
      </c>
      <c r="BU50" s="201" t="b">
        <f t="shared" si="27"/>
        <v>1</v>
      </c>
      <c r="BV50" s="201" t="e">
        <f>AND(#REF!="",#REF!="",#REF!="")</f>
        <v>#REF!</v>
      </c>
      <c r="BW50" s="201" t="e">
        <f>AND(#REF!="",#REF!="",#REF!="")</f>
        <v>#REF!</v>
      </c>
      <c r="BX50" s="101"/>
      <c r="BY50" s="101"/>
      <c r="BZ50" s="101"/>
    </row>
    <row r="51" spans="1:78" ht="24.95" customHeight="1">
      <c r="A51" s="105"/>
      <c r="B51" s="1281" t="s">
        <v>178</v>
      </c>
      <c r="C51" s="155" t="s">
        <v>177</v>
      </c>
      <c r="D51" s="156"/>
      <c r="E51" s="191" t="s">
        <v>363</v>
      </c>
      <c r="F51" s="763"/>
      <c r="G51" s="284">
        <f t="shared" ref="G51:G53" si="28">I51</f>
        <v>0</v>
      </c>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101"/>
      <c r="BY51" s="101"/>
      <c r="BZ51" s="101"/>
    </row>
    <row r="52" spans="1:78" ht="24.95" customHeight="1">
      <c r="A52" s="105"/>
      <c r="B52" s="1294"/>
      <c r="C52" s="154" t="s">
        <v>1</v>
      </c>
      <c r="D52" s="174"/>
      <c r="E52" s="188" t="s">
        <v>364</v>
      </c>
      <c r="F52" s="763"/>
      <c r="G52" s="282">
        <f t="shared" si="28"/>
        <v>0</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101"/>
      <c r="BY52" s="101"/>
      <c r="BZ52" s="101"/>
    </row>
    <row r="53" spans="1:78" ht="24.95" customHeight="1" thickBot="1">
      <c r="A53" s="105"/>
      <c r="B53" s="1282"/>
      <c r="C53" s="159" t="s">
        <v>366</v>
      </c>
      <c r="D53" s="160"/>
      <c r="E53" s="184" t="s">
        <v>367</v>
      </c>
      <c r="F53" s="1062"/>
      <c r="G53" s="285">
        <f t="shared" si="28"/>
        <v>0</v>
      </c>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101"/>
      <c r="BY53" s="101"/>
      <c r="BZ53" s="101"/>
    </row>
    <row r="54" spans="1:78" ht="24.95" customHeight="1" thickBot="1">
      <c r="A54" s="105"/>
      <c r="B54" s="175" t="s">
        <v>357</v>
      </c>
      <c r="C54" s="176"/>
      <c r="D54" s="176"/>
      <c r="E54" s="176"/>
      <c r="F54" s="1063"/>
      <c r="G54" s="286">
        <f>I54</f>
        <v>0</v>
      </c>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201" t="b">
        <f>AND(F17="",F23="",F28="",F29="",F36="",F37="",F40="",F41="",F42="")</f>
        <v>1</v>
      </c>
      <c r="AP54" s="201" t="b">
        <f>AND(G17="",G23="",G28="",G29="",G36="",G37="",G40="",G41="",G42="")</f>
        <v>0</v>
      </c>
      <c r="AQ54" s="201" t="b">
        <f t="shared" ref="AQ54:AZ55" si="29">AND(I17="",I23="",I28="",I29="",I36="",I37="",I40="",I41="",I42="")</f>
        <v>1</v>
      </c>
      <c r="AR54" s="201" t="b">
        <f t="shared" si="29"/>
        <v>1</v>
      </c>
      <c r="AS54" s="201" t="b">
        <f t="shared" si="29"/>
        <v>1</v>
      </c>
      <c r="AT54" s="201" t="b">
        <f t="shared" si="29"/>
        <v>1</v>
      </c>
      <c r="AU54" s="201" t="b">
        <f t="shared" si="29"/>
        <v>1</v>
      </c>
      <c r="AV54" s="201" t="b">
        <f t="shared" si="29"/>
        <v>1</v>
      </c>
      <c r="AW54" s="201" t="b">
        <f t="shared" si="29"/>
        <v>1</v>
      </c>
      <c r="AX54" s="201" t="b">
        <f t="shared" si="29"/>
        <v>1</v>
      </c>
      <c r="AY54" s="201" t="b">
        <f t="shared" si="29"/>
        <v>1</v>
      </c>
      <c r="AZ54" s="201" t="b">
        <f t="shared" si="29"/>
        <v>1</v>
      </c>
      <c r="BA54" s="201" t="b">
        <f t="shared" ref="BA54:BJ55" si="30">AND(S17="",S23="",S28="",S29="",S36="",S37="",S40="",S41="",S42="")</f>
        <v>1</v>
      </c>
      <c r="BB54" s="201" t="b">
        <f t="shared" si="30"/>
        <v>1</v>
      </c>
      <c r="BC54" s="201" t="b">
        <f t="shared" si="30"/>
        <v>1</v>
      </c>
      <c r="BD54" s="201" t="b">
        <f t="shared" si="30"/>
        <v>1</v>
      </c>
      <c r="BE54" s="201" t="b">
        <f t="shared" si="30"/>
        <v>1</v>
      </c>
      <c r="BF54" s="201" t="b">
        <f t="shared" si="30"/>
        <v>1</v>
      </c>
      <c r="BG54" s="201" t="b">
        <f t="shared" si="30"/>
        <v>1</v>
      </c>
      <c r="BH54" s="201" t="b">
        <f t="shared" si="30"/>
        <v>1</v>
      </c>
      <c r="BI54" s="201" t="b">
        <f t="shared" si="30"/>
        <v>1</v>
      </c>
      <c r="BJ54" s="201" t="b">
        <f t="shared" si="30"/>
        <v>1</v>
      </c>
      <c r="BK54" s="201" t="b">
        <f t="shared" ref="BK54:BT55" si="31">AND(AC17="",AC23="",AC28="",AC29="",AC36="",AC37="",AC40="",AC41="",AC42="")</f>
        <v>1</v>
      </c>
      <c r="BL54" s="201" t="b">
        <f t="shared" si="31"/>
        <v>1</v>
      </c>
      <c r="BM54" s="201" t="b">
        <f t="shared" si="31"/>
        <v>1</v>
      </c>
      <c r="BN54" s="201" t="b">
        <f t="shared" si="31"/>
        <v>1</v>
      </c>
      <c r="BO54" s="201" t="b">
        <f t="shared" si="31"/>
        <v>1</v>
      </c>
      <c r="BP54" s="201" t="b">
        <f t="shared" si="31"/>
        <v>1</v>
      </c>
      <c r="BQ54" s="201" t="b">
        <f t="shared" si="31"/>
        <v>1</v>
      </c>
      <c r="BR54" s="201" t="b">
        <f t="shared" si="31"/>
        <v>1</v>
      </c>
      <c r="BS54" s="201" t="b">
        <f t="shared" si="31"/>
        <v>1</v>
      </c>
      <c r="BT54" s="201" t="b">
        <f t="shared" si="31"/>
        <v>1</v>
      </c>
      <c r="BU54" s="201" t="b">
        <f t="shared" ref="BU54:BU55" si="32">AND(AM17="",AM23="",AM28="",AM29="",AM36="",AM37="",AM40="",AM41="",AM42="")</f>
        <v>1</v>
      </c>
      <c r="BV54" s="201" t="e">
        <f>AND(#REF!="",#REF!="",#REF!="",#REF!="",#REF!="",#REF!="",#REF!="",#REF!="",#REF!="")</f>
        <v>#REF!</v>
      </c>
      <c r="BW54" s="201" t="e">
        <f>AND(#REF!="",#REF!="",#REF!="",#REF!="",#REF!="",#REF!="",#REF!="",#REF!="",#REF!="")</f>
        <v>#REF!</v>
      </c>
      <c r="BX54" s="101"/>
      <c r="BY54" s="101"/>
      <c r="BZ54" s="101"/>
    </row>
    <row r="55" spans="1:78" ht="39.950000000000003" customHeight="1" thickTop="1" thickBot="1">
      <c r="A55" s="105"/>
      <c r="B55" s="1338" t="s">
        <v>359</v>
      </c>
      <c r="C55" s="1339"/>
      <c r="D55" s="1339"/>
      <c r="E55" s="1339"/>
      <c r="F55" s="1054" t="str">
        <f>IF($H$14&gt;0,"",IF(AO55=TRUE,"",SUM(F42,F43,F44,F50,F54)))</f>
        <v/>
      </c>
      <c r="G55" s="279">
        <f>IF(AP55=TRUE,"",SUM(G42,G43,G44,G50,G54))</f>
        <v>0</v>
      </c>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201" t="b">
        <f>AND(F18="",F24="",F29="",F30="",F37="",F38="",F41="",F42="",F43="")</f>
        <v>1</v>
      </c>
      <c r="AP55" s="201" t="b">
        <f>AND(G18="",G24="",G29="",G30="",G37="",G38="",G41="",G42="",G43="")</f>
        <v>0</v>
      </c>
      <c r="AQ55" s="201" t="b">
        <f t="shared" si="29"/>
        <v>1</v>
      </c>
      <c r="AR55" s="201" t="b">
        <f t="shared" si="29"/>
        <v>1</v>
      </c>
      <c r="AS55" s="201" t="b">
        <f t="shared" si="29"/>
        <v>1</v>
      </c>
      <c r="AT55" s="201" t="b">
        <f t="shared" si="29"/>
        <v>1</v>
      </c>
      <c r="AU55" s="201" t="b">
        <f t="shared" si="29"/>
        <v>1</v>
      </c>
      <c r="AV55" s="201" t="b">
        <f t="shared" si="29"/>
        <v>1</v>
      </c>
      <c r="AW55" s="201" t="b">
        <f t="shared" si="29"/>
        <v>1</v>
      </c>
      <c r="AX55" s="201" t="b">
        <f t="shared" si="29"/>
        <v>1</v>
      </c>
      <c r="AY55" s="201" t="b">
        <f t="shared" si="29"/>
        <v>1</v>
      </c>
      <c r="AZ55" s="201" t="b">
        <f t="shared" si="29"/>
        <v>1</v>
      </c>
      <c r="BA55" s="201" t="b">
        <f t="shared" si="30"/>
        <v>1</v>
      </c>
      <c r="BB55" s="201" t="b">
        <f t="shared" si="30"/>
        <v>1</v>
      </c>
      <c r="BC55" s="201" t="b">
        <f t="shared" si="30"/>
        <v>1</v>
      </c>
      <c r="BD55" s="201" t="b">
        <f t="shared" si="30"/>
        <v>1</v>
      </c>
      <c r="BE55" s="201" t="b">
        <f t="shared" si="30"/>
        <v>1</v>
      </c>
      <c r="BF55" s="201" t="b">
        <f t="shared" si="30"/>
        <v>1</v>
      </c>
      <c r="BG55" s="201" t="b">
        <f t="shared" si="30"/>
        <v>1</v>
      </c>
      <c r="BH55" s="201" t="b">
        <f t="shared" si="30"/>
        <v>1</v>
      </c>
      <c r="BI55" s="201" t="b">
        <f t="shared" si="30"/>
        <v>1</v>
      </c>
      <c r="BJ55" s="201" t="b">
        <f t="shared" si="30"/>
        <v>1</v>
      </c>
      <c r="BK55" s="201" t="b">
        <f t="shared" si="31"/>
        <v>1</v>
      </c>
      <c r="BL55" s="201" t="b">
        <f t="shared" si="31"/>
        <v>1</v>
      </c>
      <c r="BM55" s="201" t="b">
        <f t="shared" si="31"/>
        <v>1</v>
      </c>
      <c r="BN55" s="201" t="b">
        <f t="shared" si="31"/>
        <v>1</v>
      </c>
      <c r="BO55" s="201" t="b">
        <f t="shared" si="31"/>
        <v>1</v>
      </c>
      <c r="BP55" s="201" t="b">
        <f t="shared" si="31"/>
        <v>1</v>
      </c>
      <c r="BQ55" s="201" t="b">
        <f t="shared" si="31"/>
        <v>1</v>
      </c>
      <c r="BR55" s="201" t="b">
        <f t="shared" si="31"/>
        <v>1</v>
      </c>
      <c r="BS55" s="201" t="b">
        <f t="shared" si="31"/>
        <v>1</v>
      </c>
      <c r="BT55" s="201" t="b">
        <f t="shared" si="31"/>
        <v>1</v>
      </c>
      <c r="BU55" s="201" t="b">
        <f t="shared" si="32"/>
        <v>1</v>
      </c>
      <c r="BV55" s="201" t="e">
        <f>AND(#REF!="",#REF!="",#REF!="",#REF!="",#REF!="",#REF!="",#REF!="",#REF!="",#REF!="")</f>
        <v>#REF!</v>
      </c>
      <c r="BW55" s="201" t="e">
        <f>AND(#REF!="",#REF!="",#REF!="",#REF!="",#REF!="",#REF!="",#REF!="",#REF!="",#REF!="")</f>
        <v>#REF!</v>
      </c>
      <c r="BX55" s="101"/>
      <c r="BY55" s="101"/>
      <c r="BZ55" s="101"/>
    </row>
    <row r="56" spans="1:78" ht="22.5" customHeight="1" thickTop="1">
      <c r="A56" s="105"/>
      <c r="B56" s="218"/>
      <c r="C56" s="218"/>
      <c r="D56" s="218"/>
      <c r="E56" s="218"/>
      <c r="F56" s="109"/>
      <c r="G56" s="109"/>
      <c r="H56" s="109"/>
      <c r="I56" s="109"/>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81"/>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101"/>
      <c r="BY56" s="101"/>
      <c r="BZ56" s="101"/>
    </row>
    <row r="57" spans="1:78" ht="21" customHeight="1">
      <c r="A57" s="105"/>
      <c r="B57" s="1287" t="s">
        <v>200</v>
      </c>
      <c r="C57" s="1287"/>
      <c r="D57" s="1287"/>
      <c r="E57" s="1287"/>
      <c r="F57" s="1287"/>
      <c r="G57" s="1287"/>
      <c r="H57" s="1287"/>
      <c r="I57" s="1287"/>
      <c r="J57" s="1287"/>
      <c r="K57" s="1287"/>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81"/>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101"/>
      <c r="BY57" s="101"/>
      <c r="BZ57" s="101"/>
    </row>
    <row r="58" spans="1:78" ht="18.75" customHeight="1" thickBot="1">
      <c r="A58" s="105"/>
      <c r="B58" s="111"/>
      <c r="C58" s="111"/>
      <c r="D58" s="111"/>
      <c r="E58" s="111"/>
      <c r="F58" s="111"/>
      <c r="G58" s="111"/>
      <c r="H58" s="111"/>
      <c r="I58" s="111"/>
      <c r="J58" s="111"/>
      <c r="K58" s="107" t="str">
        <f>K11</f>
        <v>（令和6年4月1日～令和7年3月31日　単位：円）</v>
      </c>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81"/>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101"/>
      <c r="BY58" s="101"/>
      <c r="BZ58" s="101"/>
    </row>
    <row r="59" spans="1:78" ht="13.5" customHeight="1" thickTop="1">
      <c r="A59" s="105"/>
      <c r="B59" s="1321" t="s">
        <v>270</v>
      </c>
      <c r="C59" s="1322"/>
      <c r="D59" s="1322"/>
      <c r="E59" s="1322"/>
      <c r="F59" s="339" t="s">
        <v>476</v>
      </c>
      <c r="G59" s="340"/>
      <c r="H59" s="341"/>
      <c r="I59" s="339" t="s">
        <v>477</v>
      </c>
      <c r="J59" s="194"/>
      <c r="K59" s="126"/>
      <c r="L59" s="270"/>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6"/>
      <c r="AN59" s="81"/>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101"/>
      <c r="BY59" s="101"/>
      <c r="BZ59" s="101"/>
    </row>
    <row r="60" spans="1:78" ht="39.950000000000003" customHeight="1" thickBot="1">
      <c r="A60" s="105"/>
      <c r="B60" s="1323"/>
      <c r="C60" s="1324"/>
      <c r="D60" s="1324"/>
      <c r="E60" s="1324"/>
      <c r="F60" s="297" t="str">
        <f>F13</f>
        <v>総計</v>
      </c>
      <c r="G60" s="295" t="str">
        <f>G12</f>
        <v>総計（横合計）</v>
      </c>
      <c r="H60" s="241"/>
      <c r="I60" s="296" t="s">
        <v>725</v>
      </c>
      <c r="J60" s="325" t="str">
        <f>J13</f>
        <v/>
      </c>
      <c r="K60" s="326" t="str">
        <f t="shared" ref="K60:L60" si="33">K13</f>
        <v/>
      </c>
      <c r="L60" s="332" t="str">
        <f t="shared" si="33"/>
        <v/>
      </c>
      <c r="M60" s="327" t="str">
        <f t="shared" ref="M60" si="34">M13</f>
        <v/>
      </c>
      <c r="N60" s="327" t="str">
        <f t="shared" ref="N60:AM60" si="35">N13</f>
        <v/>
      </c>
      <c r="O60" s="327" t="str">
        <f t="shared" si="35"/>
        <v/>
      </c>
      <c r="P60" s="327" t="str">
        <f t="shared" si="35"/>
        <v/>
      </c>
      <c r="Q60" s="327" t="str">
        <f t="shared" si="35"/>
        <v/>
      </c>
      <c r="R60" s="327" t="str">
        <f t="shared" si="35"/>
        <v/>
      </c>
      <c r="S60" s="327" t="str">
        <f t="shared" si="35"/>
        <v/>
      </c>
      <c r="T60" s="327" t="str">
        <f t="shared" si="35"/>
        <v/>
      </c>
      <c r="U60" s="327" t="str">
        <f t="shared" si="35"/>
        <v/>
      </c>
      <c r="V60" s="327" t="str">
        <f t="shared" si="35"/>
        <v/>
      </c>
      <c r="W60" s="327" t="str">
        <f t="shared" si="35"/>
        <v/>
      </c>
      <c r="X60" s="327" t="str">
        <f t="shared" si="35"/>
        <v/>
      </c>
      <c r="Y60" s="327" t="str">
        <f t="shared" si="35"/>
        <v/>
      </c>
      <c r="Z60" s="327" t="str">
        <f t="shared" si="35"/>
        <v/>
      </c>
      <c r="AA60" s="327" t="str">
        <f t="shared" si="35"/>
        <v/>
      </c>
      <c r="AB60" s="327" t="str">
        <f t="shared" si="35"/>
        <v/>
      </c>
      <c r="AC60" s="327" t="str">
        <f t="shared" si="35"/>
        <v/>
      </c>
      <c r="AD60" s="327" t="str">
        <f t="shared" si="35"/>
        <v/>
      </c>
      <c r="AE60" s="327" t="str">
        <f t="shared" si="35"/>
        <v/>
      </c>
      <c r="AF60" s="327" t="str">
        <f t="shared" si="35"/>
        <v/>
      </c>
      <c r="AG60" s="327" t="str">
        <f t="shared" si="35"/>
        <v/>
      </c>
      <c r="AH60" s="327" t="str">
        <f t="shared" si="35"/>
        <v/>
      </c>
      <c r="AI60" s="327" t="str">
        <f t="shared" si="35"/>
        <v/>
      </c>
      <c r="AJ60" s="327" t="str">
        <f t="shared" si="35"/>
        <v/>
      </c>
      <c r="AK60" s="327" t="str">
        <f t="shared" si="35"/>
        <v/>
      </c>
      <c r="AL60" s="327" t="str">
        <f t="shared" si="35"/>
        <v/>
      </c>
      <c r="AM60" s="326" t="str">
        <f t="shared" si="35"/>
        <v/>
      </c>
      <c r="AN60" s="81"/>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101"/>
      <c r="BY60" s="101"/>
      <c r="BZ60" s="101"/>
    </row>
    <row r="61" spans="1:78" ht="23.25" customHeight="1">
      <c r="A61" s="105"/>
      <c r="B61" s="1332" t="s">
        <v>199</v>
      </c>
      <c r="C61" s="1333"/>
      <c r="D61" s="1333"/>
      <c r="E61" s="1333"/>
      <c r="F61" s="769" t="str">
        <f>IF(AO61=TRUE,"",SUM(F63,F65,F67,F69,F70,F71,F72))</f>
        <v/>
      </c>
      <c r="G61" s="770">
        <f>IF(AP61=TRUE,"",SUM(G63,G65,G67,G69,G70,G71,G72))</f>
        <v>0</v>
      </c>
      <c r="H61" s="771"/>
      <c r="I61" s="769" t="str">
        <f t="shared" ref="I61:M61" si="36">IF(AQ61=TRUE,"",SUM(I63,I65,I67,I69,I70,I71,I72))</f>
        <v/>
      </c>
      <c r="J61" s="772" t="str">
        <f t="shared" si="36"/>
        <v/>
      </c>
      <c r="K61" s="773" t="str">
        <f t="shared" si="36"/>
        <v/>
      </c>
      <c r="L61" s="774" t="str">
        <f t="shared" si="36"/>
        <v/>
      </c>
      <c r="M61" s="775" t="str">
        <f t="shared" si="36"/>
        <v/>
      </c>
      <c r="N61" s="775" t="str">
        <f t="shared" ref="N61" si="37">IF(AV61=TRUE,"",SUM(N63,N65,N67,N69,N70,N71,N72))</f>
        <v/>
      </c>
      <c r="O61" s="775" t="str">
        <f t="shared" ref="O61" si="38">IF(AW61=TRUE,"",SUM(O63,O65,O67,O69,O70,O71,O72))</f>
        <v/>
      </c>
      <c r="P61" s="775" t="str">
        <f t="shared" ref="P61" si="39">IF(AX61=TRUE,"",SUM(P63,P65,P67,P69,P70,P71,P72))</f>
        <v/>
      </c>
      <c r="Q61" s="775" t="str">
        <f t="shared" ref="Q61" si="40">IF(AY61=TRUE,"",SUM(Q63,Q65,Q67,Q69,Q70,Q71,Q72))</f>
        <v/>
      </c>
      <c r="R61" s="775" t="str">
        <f t="shared" ref="R61" si="41">IF(AZ61=TRUE,"",SUM(R63,R65,R67,R69,R70,R71,R72))</f>
        <v/>
      </c>
      <c r="S61" s="775" t="str">
        <f t="shared" ref="S61" si="42">IF(BA61=TRUE,"",SUM(S63,S65,S67,S69,S70,S71,S72))</f>
        <v/>
      </c>
      <c r="T61" s="775" t="str">
        <f t="shared" ref="T61" si="43">IF(BB61=TRUE,"",SUM(T63,T65,T67,T69,T70,T71,T72))</f>
        <v/>
      </c>
      <c r="U61" s="775" t="str">
        <f t="shared" ref="U61" si="44">IF(BC61=TRUE,"",SUM(U63,U65,U67,U69,U70,U71,U72))</f>
        <v/>
      </c>
      <c r="V61" s="775" t="str">
        <f t="shared" ref="V61" si="45">IF(BD61=TRUE,"",SUM(V63,V65,V67,V69,V70,V71,V72))</f>
        <v/>
      </c>
      <c r="W61" s="775" t="str">
        <f t="shared" ref="W61" si="46">IF(BE61=TRUE,"",SUM(W63,W65,W67,W69,W70,W71,W72))</f>
        <v/>
      </c>
      <c r="X61" s="775" t="str">
        <f t="shared" ref="X61" si="47">IF(BF61=TRUE,"",SUM(X63,X65,X67,X69,X70,X71,X72))</f>
        <v/>
      </c>
      <c r="Y61" s="163" t="str">
        <f t="shared" ref="Y61" si="48">IF(BG61=TRUE,"",SUM(Y63,Y65,Y67,Y69,Y70,Y71,Y72))</f>
        <v/>
      </c>
      <c r="Z61" s="163" t="str">
        <f t="shared" ref="Z61" si="49">IF(BH61=TRUE,"",SUM(Z63,Z65,Z67,Z69,Z70,Z71,Z72))</f>
        <v/>
      </c>
      <c r="AA61" s="163" t="str">
        <f t="shared" ref="AA61" si="50">IF(BI61=TRUE,"",SUM(AA63,AA65,AA67,AA69,AA70,AA71,AA72))</f>
        <v/>
      </c>
      <c r="AB61" s="163" t="str">
        <f t="shared" ref="AB61" si="51">IF(BJ61=TRUE,"",SUM(AB63,AB65,AB67,AB69,AB70,AB71,AB72))</f>
        <v/>
      </c>
      <c r="AC61" s="163" t="str">
        <f t="shared" ref="AC61" si="52">IF(BK61=TRUE,"",SUM(AC63,AC65,AC67,AC69,AC70,AC71,AC72))</f>
        <v/>
      </c>
      <c r="AD61" s="163" t="str">
        <f t="shared" ref="AD61" si="53">IF(BL61=TRUE,"",SUM(AD63,AD65,AD67,AD69,AD70,AD71,AD72))</f>
        <v/>
      </c>
      <c r="AE61" s="163" t="str">
        <f t="shared" ref="AE61" si="54">IF(BM61=TRUE,"",SUM(AE63,AE65,AE67,AE69,AE70,AE71,AE72))</f>
        <v/>
      </c>
      <c r="AF61" s="163" t="str">
        <f t="shared" ref="AF61" si="55">IF(BN61=TRUE,"",SUM(AF63,AF65,AF67,AF69,AF70,AF71,AF72))</f>
        <v/>
      </c>
      <c r="AG61" s="163" t="str">
        <f t="shared" ref="AG61" si="56">IF(BO61=TRUE,"",SUM(AG63,AG65,AG67,AG69,AG70,AG71,AG72))</f>
        <v/>
      </c>
      <c r="AH61" s="163" t="str">
        <f t="shared" ref="AH61" si="57">IF(BP61=TRUE,"",SUM(AH63,AH65,AH67,AH69,AH70,AH71,AH72))</f>
        <v/>
      </c>
      <c r="AI61" s="163" t="str">
        <f t="shared" ref="AI61" si="58">IF(BQ61=TRUE,"",SUM(AI63,AI65,AI67,AI69,AI70,AI71,AI72))</f>
        <v/>
      </c>
      <c r="AJ61" s="163" t="str">
        <f t="shared" ref="AJ61" si="59">IF(BR61=TRUE,"",SUM(AJ63,AJ65,AJ67,AJ69,AJ70,AJ71,AJ72))</f>
        <v/>
      </c>
      <c r="AK61" s="163" t="str">
        <f t="shared" ref="AK61" si="60">IF(BS61=TRUE,"",SUM(AK63,AK65,AK67,AK69,AK70,AK71,AK72))</f>
        <v/>
      </c>
      <c r="AL61" s="163" t="str">
        <f t="shared" ref="AL61" si="61">IF(BT61=TRUE,"",SUM(AL63,AL65,AL67,AL69,AL70,AL71,AL72))</f>
        <v/>
      </c>
      <c r="AM61" s="75" t="str">
        <f t="shared" ref="AM61" si="62">IF(BU61=TRUE,"",SUM(AM63,AM65,AM67,AM69,AM70,AM71,AM72))</f>
        <v/>
      </c>
      <c r="AN61" s="81"/>
      <c r="AO61" s="201" t="b">
        <f>AND(F62="",F66="",F70="",F71="",F72="")</f>
        <v>1</v>
      </c>
      <c r="AP61" s="201" t="b">
        <f>AND(G62="",G66="",G70="",G71="",G72="")</f>
        <v>0</v>
      </c>
      <c r="AQ61" s="201" t="b">
        <f t="shared" ref="AQ61:BU61" si="63">AND(I62="",I66="",I70="",I71="",I72="")</f>
        <v>1</v>
      </c>
      <c r="AR61" s="201" t="b">
        <f t="shared" si="63"/>
        <v>1</v>
      </c>
      <c r="AS61" s="201" t="b">
        <f t="shared" si="63"/>
        <v>1</v>
      </c>
      <c r="AT61" s="201" t="b">
        <f t="shared" si="63"/>
        <v>1</v>
      </c>
      <c r="AU61" s="201" t="b">
        <f t="shared" si="63"/>
        <v>1</v>
      </c>
      <c r="AV61" s="201" t="b">
        <f t="shared" si="63"/>
        <v>1</v>
      </c>
      <c r="AW61" s="201" t="b">
        <f t="shared" si="63"/>
        <v>1</v>
      </c>
      <c r="AX61" s="201" t="b">
        <f t="shared" si="63"/>
        <v>1</v>
      </c>
      <c r="AY61" s="201" t="b">
        <f t="shared" si="63"/>
        <v>1</v>
      </c>
      <c r="AZ61" s="201" t="b">
        <f t="shared" si="63"/>
        <v>1</v>
      </c>
      <c r="BA61" s="201" t="b">
        <f t="shared" si="63"/>
        <v>1</v>
      </c>
      <c r="BB61" s="201" t="b">
        <f t="shared" si="63"/>
        <v>1</v>
      </c>
      <c r="BC61" s="201" t="b">
        <f t="shared" si="63"/>
        <v>1</v>
      </c>
      <c r="BD61" s="201" t="b">
        <f t="shared" si="63"/>
        <v>1</v>
      </c>
      <c r="BE61" s="201" t="b">
        <f t="shared" si="63"/>
        <v>1</v>
      </c>
      <c r="BF61" s="201" t="b">
        <f t="shared" si="63"/>
        <v>1</v>
      </c>
      <c r="BG61" s="201" t="b">
        <f t="shared" si="63"/>
        <v>1</v>
      </c>
      <c r="BH61" s="201" t="b">
        <f t="shared" si="63"/>
        <v>1</v>
      </c>
      <c r="BI61" s="201" t="b">
        <f t="shared" si="63"/>
        <v>1</v>
      </c>
      <c r="BJ61" s="201" t="b">
        <f t="shared" si="63"/>
        <v>1</v>
      </c>
      <c r="BK61" s="201" t="b">
        <f t="shared" si="63"/>
        <v>1</v>
      </c>
      <c r="BL61" s="201" t="b">
        <f t="shared" si="63"/>
        <v>1</v>
      </c>
      <c r="BM61" s="201" t="b">
        <f t="shared" si="63"/>
        <v>1</v>
      </c>
      <c r="BN61" s="201" t="b">
        <f t="shared" si="63"/>
        <v>1</v>
      </c>
      <c r="BO61" s="201" t="b">
        <f t="shared" si="63"/>
        <v>1</v>
      </c>
      <c r="BP61" s="201" t="b">
        <f t="shared" si="63"/>
        <v>1</v>
      </c>
      <c r="BQ61" s="201" t="b">
        <f t="shared" si="63"/>
        <v>1</v>
      </c>
      <c r="BR61" s="201" t="b">
        <f t="shared" si="63"/>
        <v>1</v>
      </c>
      <c r="BS61" s="201" t="b">
        <f t="shared" si="63"/>
        <v>1</v>
      </c>
      <c r="BT61" s="201" t="b">
        <f t="shared" si="63"/>
        <v>1</v>
      </c>
      <c r="BU61" s="201" t="b">
        <f t="shared" si="63"/>
        <v>1</v>
      </c>
      <c r="BV61" s="201" t="e">
        <f>AND(#REF!="",#REF!="",#REF!="",#REF!="",#REF!="")</f>
        <v>#REF!</v>
      </c>
      <c r="BW61" s="201" t="e">
        <f>AND(#REF!="",#REF!="",#REF!="",#REF!="",#REF!="")</f>
        <v>#REF!</v>
      </c>
      <c r="BX61" s="101"/>
      <c r="BY61" s="101"/>
      <c r="BZ61" s="101"/>
    </row>
    <row r="62" spans="1:78" ht="23.25" customHeight="1">
      <c r="A62" s="105"/>
      <c r="B62" s="1294" t="s">
        <v>198</v>
      </c>
      <c r="C62" s="1319" t="s">
        <v>177</v>
      </c>
      <c r="D62" s="1320"/>
      <c r="E62" s="189" t="s">
        <v>197</v>
      </c>
      <c r="F62" s="776" t="str">
        <f>IF(AO62=TRUE,"",SUM(F63,F65))</f>
        <v/>
      </c>
      <c r="G62" s="777">
        <f>IF(AP62=TRUE,"",SUM(G63,G65))</f>
        <v>0</v>
      </c>
      <c r="H62" s="778"/>
      <c r="I62" s="776" t="str">
        <f t="shared" ref="I62:M62" si="64">IF(AQ62=TRUE,"",SUM(I63,I65))</f>
        <v/>
      </c>
      <c r="J62" s="772" t="str">
        <f t="shared" si="64"/>
        <v/>
      </c>
      <c r="K62" s="773" t="str">
        <f t="shared" si="64"/>
        <v/>
      </c>
      <c r="L62" s="774" t="str">
        <f t="shared" si="64"/>
        <v/>
      </c>
      <c r="M62" s="775" t="str">
        <f t="shared" si="64"/>
        <v/>
      </c>
      <c r="N62" s="775" t="str">
        <f t="shared" ref="N62" si="65">IF(AV62=TRUE,"",SUM(N63,N65))</f>
        <v/>
      </c>
      <c r="O62" s="775" t="str">
        <f t="shared" ref="O62" si="66">IF(AW62=TRUE,"",SUM(O63,O65))</f>
        <v/>
      </c>
      <c r="P62" s="775" t="str">
        <f t="shared" ref="P62" si="67">IF(AX62=TRUE,"",SUM(P63,P65))</f>
        <v/>
      </c>
      <c r="Q62" s="775" t="str">
        <f t="shared" ref="Q62" si="68">IF(AY62=TRUE,"",SUM(Q63,Q65))</f>
        <v/>
      </c>
      <c r="R62" s="775" t="str">
        <f t="shared" ref="R62" si="69">IF(AZ62=TRUE,"",SUM(R63,R65))</f>
        <v/>
      </c>
      <c r="S62" s="775" t="str">
        <f t="shared" ref="S62" si="70">IF(BA62=TRUE,"",SUM(S63,S65))</f>
        <v/>
      </c>
      <c r="T62" s="775" t="str">
        <f t="shared" ref="T62" si="71">IF(BB62=TRUE,"",SUM(T63,T65))</f>
        <v/>
      </c>
      <c r="U62" s="775" t="str">
        <f t="shared" ref="U62" si="72">IF(BC62=TRUE,"",SUM(U63,U65))</f>
        <v/>
      </c>
      <c r="V62" s="775" t="str">
        <f t="shared" ref="V62" si="73">IF(BD62=TRUE,"",SUM(V63,V65))</f>
        <v/>
      </c>
      <c r="W62" s="775" t="str">
        <f t="shared" ref="W62" si="74">IF(BE62=TRUE,"",SUM(W63,W65))</f>
        <v/>
      </c>
      <c r="X62" s="775" t="str">
        <f t="shared" ref="X62" si="75">IF(BF62=TRUE,"",SUM(X63,X65))</f>
        <v/>
      </c>
      <c r="Y62" s="163" t="str">
        <f t="shared" ref="Y62" si="76">IF(BG62=TRUE,"",SUM(Y63,Y65))</f>
        <v/>
      </c>
      <c r="Z62" s="163" t="str">
        <f t="shared" ref="Z62" si="77">IF(BH62=TRUE,"",SUM(Z63,Z65))</f>
        <v/>
      </c>
      <c r="AA62" s="163" t="str">
        <f t="shared" ref="AA62" si="78">IF(BI62=TRUE,"",SUM(AA63,AA65))</f>
        <v/>
      </c>
      <c r="AB62" s="163" t="str">
        <f t="shared" ref="AB62" si="79">IF(BJ62=TRUE,"",SUM(AB63,AB65))</f>
        <v/>
      </c>
      <c r="AC62" s="163" t="str">
        <f t="shared" ref="AC62" si="80">IF(BK62=TRUE,"",SUM(AC63,AC65))</f>
        <v/>
      </c>
      <c r="AD62" s="163" t="str">
        <f t="shared" ref="AD62" si="81">IF(BL62=TRUE,"",SUM(AD63,AD65))</f>
        <v/>
      </c>
      <c r="AE62" s="163" t="str">
        <f t="shared" ref="AE62" si="82">IF(BM62=TRUE,"",SUM(AE63,AE65))</f>
        <v/>
      </c>
      <c r="AF62" s="163" t="str">
        <f t="shared" ref="AF62" si="83">IF(BN62=TRUE,"",SUM(AF63,AF65))</f>
        <v/>
      </c>
      <c r="AG62" s="163" t="str">
        <f t="shared" ref="AG62" si="84">IF(BO62=TRUE,"",SUM(AG63,AG65))</f>
        <v/>
      </c>
      <c r="AH62" s="163" t="str">
        <f t="shared" ref="AH62" si="85">IF(BP62=TRUE,"",SUM(AH63,AH65))</f>
        <v/>
      </c>
      <c r="AI62" s="163" t="str">
        <f t="shared" ref="AI62" si="86">IF(BQ62=TRUE,"",SUM(AI63,AI65))</f>
        <v/>
      </c>
      <c r="AJ62" s="163" t="str">
        <f t="shared" ref="AJ62" si="87">IF(BR62=TRUE,"",SUM(AJ63,AJ65))</f>
        <v/>
      </c>
      <c r="AK62" s="163" t="str">
        <f t="shared" ref="AK62" si="88">IF(BS62=TRUE,"",SUM(AK63,AK65))</f>
        <v/>
      </c>
      <c r="AL62" s="163" t="str">
        <f t="shared" ref="AL62" si="89">IF(BT62=TRUE,"",SUM(AL63,AL65))</f>
        <v/>
      </c>
      <c r="AM62" s="75" t="str">
        <f t="shared" ref="AM62" si="90">IF(BU62=TRUE,"",SUM(AM63,AM65))</f>
        <v/>
      </c>
      <c r="AN62" s="81"/>
      <c r="AO62" s="201" t="b">
        <f>AND(F63="",F65="")</f>
        <v>1</v>
      </c>
      <c r="AP62" s="201" t="b">
        <f>AND(G63="",G65="")</f>
        <v>0</v>
      </c>
      <c r="AQ62" s="201" t="b">
        <f t="shared" ref="AQ62:BU62" si="91">AND(I63="",I65="")</f>
        <v>1</v>
      </c>
      <c r="AR62" s="201" t="b">
        <f t="shared" si="91"/>
        <v>1</v>
      </c>
      <c r="AS62" s="201" t="b">
        <f t="shared" si="91"/>
        <v>1</v>
      </c>
      <c r="AT62" s="201" t="b">
        <f t="shared" si="91"/>
        <v>1</v>
      </c>
      <c r="AU62" s="201" t="b">
        <f t="shared" si="91"/>
        <v>1</v>
      </c>
      <c r="AV62" s="201" t="b">
        <f t="shared" si="91"/>
        <v>1</v>
      </c>
      <c r="AW62" s="201" t="b">
        <f t="shared" si="91"/>
        <v>1</v>
      </c>
      <c r="AX62" s="201" t="b">
        <f t="shared" si="91"/>
        <v>1</v>
      </c>
      <c r="AY62" s="201" t="b">
        <f t="shared" si="91"/>
        <v>1</v>
      </c>
      <c r="AZ62" s="201" t="b">
        <f t="shared" si="91"/>
        <v>1</v>
      </c>
      <c r="BA62" s="201" t="b">
        <f t="shared" si="91"/>
        <v>1</v>
      </c>
      <c r="BB62" s="201" t="b">
        <f t="shared" si="91"/>
        <v>1</v>
      </c>
      <c r="BC62" s="201" t="b">
        <f t="shared" si="91"/>
        <v>1</v>
      </c>
      <c r="BD62" s="201" t="b">
        <f t="shared" si="91"/>
        <v>1</v>
      </c>
      <c r="BE62" s="201" t="b">
        <f t="shared" si="91"/>
        <v>1</v>
      </c>
      <c r="BF62" s="201" t="b">
        <f t="shared" si="91"/>
        <v>1</v>
      </c>
      <c r="BG62" s="201" t="b">
        <f t="shared" si="91"/>
        <v>1</v>
      </c>
      <c r="BH62" s="201" t="b">
        <f t="shared" si="91"/>
        <v>1</v>
      </c>
      <c r="BI62" s="201" t="b">
        <f t="shared" si="91"/>
        <v>1</v>
      </c>
      <c r="BJ62" s="201" t="b">
        <f t="shared" si="91"/>
        <v>1</v>
      </c>
      <c r="BK62" s="201" t="b">
        <f t="shared" si="91"/>
        <v>1</v>
      </c>
      <c r="BL62" s="201" t="b">
        <f t="shared" si="91"/>
        <v>1</v>
      </c>
      <c r="BM62" s="201" t="b">
        <f t="shared" si="91"/>
        <v>1</v>
      </c>
      <c r="BN62" s="201" t="b">
        <f t="shared" si="91"/>
        <v>1</v>
      </c>
      <c r="BO62" s="201" t="b">
        <f t="shared" si="91"/>
        <v>1</v>
      </c>
      <c r="BP62" s="201" t="b">
        <f t="shared" si="91"/>
        <v>1</v>
      </c>
      <c r="BQ62" s="201" t="b">
        <f t="shared" si="91"/>
        <v>1</v>
      </c>
      <c r="BR62" s="201" t="b">
        <f t="shared" si="91"/>
        <v>1</v>
      </c>
      <c r="BS62" s="201" t="b">
        <f t="shared" si="91"/>
        <v>1</v>
      </c>
      <c r="BT62" s="201" t="b">
        <f t="shared" si="91"/>
        <v>1</v>
      </c>
      <c r="BU62" s="201" t="b">
        <f t="shared" si="91"/>
        <v>1</v>
      </c>
      <c r="BV62" s="201" t="e">
        <f>AND(#REF!="",#REF!="")</f>
        <v>#REF!</v>
      </c>
      <c r="BW62" s="201" t="e">
        <f>AND(#REF!="",#REF!="")</f>
        <v>#REF!</v>
      </c>
      <c r="BX62" s="101"/>
      <c r="BY62" s="101"/>
      <c r="BZ62" s="101"/>
    </row>
    <row r="63" spans="1:78" ht="23.25" customHeight="1">
      <c r="A63" s="105"/>
      <c r="B63" s="1294"/>
      <c r="C63" s="1325" t="s">
        <v>178</v>
      </c>
      <c r="D63" s="127"/>
      <c r="E63" s="196" t="s">
        <v>196</v>
      </c>
      <c r="F63" s="764"/>
      <c r="G63" s="779">
        <f>SUM(I63:AM63)</f>
        <v>0</v>
      </c>
      <c r="H63" s="780"/>
      <c r="I63" s="781"/>
      <c r="J63" s="782"/>
      <c r="K63" s="783"/>
      <c r="L63" s="784"/>
      <c r="M63" s="785"/>
      <c r="N63" s="785"/>
      <c r="O63" s="785"/>
      <c r="P63" s="785"/>
      <c r="Q63" s="785"/>
      <c r="R63" s="785"/>
      <c r="S63" s="785"/>
      <c r="T63" s="785"/>
      <c r="U63" s="785"/>
      <c r="V63" s="785"/>
      <c r="W63" s="785"/>
      <c r="X63" s="785"/>
      <c r="Y63" s="171"/>
      <c r="Z63" s="171"/>
      <c r="AA63" s="171"/>
      <c r="AB63" s="171"/>
      <c r="AC63" s="171"/>
      <c r="AD63" s="171"/>
      <c r="AE63" s="171"/>
      <c r="AF63" s="171"/>
      <c r="AG63" s="171"/>
      <c r="AH63" s="171"/>
      <c r="AI63" s="171"/>
      <c r="AJ63" s="171"/>
      <c r="AK63" s="171"/>
      <c r="AL63" s="171"/>
      <c r="AM63" s="371"/>
      <c r="AN63" s="81"/>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101"/>
      <c r="BY63" s="101"/>
      <c r="BZ63" s="101"/>
    </row>
    <row r="64" spans="1:78" ht="23.25" customHeight="1">
      <c r="A64" s="105"/>
      <c r="B64" s="1294"/>
      <c r="C64" s="1326"/>
      <c r="D64" s="128"/>
      <c r="E64" s="182" t="s">
        <v>192</v>
      </c>
      <c r="F64" s="766"/>
      <c r="G64" s="786">
        <f>SUM(I64:AM64)</f>
        <v>0</v>
      </c>
      <c r="H64" s="787"/>
      <c r="I64" s="788"/>
      <c r="J64" s="789"/>
      <c r="K64" s="790"/>
      <c r="L64" s="791"/>
      <c r="M64" s="792"/>
      <c r="N64" s="792"/>
      <c r="O64" s="792"/>
      <c r="P64" s="792"/>
      <c r="Q64" s="792"/>
      <c r="R64" s="792"/>
      <c r="S64" s="792"/>
      <c r="T64" s="792"/>
      <c r="U64" s="792"/>
      <c r="V64" s="792"/>
      <c r="W64" s="792"/>
      <c r="X64" s="792"/>
      <c r="Y64" s="164"/>
      <c r="Z64" s="164"/>
      <c r="AA64" s="164"/>
      <c r="AB64" s="164"/>
      <c r="AC64" s="164"/>
      <c r="AD64" s="164"/>
      <c r="AE64" s="164"/>
      <c r="AF64" s="164"/>
      <c r="AG64" s="164"/>
      <c r="AH64" s="164"/>
      <c r="AI64" s="164"/>
      <c r="AJ64" s="164"/>
      <c r="AK64" s="164"/>
      <c r="AL64" s="164"/>
      <c r="AM64" s="372"/>
      <c r="AN64" s="81"/>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101"/>
      <c r="BY64" s="101"/>
      <c r="BZ64" s="101"/>
    </row>
    <row r="65" spans="1:78" ht="23.25" customHeight="1">
      <c r="A65" s="105"/>
      <c r="B65" s="1294"/>
      <c r="C65" s="1327"/>
      <c r="D65" s="129"/>
      <c r="E65" s="197" t="s">
        <v>195</v>
      </c>
      <c r="F65" s="767"/>
      <c r="G65" s="793">
        <f>SUM(I65:AM65)</f>
        <v>0</v>
      </c>
      <c r="H65" s="794"/>
      <c r="I65" s="795"/>
      <c r="J65" s="796"/>
      <c r="K65" s="797"/>
      <c r="L65" s="798"/>
      <c r="M65" s="799"/>
      <c r="N65" s="799"/>
      <c r="O65" s="799"/>
      <c r="P65" s="799"/>
      <c r="Q65" s="799"/>
      <c r="R65" s="799"/>
      <c r="S65" s="799"/>
      <c r="T65" s="799"/>
      <c r="U65" s="799"/>
      <c r="V65" s="799"/>
      <c r="W65" s="799"/>
      <c r="X65" s="799"/>
      <c r="Y65" s="165"/>
      <c r="Z65" s="165"/>
      <c r="AA65" s="165"/>
      <c r="AB65" s="165"/>
      <c r="AC65" s="165"/>
      <c r="AD65" s="165"/>
      <c r="AE65" s="165"/>
      <c r="AF65" s="165"/>
      <c r="AG65" s="165"/>
      <c r="AH65" s="165"/>
      <c r="AI65" s="165"/>
      <c r="AJ65" s="165"/>
      <c r="AK65" s="165"/>
      <c r="AL65" s="165"/>
      <c r="AM65" s="373"/>
      <c r="AN65" s="81"/>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101"/>
      <c r="BY65" s="101"/>
      <c r="BZ65" s="101"/>
    </row>
    <row r="66" spans="1:78" ht="23.25" customHeight="1">
      <c r="A66" s="105"/>
      <c r="B66" s="1294"/>
      <c r="C66" s="1319" t="s">
        <v>175</v>
      </c>
      <c r="D66" s="1320"/>
      <c r="E66" s="189" t="s">
        <v>194</v>
      </c>
      <c r="F66" s="776" t="str">
        <f>IF(AO66=TRUE,"",SUM(F67,F69))</f>
        <v/>
      </c>
      <c r="G66" s="777">
        <f>IF(AP66=TRUE,"",SUM(G67,G69))</f>
        <v>0</v>
      </c>
      <c r="H66" s="778"/>
      <c r="I66" s="776" t="str">
        <f t="shared" ref="I66:M66" si="92">IF(AQ66=TRUE,"",SUM(I67,I69))</f>
        <v/>
      </c>
      <c r="J66" s="800" t="str">
        <f t="shared" si="92"/>
        <v/>
      </c>
      <c r="K66" s="801" t="str">
        <f t="shared" si="92"/>
        <v/>
      </c>
      <c r="L66" s="802" t="str">
        <f t="shared" si="92"/>
        <v/>
      </c>
      <c r="M66" s="803" t="str">
        <f t="shared" si="92"/>
        <v/>
      </c>
      <c r="N66" s="803" t="str">
        <f t="shared" ref="N66" si="93">IF(AV66=TRUE,"",SUM(N67,N69))</f>
        <v/>
      </c>
      <c r="O66" s="803" t="str">
        <f t="shared" ref="O66" si="94">IF(AW66=TRUE,"",SUM(O67,O69))</f>
        <v/>
      </c>
      <c r="P66" s="803" t="str">
        <f t="shared" ref="P66" si="95">IF(AX66=TRUE,"",SUM(P67,P69))</f>
        <v/>
      </c>
      <c r="Q66" s="803" t="str">
        <f t="shared" ref="Q66" si="96">IF(AY66=TRUE,"",SUM(Q67,Q69))</f>
        <v/>
      </c>
      <c r="R66" s="803" t="str">
        <f t="shared" ref="R66" si="97">IF(AZ66=TRUE,"",SUM(R67,R69))</f>
        <v/>
      </c>
      <c r="S66" s="803" t="str">
        <f t="shared" ref="S66" si="98">IF(BA66=TRUE,"",SUM(S67,S69))</f>
        <v/>
      </c>
      <c r="T66" s="803" t="str">
        <f t="shared" ref="T66" si="99">IF(BB66=TRUE,"",SUM(T67,T69))</f>
        <v/>
      </c>
      <c r="U66" s="803" t="str">
        <f t="shared" ref="U66" si="100">IF(BC66=TRUE,"",SUM(U67,U69))</f>
        <v/>
      </c>
      <c r="V66" s="803" t="str">
        <f t="shared" ref="V66" si="101">IF(BD66=TRUE,"",SUM(V67,V69))</f>
        <v/>
      </c>
      <c r="W66" s="803" t="str">
        <f t="shared" ref="W66" si="102">IF(BE66=TRUE,"",SUM(W67,W69))</f>
        <v/>
      </c>
      <c r="X66" s="803" t="str">
        <f t="shared" ref="X66" si="103">IF(BF66=TRUE,"",SUM(X67,X69))</f>
        <v/>
      </c>
      <c r="Y66" s="166" t="str">
        <f t="shared" ref="Y66" si="104">IF(BG66=TRUE,"",SUM(Y67,Y69))</f>
        <v/>
      </c>
      <c r="Z66" s="166" t="str">
        <f t="shared" ref="Z66" si="105">IF(BH66=TRUE,"",SUM(Z67,Z69))</f>
        <v/>
      </c>
      <c r="AA66" s="166" t="str">
        <f t="shared" ref="AA66" si="106">IF(BI66=TRUE,"",SUM(AA67,AA69))</f>
        <v/>
      </c>
      <c r="AB66" s="166" t="str">
        <f t="shared" ref="AB66" si="107">IF(BJ66=TRUE,"",SUM(AB67,AB69))</f>
        <v/>
      </c>
      <c r="AC66" s="166" t="str">
        <f t="shared" ref="AC66" si="108">IF(BK66=TRUE,"",SUM(AC67,AC69))</f>
        <v/>
      </c>
      <c r="AD66" s="166" t="str">
        <f t="shared" ref="AD66" si="109">IF(BL66=TRUE,"",SUM(AD67,AD69))</f>
        <v/>
      </c>
      <c r="AE66" s="166" t="str">
        <f t="shared" ref="AE66" si="110">IF(BM66=TRUE,"",SUM(AE67,AE69))</f>
        <v/>
      </c>
      <c r="AF66" s="166" t="str">
        <f t="shared" ref="AF66" si="111">IF(BN66=TRUE,"",SUM(AF67,AF69))</f>
        <v/>
      </c>
      <c r="AG66" s="166" t="str">
        <f t="shared" ref="AG66" si="112">IF(BO66=TRUE,"",SUM(AG67,AG69))</f>
        <v/>
      </c>
      <c r="AH66" s="166" t="str">
        <f t="shared" ref="AH66" si="113">IF(BP66=TRUE,"",SUM(AH67,AH69))</f>
        <v/>
      </c>
      <c r="AI66" s="166" t="str">
        <f t="shared" ref="AI66" si="114">IF(BQ66=TRUE,"",SUM(AI67,AI69))</f>
        <v/>
      </c>
      <c r="AJ66" s="166" t="str">
        <f t="shared" ref="AJ66" si="115">IF(BR66=TRUE,"",SUM(AJ67,AJ69))</f>
        <v/>
      </c>
      <c r="AK66" s="166" t="str">
        <f t="shared" ref="AK66" si="116">IF(BS66=TRUE,"",SUM(AK67,AK69))</f>
        <v/>
      </c>
      <c r="AL66" s="166" t="str">
        <f t="shared" ref="AL66" si="117">IF(BT66=TRUE,"",SUM(AL67,AL69))</f>
        <v/>
      </c>
      <c r="AM66" s="76" t="str">
        <f t="shared" ref="AM66" si="118">IF(BU66=TRUE,"",SUM(AM67,AM69))</f>
        <v/>
      </c>
      <c r="AN66" s="81"/>
      <c r="AO66" s="201" t="b">
        <f>AND(F67="",F69="")</f>
        <v>1</v>
      </c>
      <c r="AP66" s="201" t="b">
        <f>AND(G67="",G69="")</f>
        <v>0</v>
      </c>
      <c r="AQ66" s="201" t="b">
        <f t="shared" ref="AQ66:BU66" si="119">AND(I67="",I69="")</f>
        <v>1</v>
      </c>
      <c r="AR66" s="201" t="b">
        <f t="shared" si="119"/>
        <v>1</v>
      </c>
      <c r="AS66" s="201" t="b">
        <f t="shared" si="119"/>
        <v>1</v>
      </c>
      <c r="AT66" s="201" t="b">
        <f t="shared" si="119"/>
        <v>1</v>
      </c>
      <c r="AU66" s="201" t="b">
        <f t="shared" si="119"/>
        <v>1</v>
      </c>
      <c r="AV66" s="201" t="b">
        <f t="shared" si="119"/>
        <v>1</v>
      </c>
      <c r="AW66" s="201" t="b">
        <f t="shared" si="119"/>
        <v>1</v>
      </c>
      <c r="AX66" s="201" t="b">
        <f t="shared" si="119"/>
        <v>1</v>
      </c>
      <c r="AY66" s="201" t="b">
        <f t="shared" si="119"/>
        <v>1</v>
      </c>
      <c r="AZ66" s="201" t="b">
        <f t="shared" si="119"/>
        <v>1</v>
      </c>
      <c r="BA66" s="201" t="b">
        <f t="shared" si="119"/>
        <v>1</v>
      </c>
      <c r="BB66" s="201" t="b">
        <f t="shared" si="119"/>
        <v>1</v>
      </c>
      <c r="BC66" s="201" t="b">
        <f t="shared" si="119"/>
        <v>1</v>
      </c>
      <c r="BD66" s="201" t="b">
        <f t="shared" si="119"/>
        <v>1</v>
      </c>
      <c r="BE66" s="201" t="b">
        <f t="shared" si="119"/>
        <v>1</v>
      </c>
      <c r="BF66" s="201" t="b">
        <f t="shared" si="119"/>
        <v>1</v>
      </c>
      <c r="BG66" s="201" t="b">
        <f t="shared" si="119"/>
        <v>1</v>
      </c>
      <c r="BH66" s="201" t="b">
        <f t="shared" si="119"/>
        <v>1</v>
      </c>
      <c r="BI66" s="201" t="b">
        <f t="shared" si="119"/>
        <v>1</v>
      </c>
      <c r="BJ66" s="201" t="b">
        <f t="shared" si="119"/>
        <v>1</v>
      </c>
      <c r="BK66" s="201" t="b">
        <f t="shared" si="119"/>
        <v>1</v>
      </c>
      <c r="BL66" s="201" t="b">
        <f t="shared" si="119"/>
        <v>1</v>
      </c>
      <c r="BM66" s="201" t="b">
        <f t="shared" si="119"/>
        <v>1</v>
      </c>
      <c r="BN66" s="201" t="b">
        <f t="shared" si="119"/>
        <v>1</v>
      </c>
      <c r="BO66" s="201" t="b">
        <f t="shared" si="119"/>
        <v>1</v>
      </c>
      <c r="BP66" s="201" t="b">
        <f t="shared" si="119"/>
        <v>1</v>
      </c>
      <c r="BQ66" s="201" t="b">
        <f t="shared" si="119"/>
        <v>1</v>
      </c>
      <c r="BR66" s="201" t="b">
        <f t="shared" si="119"/>
        <v>1</v>
      </c>
      <c r="BS66" s="201" t="b">
        <f t="shared" si="119"/>
        <v>1</v>
      </c>
      <c r="BT66" s="201" t="b">
        <f t="shared" si="119"/>
        <v>1</v>
      </c>
      <c r="BU66" s="201" t="b">
        <f t="shared" si="119"/>
        <v>1</v>
      </c>
      <c r="BV66" s="201" t="e">
        <f>AND(#REF!="",#REF!="")</f>
        <v>#REF!</v>
      </c>
      <c r="BW66" s="201" t="e">
        <f>AND(#REF!="",#REF!="")</f>
        <v>#REF!</v>
      </c>
      <c r="BX66" s="101"/>
      <c r="BY66" s="101"/>
      <c r="BZ66" s="101"/>
    </row>
    <row r="67" spans="1:78" ht="23.25" customHeight="1">
      <c r="A67" s="105"/>
      <c r="B67" s="1294"/>
      <c r="C67" s="1325" t="s">
        <v>178</v>
      </c>
      <c r="D67" s="127"/>
      <c r="E67" s="196" t="s">
        <v>193</v>
      </c>
      <c r="F67" s="763"/>
      <c r="G67" s="804">
        <f t="shared" ref="G67:G75" si="120">SUM(I67:AM67)</f>
        <v>0</v>
      </c>
      <c r="H67" s="805"/>
      <c r="I67" s="768"/>
      <c r="J67" s="806"/>
      <c r="K67" s="807"/>
      <c r="L67" s="808"/>
      <c r="M67" s="809"/>
      <c r="N67" s="809"/>
      <c r="O67" s="809"/>
      <c r="P67" s="809"/>
      <c r="Q67" s="809"/>
      <c r="R67" s="809"/>
      <c r="S67" s="809"/>
      <c r="T67" s="809"/>
      <c r="U67" s="809"/>
      <c r="V67" s="809"/>
      <c r="W67" s="809"/>
      <c r="X67" s="809"/>
      <c r="Y67" s="167"/>
      <c r="Z67" s="167"/>
      <c r="AA67" s="167"/>
      <c r="AB67" s="167"/>
      <c r="AC67" s="167"/>
      <c r="AD67" s="167"/>
      <c r="AE67" s="167"/>
      <c r="AF67" s="167"/>
      <c r="AG67" s="167"/>
      <c r="AH67" s="167"/>
      <c r="AI67" s="167"/>
      <c r="AJ67" s="167"/>
      <c r="AK67" s="167"/>
      <c r="AL67" s="167"/>
      <c r="AM67" s="374"/>
      <c r="AN67" s="81"/>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101"/>
      <c r="BY67" s="101"/>
      <c r="BZ67" s="101"/>
    </row>
    <row r="68" spans="1:78" ht="23.25" customHeight="1">
      <c r="A68" s="105"/>
      <c r="B68" s="1294"/>
      <c r="C68" s="1326"/>
      <c r="D68" s="128"/>
      <c r="E68" s="182" t="s">
        <v>192</v>
      </c>
      <c r="F68" s="766"/>
      <c r="G68" s="786">
        <f t="shared" si="120"/>
        <v>0</v>
      </c>
      <c r="H68" s="787"/>
      <c r="I68" s="788"/>
      <c r="J68" s="789"/>
      <c r="K68" s="790"/>
      <c r="L68" s="791"/>
      <c r="M68" s="792"/>
      <c r="N68" s="792"/>
      <c r="O68" s="792"/>
      <c r="P68" s="792"/>
      <c r="Q68" s="792"/>
      <c r="R68" s="792"/>
      <c r="S68" s="792"/>
      <c r="T68" s="792"/>
      <c r="U68" s="792"/>
      <c r="V68" s="792"/>
      <c r="W68" s="792"/>
      <c r="X68" s="792"/>
      <c r="Y68" s="164"/>
      <c r="Z68" s="164"/>
      <c r="AA68" s="164"/>
      <c r="AB68" s="164"/>
      <c r="AC68" s="164"/>
      <c r="AD68" s="164"/>
      <c r="AE68" s="164"/>
      <c r="AF68" s="164"/>
      <c r="AG68" s="164"/>
      <c r="AH68" s="164"/>
      <c r="AI68" s="164"/>
      <c r="AJ68" s="164"/>
      <c r="AK68" s="164"/>
      <c r="AL68" s="164"/>
      <c r="AM68" s="372"/>
      <c r="AN68" s="81"/>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101"/>
      <c r="BY68" s="101"/>
      <c r="BZ68" s="101"/>
    </row>
    <row r="69" spans="1:78" ht="23.25" customHeight="1">
      <c r="A69" s="105"/>
      <c r="B69" s="1294"/>
      <c r="C69" s="1327"/>
      <c r="D69" s="129"/>
      <c r="E69" s="197" t="s">
        <v>191</v>
      </c>
      <c r="F69" s="767"/>
      <c r="G69" s="793">
        <f t="shared" si="120"/>
        <v>0</v>
      </c>
      <c r="H69" s="794"/>
      <c r="I69" s="795"/>
      <c r="J69" s="796"/>
      <c r="K69" s="810"/>
      <c r="L69" s="811"/>
      <c r="M69" s="812"/>
      <c r="N69" s="812"/>
      <c r="O69" s="812"/>
      <c r="P69" s="812"/>
      <c r="Q69" s="812"/>
      <c r="R69" s="812"/>
      <c r="S69" s="812"/>
      <c r="T69" s="812"/>
      <c r="U69" s="812"/>
      <c r="V69" s="812"/>
      <c r="W69" s="812"/>
      <c r="X69" s="812"/>
      <c r="Y69" s="168"/>
      <c r="Z69" s="168"/>
      <c r="AA69" s="168"/>
      <c r="AB69" s="168"/>
      <c r="AC69" s="168"/>
      <c r="AD69" s="168"/>
      <c r="AE69" s="168"/>
      <c r="AF69" s="168"/>
      <c r="AG69" s="168"/>
      <c r="AH69" s="168"/>
      <c r="AI69" s="168"/>
      <c r="AJ69" s="168"/>
      <c r="AK69" s="168"/>
      <c r="AL69" s="168"/>
      <c r="AM69" s="375"/>
      <c r="AN69" s="81"/>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101"/>
      <c r="BY69" s="101"/>
      <c r="BZ69" s="101"/>
    </row>
    <row r="70" spans="1:78" ht="23.25" customHeight="1">
      <c r="A70" s="105"/>
      <c r="B70" s="1294"/>
      <c r="C70" s="1328" t="s">
        <v>173</v>
      </c>
      <c r="D70" s="1329"/>
      <c r="E70" s="190" t="s">
        <v>190</v>
      </c>
      <c r="F70" s="813"/>
      <c r="G70" s="814">
        <f t="shared" si="120"/>
        <v>0</v>
      </c>
      <c r="H70" s="778"/>
      <c r="I70" s="815"/>
      <c r="J70" s="816"/>
      <c r="K70" s="817"/>
      <c r="L70" s="818"/>
      <c r="M70" s="819"/>
      <c r="N70" s="819"/>
      <c r="O70" s="819"/>
      <c r="P70" s="819"/>
      <c r="Q70" s="819"/>
      <c r="R70" s="819"/>
      <c r="S70" s="819"/>
      <c r="T70" s="819"/>
      <c r="U70" s="819"/>
      <c r="V70" s="819"/>
      <c r="W70" s="819"/>
      <c r="X70" s="819"/>
      <c r="Y70" s="169"/>
      <c r="Z70" s="169"/>
      <c r="AA70" s="169"/>
      <c r="AB70" s="169"/>
      <c r="AC70" s="169"/>
      <c r="AD70" s="169"/>
      <c r="AE70" s="169"/>
      <c r="AF70" s="169"/>
      <c r="AG70" s="169"/>
      <c r="AH70" s="169"/>
      <c r="AI70" s="169"/>
      <c r="AJ70" s="169"/>
      <c r="AK70" s="169"/>
      <c r="AL70" s="169"/>
      <c r="AM70" s="376"/>
      <c r="AN70" s="81"/>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101"/>
      <c r="BY70" s="101"/>
      <c r="BZ70" s="101"/>
    </row>
    <row r="71" spans="1:78" ht="23.25" customHeight="1">
      <c r="A71" s="105"/>
      <c r="B71" s="1294"/>
      <c r="C71" s="1328" t="s">
        <v>180</v>
      </c>
      <c r="D71" s="1329"/>
      <c r="E71" s="190" t="s">
        <v>189</v>
      </c>
      <c r="F71" s="813"/>
      <c r="G71" s="814">
        <f t="shared" si="120"/>
        <v>0</v>
      </c>
      <c r="H71" s="778"/>
      <c r="I71" s="815"/>
      <c r="J71" s="816"/>
      <c r="K71" s="817"/>
      <c r="L71" s="818"/>
      <c r="M71" s="819"/>
      <c r="N71" s="819"/>
      <c r="O71" s="819"/>
      <c r="P71" s="819"/>
      <c r="Q71" s="819"/>
      <c r="R71" s="819"/>
      <c r="S71" s="819"/>
      <c r="T71" s="819"/>
      <c r="U71" s="819"/>
      <c r="V71" s="819"/>
      <c r="W71" s="819"/>
      <c r="X71" s="819"/>
      <c r="Y71" s="169"/>
      <c r="Z71" s="169"/>
      <c r="AA71" s="169"/>
      <c r="AB71" s="169"/>
      <c r="AC71" s="169"/>
      <c r="AD71" s="169"/>
      <c r="AE71" s="169"/>
      <c r="AF71" s="169"/>
      <c r="AG71" s="169"/>
      <c r="AH71" s="169"/>
      <c r="AI71" s="169"/>
      <c r="AJ71" s="169"/>
      <c r="AK71" s="169"/>
      <c r="AL71" s="169"/>
      <c r="AM71" s="376"/>
      <c r="AN71" s="81"/>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101"/>
      <c r="BY71" s="101"/>
      <c r="BZ71" s="101"/>
    </row>
    <row r="72" spans="1:78" ht="23.25" customHeight="1" thickBot="1">
      <c r="A72" s="105"/>
      <c r="B72" s="1294"/>
      <c r="C72" s="1328" t="s">
        <v>188</v>
      </c>
      <c r="D72" s="1329"/>
      <c r="E72" s="198" t="s">
        <v>726</v>
      </c>
      <c r="F72" s="763"/>
      <c r="G72" s="804">
        <f t="shared" si="120"/>
        <v>0</v>
      </c>
      <c r="H72" s="805"/>
      <c r="I72" s="768"/>
      <c r="J72" s="806"/>
      <c r="K72" s="807"/>
      <c r="L72" s="808"/>
      <c r="M72" s="809"/>
      <c r="N72" s="809"/>
      <c r="O72" s="809"/>
      <c r="P72" s="809"/>
      <c r="Q72" s="809"/>
      <c r="R72" s="809"/>
      <c r="S72" s="809"/>
      <c r="T72" s="809"/>
      <c r="U72" s="809"/>
      <c r="V72" s="809"/>
      <c r="W72" s="809"/>
      <c r="X72" s="809"/>
      <c r="Y72" s="167"/>
      <c r="Z72" s="167"/>
      <c r="AA72" s="167"/>
      <c r="AB72" s="167"/>
      <c r="AC72" s="167"/>
      <c r="AD72" s="167"/>
      <c r="AE72" s="167"/>
      <c r="AF72" s="167"/>
      <c r="AG72" s="167"/>
      <c r="AH72" s="167"/>
      <c r="AI72" s="167"/>
      <c r="AJ72" s="167"/>
      <c r="AK72" s="167"/>
      <c r="AL72" s="167"/>
      <c r="AM72" s="374"/>
      <c r="AN72" s="81"/>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101"/>
      <c r="BY72" s="101"/>
      <c r="BZ72" s="101"/>
    </row>
    <row r="73" spans="1:78" ht="23.25" customHeight="1" thickBot="1">
      <c r="A73" s="105"/>
      <c r="B73" s="1334" t="s">
        <v>373</v>
      </c>
      <c r="C73" s="1335"/>
      <c r="D73" s="1335"/>
      <c r="E73" s="1335"/>
      <c r="F73" s="820"/>
      <c r="G73" s="821">
        <f t="shared" si="120"/>
        <v>0</v>
      </c>
      <c r="H73" s="822"/>
      <c r="I73" s="823"/>
      <c r="J73" s="824"/>
      <c r="K73" s="825"/>
      <c r="L73" s="826"/>
      <c r="M73" s="827"/>
      <c r="N73" s="827"/>
      <c r="O73" s="827"/>
      <c r="P73" s="827"/>
      <c r="Q73" s="827"/>
      <c r="R73" s="827"/>
      <c r="S73" s="827"/>
      <c r="T73" s="827"/>
      <c r="U73" s="827"/>
      <c r="V73" s="827"/>
      <c r="W73" s="827"/>
      <c r="X73" s="827"/>
      <c r="Y73" s="170"/>
      <c r="Z73" s="170"/>
      <c r="AA73" s="170"/>
      <c r="AB73" s="170"/>
      <c r="AC73" s="170"/>
      <c r="AD73" s="170"/>
      <c r="AE73" s="170"/>
      <c r="AF73" s="170"/>
      <c r="AG73" s="170"/>
      <c r="AH73" s="170"/>
      <c r="AI73" s="170"/>
      <c r="AJ73" s="170"/>
      <c r="AK73" s="170"/>
      <c r="AL73" s="170"/>
      <c r="AM73" s="377"/>
      <c r="AN73" s="81"/>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101"/>
      <c r="BY73" s="101"/>
      <c r="BZ73" s="101"/>
    </row>
    <row r="74" spans="1:78" ht="23.25" customHeight="1" thickBot="1">
      <c r="A74" s="105"/>
      <c r="B74" s="1305" t="s">
        <v>187</v>
      </c>
      <c r="C74" s="1306"/>
      <c r="D74" s="1306"/>
      <c r="E74" s="1306"/>
      <c r="F74" s="820"/>
      <c r="G74" s="821">
        <f t="shared" si="120"/>
        <v>0</v>
      </c>
      <c r="H74" s="822"/>
      <c r="I74" s="823"/>
      <c r="J74" s="824"/>
      <c r="K74" s="825"/>
      <c r="L74" s="826"/>
      <c r="M74" s="827"/>
      <c r="N74" s="827"/>
      <c r="O74" s="827"/>
      <c r="P74" s="827"/>
      <c r="Q74" s="827"/>
      <c r="R74" s="827"/>
      <c r="S74" s="827"/>
      <c r="T74" s="827"/>
      <c r="U74" s="827"/>
      <c r="V74" s="827"/>
      <c r="W74" s="827"/>
      <c r="X74" s="827"/>
      <c r="Y74" s="170"/>
      <c r="Z74" s="170"/>
      <c r="AA74" s="170"/>
      <c r="AB74" s="170"/>
      <c r="AC74" s="170"/>
      <c r="AD74" s="170"/>
      <c r="AE74" s="170"/>
      <c r="AF74" s="170"/>
      <c r="AG74" s="170"/>
      <c r="AH74" s="170"/>
      <c r="AI74" s="170"/>
      <c r="AJ74" s="170"/>
      <c r="AK74" s="170"/>
      <c r="AL74" s="170"/>
      <c r="AM74" s="377"/>
      <c r="AN74" s="81"/>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101"/>
      <c r="BY74" s="101"/>
      <c r="BZ74" s="101"/>
    </row>
    <row r="75" spans="1:78" ht="23.25" customHeight="1" thickBot="1">
      <c r="A75" s="105"/>
      <c r="B75" s="1313" t="s">
        <v>186</v>
      </c>
      <c r="C75" s="1331"/>
      <c r="D75" s="1331"/>
      <c r="E75" s="1331"/>
      <c r="F75" s="820"/>
      <c r="G75" s="821">
        <f t="shared" si="120"/>
        <v>0</v>
      </c>
      <c r="H75" s="822"/>
      <c r="I75" s="823"/>
      <c r="J75" s="824"/>
      <c r="K75" s="825"/>
      <c r="L75" s="826"/>
      <c r="M75" s="827"/>
      <c r="N75" s="827"/>
      <c r="O75" s="827"/>
      <c r="P75" s="827"/>
      <c r="Q75" s="827"/>
      <c r="R75" s="827"/>
      <c r="S75" s="827"/>
      <c r="T75" s="827"/>
      <c r="U75" s="827"/>
      <c r="V75" s="827"/>
      <c r="W75" s="827"/>
      <c r="X75" s="827"/>
      <c r="Y75" s="170"/>
      <c r="Z75" s="170"/>
      <c r="AA75" s="170"/>
      <c r="AB75" s="170"/>
      <c r="AC75" s="170"/>
      <c r="AD75" s="170"/>
      <c r="AE75" s="170"/>
      <c r="AF75" s="170"/>
      <c r="AG75" s="170"/>
      <c r="AH75" s="170"/>
      <c r="AI75" s="170"/>
      <c r="AJ75" s="170"/>
      <c r="AK75" s="170"/>
      <c r="AL75" s="170"/>
      <c r="AM75" s="377"/>
      <c r="AN75" s="81"/>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101"/>
      <c r="BY75" s="101"/>
      <c r="BZ75" s="101"/>
    </row>
    <row r="76" spans="1:78" ht="23.25" customHeight="1">
      <c r="A76" s="105"/>
      <c r="B76" s="1332" t="s">
        <v>185</v>
      </c>
      <c r="C76" s="1333"/>
      <c r="D76" s="1333"/>
      <c r="E76" s="1333"/>
      <c r="F76" s="762" t="str">
        <f>IF(AO76=TRUE,"",SUM(F77:F80))</f>
        <v/>
      </c>
      <c r="G76" s="828">
        <f>IF(AP76=TRUE,"",SUM(G77:G80))</f>
        <v>0</v>
      </c>
      <c r="H76" s="822"/>
      <c r="I76" s="762" t="str">
        <f t="shared" ref="I76:M76" si="121">IF(AQ76=TRUE,"",SUM(I77:I80))</f>
        <v/>
      </c>
      <c r="J76" s="829" t="str">
        <f t="shared" si="121"/>
        <v/>
      </c>
      <c r="K76" s="830" t="str">
        <f t="shared" si="121"/>
        <v/>
      </c>
      <c r="L76" s="831" t="str">
        <f t="shared" si="121"/>
        <v/>
      </c>
      <c r="M76" s="832" t="str">
        <f t="shared" si="121"/>
        <v/>
      </c>
      <c r="N76" s="832" t="str">
        <f t="shared" ref="N76" si="122">IF(AV76=TRUE,"",SUM(N77:N80))</f>
        <v/>
      </c>
      <c r="O76" s="832" t="str">
        <f t="shared" ref="O76" si="123">IF(AW76=TRUE,"",SUM(O77:O80))</f>
        <v/>
      </c>
      <c r="P76" s="832" t="str">
        <f t="shared" ref="P76" si="124">IF(AX76=TRUE,"",SUM(P77:P80))</f>
        <v/>
      </c>
      <c r="Q76" s="832" t="str">
        <f t="shared" ref="Q76" si="125">IF(AY76=TRUE,"",SUM(Q77:Q80))</f>
        <v/>
      </c>
      <c r="R76" s="832" t="str">
        <f t="shared" ref="R76" si="126">IF(AZ76=TRUE,"",SUM(R77:R80))</f>
        <v/>
      </c>
      <c r="S76" s="832" t="str">
        <f t="shared" ref="S76" si="127">IF(BA76=TRUE,"",SUM(S77:S80))</f>
        <v/>
      </c>
      <c r="T76" s="832" t="str">
        <f t="shared" ref="T76" si="128">IF(BB76=TRUE,"",SUM(T77:T80))</f>
        <v/>
      </c>
      <c r="U76" s="832" t="str">
        <f t="shared" ref="U76" si="129">IF(BC76=TRUE,"",SUM(U77:U80))</f>
        <v/>
      </c>
      <c r="V76" s="832" t="str">
        <f t="shared" ref="V76" si="130">IF(BD76=TRUE,"",SUM(V77:V80))</f>
        <v/>
      </c>
      <c r="W76" s="832" t="str">
        <f t="shared" ref="W76" si="131">IF(BE76=TRUE,"",SUM(W77:W80))</f>
        <v/>
      </c>
      <c r="X76" s="832" t="str">
        <f t="shared" ref="X76" si="132">IF(BF76=TRUE,"",SUM(X77:X80))</f>
        <v/>
      </c>
      <c r="Y76" s="162" t="str">
        <f t="shared" ref="Y76" si="133">IF(BG76=TRUE,"",SUM(Y77:Y80))</f>
        <v/>
      </c>
      <c r="Z76" s="162" t="str">
        <f t="shared" ref="Z76" si="134">IF(BH76=TRUE,"",SUM(Z77:Z80))</f>
        <v/>
      </c>
      <c r="AA76" s="162" t="str">
        <f t="shared" ref="AA76" si="135">IF(BI76=TRUE,"",SUM(AA77:AA80))</f>
        <v/>
      </c>
      <c r="AB76" s="162" t="str">
        <f t="shared" ref="AB76" si="136">IF(BJ76=TRUE,"",SUM(AB77:AB80))</f>
        <v/>
      </c>
      <c r="AC76" s="162" t="str">
        <f t="shared" ref="AC76" si="137">IF(BK76=TRUE,"",SUM(AC77:AC80))</f>
        <v/>
      </c>
      <c r="AD76" s="162" t="str">
        <f t="shared" ref="AD76" si="138">IF(BL76=TRUE,"",SUM(AD77:AD80))</f>
        <v/>
      </c>
      <c r="AE76" s="162" t="str">
        <f t="shared" ref="AE76" si="139">IF(BM76=TRUE,"",SUM(AE77:AE80))</f>
        <v/>
      </c>
      <c r="AF76" s="162" t="str">
        <f t="shared" ref="AF76" si="140">IF(BN76=TRUE,"",SUM(AF77:AF80))</f>
        <v/>
      </c>
      <c r="AG76" s="162" t="str">
        <f t="shared" ref="AG76" si="141">IF(BO76=TRUE,"",SUM(AG77:AG80))</f>
        <v/>
      </c>
      <c r="AH76" s="162" t="str">
        <f t="shared" ref="AH76" si="142">IF(BP76=TRUE,"",SUM(AH77:AH80))</f>
        <v/>
      </c>
      <c r="AI76" s="162" t="str">
        <f t="shared" ref="AI76" si="143">IF(BQ76=TRUE,"",SUM(AI77:AI80))</f>
        <v/>
      </c>
      <c r="AJ76" s="162" t="str">
        <f t="shared" ref="AJ76" si="144">IF(BR76=TRUE,"",SUM(AJ77:AJ80))</f>
        <v/>
      </c>
      <c r="AK76" s="162" t="str">
        <f t="shared" ref="AK76" si="145">IF(BS76=TRUE,"",SUM(AK77:AK80))</f>
        <v/>
      </c>
      <c r="AL76" s="162" t="str">
        <f t="shared" ref="AL76" si="146">IF(BT76=TRUE,"",SUM(AL77:AL80))</f>
        <v/>
      </c>
      <c r="AM76" s="71" t="str">
        <f t="shared" ref="AM76" si="147">IF(BU76=TRUE,"",SUM(AM77:AM80))</f>
        <v/>
      </c>
      <c r="AN76" s="81"/>
      <c r="AO76" s="201" t="b">
        <f>AND(F77="",F78="",F79="",F80="")</f>
        <v>1</v>
      </c>
      <c r="AP76" s="201" t="b">
        <f>AND(G77="",G78="",G79="",G80="")</f>
        <v>0</v>
      </c>
      <c r="AQ76" s="201" t="b">
        <f t="shared" ref="AQ76:BU76" si="148">AND(I77="",I78="",I79="",I80="")</f>
        <v>1</v>
      </c>
      <c r="AR76" s="201" t="b">
        <f t="shared" si="148"/>
        <v>1</v>
      </c>
      <c r="AS76" s="201" t="b">
        <f t="shared" si="148"/>
        <v>1</v>
      </c>
      <c r="AT76" s="201" t="b">
        <f t="shared" si="148"/>
        <v>1</v>
      </c>
      <c r="AU76" s="201" t="b">
        <f t="shared" si="148"/>
        <v>1</v>
      </c>
      <c r="AV76" s="201" t="b">
        <f t="shared" si="148"/>
        <v>1</v>
      </c>
      <c r="AW76" s="201" t="b">
        <f t="shared" si="148"/>
        <v>1</v>
      </c>
      <c r="AX76" s="201" t="b">
        <f t="shared" si="148"/>
        <v>1</v>
      </c>
      <c r="AY76" s="201" t="b">
        <f t="shared" si="148"/>
        <v>1</v>
      </c>
      <c r="AZ76" s="201" t="b">
        <f t="shared" si="148"/>
        <v>1</v>
      </c>
      <c r="BA76" s="201" t="b">
        <f t="shared" si="148"/>
        <v>1</v>
      </c>
      <c r="BB76" s="201" t="b">
        <f t="shared" si="148"/>
        <v>1</v>
      </c>
      <c r="BC76" s="201" t="b">
        <f t="shared" si="148"/>
        <v>1</v>
      </c>
      <c r="BD76" s="201" t="b">
        <f t="shared" si="148"/>
        <v>1</v>
      </c>
      <c r="BE76" s="201" t="b">
        <f t="shared" si="148"/>
        <v>1</v>
      </c>
      <c r="BF76" s="201" t="b">
        <f t="shared" si="148"/>
        <v>1</v>
      </c>
      <c r="BG76" s="201" t="b">
        <f t="shared" si="148"/>
        <v>1</v>
      </c>
      <c r="BH76" s="201" t="b">
        <f t="shared" si="148"/>
        <v>1</v>
      </c>
      <c r="BI76" s="201" t="b">
        <f t="shared" si="148"/>
        <v>1</v>
      </c>
      <c r="BJ76" s="201" t="b">
        <f t="shared" si="148"/>
        <v>1</v>
      </c>
      <c r="BK76" s="201" t="b">
        <f t="shared" si="148"/>
        <v>1</v>
      </c>
      <c r="BL76" s="201" t="b">
        <f t="shared" si="148"/>
        <v>1</v>
      </c>
      <c r="BM76" s="201" t="b">
        <f t="shared" si="148"/>
        <v>1</v>
      </c>
      <c r="BN76" s="201" t="b">
        <f t="shared" si="148"/>
        <v>1</v>
      </c>
      <c r="BO76" s="201" t="b">
        <f t="shared" si="148"/>
        <v>1</v>
      </c>
      <c r="BP76" s="201" t="b">
        <f t="shared" si="148"/>
        <v>1</v>
      </c>
      <c r="BQ76" s="201" t="b">
        <f t="shared" si="148"/>
        <v>1</v>
      </c>
      <c r="BR76" s="201" t="b">
        <f t="shared" si="148"/>
        <v>1</v>
      </c>
      <c r="BS76" s="201" t="b">
        <f t="shared" si="148"/>
        <v>1</v>
      </c>
      <c r="BT76" s="201" t="b">
        <f t="shared" si="148"/>
        <v>1</v>
      </c>
      <c r="BU76" s="201" t="b">
        <f t="shared" si="148"/>
        <v>1</v>
      </c>
      <c r="BV76" s="201" t="e">
        <f>AND(#REF!="",#REF!="",#REF!="",#REF!="")</f>
        <v>#REF!</v>
      </c>
      <c r="BW76" s="201" t="e">
        <f>AND(#REF!="",#REF!="",#REF!="",#REF!="")</f>
        <v>#REF!</v>
      </c>
      <c r="BX76" s="101"/>
      <c r="BY76" s="101"/>
      <c r="BZ76" s="101"/>
    </row>
    <row r="77" spans="1:78" ht="23.25" customHeight="1">
      <c r="A77" s="105"/>
      <c r="B77" s="1281" t="s">
        <v>184</v>
      </c>
      <c r="C77" s="1295" t="s">
        <v>177</v>
      </c>
      <c r="D77" s="1296"/>
      <c r="E77" s="191" t="s">
        <v>183</v>
      </c>
      <c r="F77" s="764"/>
      <c r="G77" s="779">
        <f>SUM(I77:AM77)</f>
        <v>0</v>
      </c>
      <c r="H77" s="780"/>
      <c r="I77" s="781"/>
      <c r="J77" s="782"/>
      <c r="K77" s="783"/>
      <c r="L77" s="784"/>
      <c r="M77" s="785"/>
      <c r="N77" s="785"/>
      <c r="O77" s="785"/>
      <c r="P77" s="785"/>
      <c r="Q77" s="785"/>
      <c r="R77" s="785"/>
      <c r="S77" s="785"/>
      <c r="T77" s="785"/>
      <c r="U77" s="785"/>
      <c r="V77" s="785"/>
      <c r="W77" s="785"/>
      <c r="X77" s="785"/>
      <c r="Y77" s="171"/>
      <c r="Z77" s="171"/>
      <c r="AA77" s="171"/>
      <c r="AB77" s="171"/>
      <c r="AC77" s="171"/>
      <c r="AD77" s="171"/>
      <c r="AE77" s="171"/>
      <c r="AF77" s="171"/>
      <c r="AG77" s="171"/>
      <c r="AH77" s="171"/>
      <c r="AI77" s="171"/>
      <c r="AJ77" s="171"/>
      <c r="AK77" s="171"/>
      <c r="AL77" s="171"/>
      <c r="AM77" s="371"/>
      <c r="AN77" s="81"/>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101"/>
      <c r="BY77" s="101"/>
      <c r="BZ77" s="101"/>
    </row>
    <row r="78" spans="1:78" ht="23.25" customHeight="1">
      <c r="A78" s="105"/>
      <c r="B78" s="1317"/>
      <c r="C78" s="1297" t="s">
        <v>175</v>
      </c>
      <c r="D78" s="1298"/>
      <c r="E78" s="182" t="s">
        <v>182</v>
      </c>
      <c r="F78" s="764"/>
      <c r="G78" s="779">
        <f>SUM(I78:AM78)</f>
        <v>0</v>
      </c>
      <c r="H78" s="780"/>
      <c r="I78" s="781"/>
      <c r="J78" s="782"/>
      <c r="K78" s="783"/>
      <c r="L78" s="784"/>
      <c r="M78" s="785"/>
      <c r="N78" s="785"/>
      <c r="O78" s="785"/>
      <c r="P78" s="785"/>
      <c r="Q78" s="785"/>
      <c r="R78" s="785"/>
      <c r="S78" s="785"/>
      <c r="T78" s="785"/>
      <c r="U78" s="785"/>
      <c r="V78" s="785"/>
      <c r="W78" s="785"/>
      <c r="X78" s="785"/>
      <c r="Y78" s="171"/>
      <c r="Z78" s="171"/>
      <c r="AA78" s="171"/>
      <c r="AB78" s="171"/>
      <c r="AC78" s="171"/>
      <c r="AD78" s="171"/>
      <c r="AE78" s="171"/>
      <c r="AF78" s="171"/>
      <c r="AG78" s="171"/>
      <c r="AH78" s="171"/>
      <c r="AI78" s="171"/>
      <c r="AJ78" s="171"/>
      <c r="AK78" s="171"/>
      <c r="AL78" s="171"/>
      <c r="AM78" s="371"/>
      <c r="AN78" s="81"/>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101"/>
      <c r="BY78" s="101"/>
      <c r="BZ78" s="101"/>
    </row>
    <row r="79" spans="1:78" ht="23.25" customHeight="1">
      <c r="A79" s="105"/>
      <c r="B79" s="1317"/>
      <c r="C79" s="1297" t="s">
        <v>173</v>
      </c>
      <c r="D79" s="1298"/>
      <c r="E79" s="182" t="s">
        <v>181</v>
      </c>
      <c r="F79" s="764"/>
      <c r="G79" s="779">
        <f>SUM(I79:AM79)</f>
        <v>0</v>
      </c>
      <c r="H79" s="780"/>
      <c r="I79" s="781"/>
      <c r="J79" s="782"/>
      <c r="K79" s="783"/>
      <c r="L79" s="784"/>
      <c r="M79" s="785"/>
      <c r="N79" s="785"/>
      <c r="O79" s="785"/>
      <c r="P79" s="785"/>
      <c r="Q79" s="785"/>
      <c r="R79" s="785"/>
      <c r="S79" s="785"/>
      <c r="T79" s="785"/>
      <c r="U79" s="785"/>
      <c r="V79" s="785"/>
      <c r="W79" s="785"/>
      <c r="X79" s="785"/>
      <c r="Y79" s="171"/>
      <c r="Z79" s="171"/>
      <c r="AA79" s="171"/>
      <c r="AB79" s="171"/>
      <c r="AC79" s="171"/>
      <c r="AD79" s="171"/>
      <c r="AE79" s="171"/>
      <c r="AF79" s="171"/>
      <c r="AG79" s="171"/>
      <c r="AH79" s="171"/>
      <c r="AI79" s="171"/>
      <c r="AJ79" s="171"/>
      <c r="AK79" s="171"/>
      <c r="AL79" s="171"/>
      <c r="AM79" s="371"/>
      <c r="AN79" s="81"/>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101"/>
      <c r="BY79" s="101"/>
      <c r="BZ79" s="101"/>
    </row>
    <row r="80" spans="1:78" ht="23.25" customHeight="1" thickBot="1">
      <c r="A80" s="105"/>
      <c r="B80" s="1318"/>
      <c r="C80" s="1299" t="s">
        <v>180</v>
      </c>
      <c r="D80" s="1300"/>
      <c r="E80" s="184" t="s">
        <v>253</v>
      </c>
      <c r="F80" s="764"/>
      <c r="G80" s="779">
        <f>SUM(I80:AM80)</f>
        <v>0</v>
      </c>
      <c r="H80" s="780"/>
      <c r="I80" s="781"/>
      <c r="J80" s="782"/>
      <c r="K80" s="783"/>
      <c r="L80" s="784"/>
      <c r="M80" s="785"/>
      <c r="N80" s="785"/>
      <c r="O80" s="785"/>
      <c r="P80" s="785"/>
      <c r="Q80" s="785"/>
      <c r="R80" s="785"/>
      <c r="S80" s="785"/>
      <c r="T80" s="785"/>
      <c r="U80" s="785"/>
      <c r="V80" s="785"/>
      <c r="W80" s="785"/>
      <c r="X80" s="785"/>
      <c r="Y80" s="171"/>
      <c r="Z80" s="171"/>
      <c r="AA80" s="171"/>
      <c r="AB80" s="171"/>
      <c r="AC80" s="171"/>
      <c r="AD80" s="171"/>
      <c r="AE80" s="171"/>
      <c r="AF80" s="171"/>
      <c r="AG80" s="171"/>
      <c r="AH80" s="171"/>
      <c r="AI80" s="171"/>
      <c r="AJ80" s="171"/>
      <c r="AK80" s="171"/>
      <c r="AL80" s="171"/>
      <c r="AM80" s="371"/>
      <c r="AN80" s="81"/>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101"/>
      <c r="BY80" s="101"/>
      <c r="BZ80" s="101"/>
    </row>
    <row r="81" spans="1:99" ht="23.25" customHeight="1">
      <c r="A81" s="105"/>
      <c r="B81" s="1292" t="s">
        <v>179</v>
      </c>
      <c r="C81" s="1293"/>
      <c r="D81" s="1293"/>
      <c r="E81" s="1293"/>
      <c r="F81" s="762" t="str">
        <f>IF(AO81=TRUE,"",SUM(F82:F84))</f>
        <v/>
      </c>
      <c r="G81" s="828">
        <f>IF(AP81=TRUE,"",SUM(G82:G84))</f>
        <v>0</v>
      </c>
      <c r="H81" s="822"/>
      <c r="I81" s="762" t="str">
        <f>IF(AQ81=TRUE,"",SUM(I82:I84))</f>
        <v/>
      </c>
      <c r="J81" s="829" t="str">
        <f>IF(AR81=TRUE,"",SUM(J82:J84))</f>
        <v/>
      </c>
      <c r="K81" s="830" t="str">
        <f t="shared" ref="K81:M81" si="149">IF(AS81=TRUE,"",K82+K83+K84)</f>
        <v/>
      </c>
      <c r="L81" s="831" t="str">
        <f t="shared" si="149"/>
        <v/>
      </c>
      <c r="M81" s="832" t="str">
        <f t="shared" si="149"/>
        <v/>
      </c>
      <c r="N81" s="832" t="str">
        <f t="shared" ref="N81" si="150">IF(AV81=TRUE,"",N82+N83+N84)</f>
        <v/>
      </c>
      <c r="O81" s="832" t="str">
        <f t="shared" ref="O81" si="151">IF(AW81=TRUE,"",O82+O83+O84)</f>
        <v/>
      </c>
      <c r="P81" s="832" t="str">
        <f t="shared" ref="P81" si="152">IF(AX81=TRUE,"",P82+P83+P84)</f>
        <v/>
      </c>
      <c r="Q81" s="832" t="str">
        <f t="shared" ref="Q81" si="153">IF(AY81=TRUE,"",Q82+Q83+Q84)</f>
        <v/>
      </c>
      <c r="R81" s="832" t="str">
        <f t="shared" ref="R81" si="154">IF(AZ81=TRUE,"",R82+R83+R84)</f>
        <v/>
      </c>
      <c r="S81" s="832" t="str">
        <f t="shared" ref="S81" si="155">IF(BA81=TRUE,"",S82+S83+S84)</f>
        <v/>
      </c>
      <c r="T81" s="832" t="str">
        <f t="shared" ref="T81" si="156">IF(BB81=TRUE,"",T82+T83+T84)</f>
        <v/>
      </c>
      <c r="U81" s="832" t="str">
        <f t="shared" ref="U81" si="157">IF(BC81=TRUE,"",U82+U83+U84)</f>
        <v/>
      </c>
      <c r="V81" s="832" t="str">
        <f t="shared" ref="V81" si="158">IF(BD81=TRUE,"",V82+V83+V84)</f>
        <v/>
      </c>
      <c r="W81" s="832" t="str">
        <f t="shared" ref="W81" si="159">IF(BE81=TRUE,"",W82+W83+W84)</f>
        <v/>
      </c>
      <c r="X81" s="832" t="str">
        <f t="shared" ref="X81" si="160">IF(BF81=TRUE,"",X82+X83+X84)</f>
        <v/>
      </c>
      <c r="Y81" s="162" t="str">
        <f t="shared" ref="Y81" si="161">IF(BG81=TRUE,"",Y82+Y83+Y84)</f>
        <v/>
      </c>
      <c r="Z81" s="162" t="str">
        <f t="shared" ref="Z81" si="162">IF(BH81=TRUE,"",Z82+Z83+Z84)</f>
        <v/>
      </c>
      <c r="AA81" s="162" t="str">
        <f t="shared" ref="AA81" si="163">IF(BI81=TRUE,"",AA82+AA83+AA84)</f>
        <v/>
      </c>
      <c r="AB81" s="162" t="str">
        <f t="shared" ref="AB81" si="164">IF(BJ81=TRUE,"",AB82+AB83+AB84)</f>
        <v/>
      </c>
      <c r="AC81" s="162" t="str">
        <f t="shared" ref="AC81" si="165">IF(BK81=TRUE,"",AC82+AC83+AC84)</f>
        <v/>
      </c>
      <c r="AD81" s="162" t="str">
        <f t="shared" ref="AD81" si="166">IF(BL81=TRUE,"",AD82+AD83+AD84)</f>
        <v/>
      </c>
      <c r="AE81" s="162" t="str">
        <f t="shared" ref="AE81" si="167">IF(BM81=TRUE,"",AE82+AE83+AE84)</f>
        <v/>
      </c>
      <c r="AF81" s="162" t="str">
        <f t="shared" ref="AF81" si="168">IF(BN81=TRUE,"",AF82+AF83+AF84)</f>
        <v/>
      </c>
      <c r="AG81" s="162" t="str">
        <f t="shared" ref="AG81" si="169">IF(BO81=TRUE,"",AG82+AG83+AG84)</f>
        <v/>
      </c>
      <c r="AH81" s="162" t="str">
        <f t="shared" ref="AH81" si="170">IF(BP81=TRUE,"",AH82+AH83+AH84)</f>
        <v/>
      </c>
      <c r="AI81" s="162" t="str">
        <f t="shared" ref="AI81" si="171">IF(BQ81=TRUE,"",AI82+AI83+AI84)</f>
        <v/>
      </c>
      <c r="AJ81" s="162" t="str">
        <f t="shared" ref="AJ81" si="172">IF(BR81=TRUE,"",AJ82+AJ83+AJ84)</f>
        <v/>
      </c>
      <c r="AK81" s="162" t="str">
        <f t="shared" ref="AK81" si="173">IF(BS81=TRUE,"",AK82+AK83+AK84)</f>
        <v/>
      </c>
      <c r="AL81" s="162" t="str">
        <f t="shared" ref="AL81" si="174">IF(BT81=TRUE,"",AL82+AL83+AL84)</f>
        <v/>
      </c>
      <c r="AM81" s="71" t="str">
        <f t="shared" ref="AM81" si="175">IF(BU81=TRUE,"",AM82+AM83+AM84)</f>
        <v/>
      </c>
      <c r="AN81" s="81"/>
      <c r="AO81" s="201" t="b">
        <f>AND(F82="",F83="",F84="")</f>
        <v>1</v>
      </c>
      <c r="AP81" s="201" t="b">
        <f>AND(G82="",G83="",G84="")</f>
        <v>0</v>
      </c>
      <c r="AQ81" s="201" t="b">
        <f t="shared" ref="AQ81:BU81" si="176">AND(I82="",I83="",I84="")</f>
        <v>1</v>
      </c>
      <c r="AR81" s="201" t="b">
        <f t="shared" si="176"/>
        <v>1</v>
      </c>
      <c r="AS81" s="201" t="b">
        <f t="shared" si="176"/>
        <v>1</v>
      </c>
      <c r="AT81" s="201" t="b">
        <f t="shared" si="176"/>
        <v>1</v>
      </c>
      <c r="AU81" s="201" t="b">
        <f t="shared" si="176"/>
        <v>1</v>
      </c>
      <c r="AV81" s="201" t="b">
        <f t="shared" si="176"/>
        <v>1</v>
      </c>
      <c r="AW81" s="201" t="b">
        <f t="shared" si="176"/>
        <v>1</v>
      </c>
      <c r="AX81" s="201" t="b">
        <f t="shared" si="176"/>
        <v>1</v>
      </c>
      <c r="AY81" s="201" t="b">
        <f t="shared" si="176"/>
        <v>1</v>
      </c>
      <c r="AZ81" s="201" t="b">
        <f t="shared" si="176"/>
        <v>1</v>
      </c>
      <c r="BA81" s="201" t="b">
        <f t="shared" si="176"/>
        <v>1</v>
      </c>
      <c r="BB81" s="201" t="b">
        <f t="shared" si="176"/>
        <v>1</v>
      </c>
      <c r="BC81" s="201" t="b">
        <f t="shared" si="176"/>
        <v>1</v>
      </c>
      <c r="BD81" s="201" t="b">
        <f t="shared" si="176"/>
        <v>1</v>
      </c>
      <c r="BE81" s="201" t="b">
        <f t="shared" si="176"/>
        <v>1</v>
      </c>
      <c r="BF81" s="201" t="b">
        <f t="shared" si="176"/>
        <v>1</v>
      </c>
      <c r="BG81" s="201" t="b">
        <f t="shared" si="176"/>
        <v>1</v>
      </c>
      <c r="BH81" s="201" t="b">
        <f t="shared" si="176"/>
        <v>1</v>
      </c>
      <c r="BI81" s="201" t="b">
        <f t="shared" si="176"/>
        <v>1</v>
      </c>
      <c r="BJ81" s="201" t="b">
        <f t="shared" si="176"/>
        <v>1</v>
      </c>
      <c r="BK81" s="201" t="b">
        <f t="shared" si="176"/>
        <v>1</v>
      </c>
      <c r="BL81" s="201" t="b">
        <f t="shared" si="176"/>
        <v>1</v>
      </c>
      <c r="BM81" s="201" t="b">
        <f t="shared" si="176"/>
        <v>1</v>
      </c>
      <c r="BN81" s="201" t="b">
        <f t="shared" si="176"/>
        <v>1</v>
      </c>
      <c r="BO81" s="201" t="b">
        <f t="shared" si="176"/>
        <v>1</v>
      </c>
      <c r="BP81" s="201" t="b">
        <f t="shared" si="176"/>
        <v>1</v>
      </c>
      <c r="BQ81" s="201" t="b">
        <f t="shared" si="176"/>
        <v>1</v>
      </c>
      <c r="BR81" s="201" t="b">
        <f t="shared" si="176"/>
        <v>1</v>
      </c>
      <c r="BS81" s="201" t="b">
        <f t="shared" si="176"/>
        <v>1</v>
      </c>
      <c r="BT81" s="201" t="b">
        <f t="shared" si="176"/>
        <v>1</v>
      </c>
      <c r="BU81" s="201" t="b">
        <f t="shared" si="176"/>
        <v>1</v>
      </c>
      <c r="BV81" s="201" t="e">
        <f>AND(#REF!="",#REF!="",#REF!="")</f>
        <v>#REF!</v>
      </c>
      <c r="BW81" s="201" t="e">
        <f>AND(#REF!="",#REF!="",#REF!="")</f>
        <v>#REF!</v>
      </c>
      <c r="BX81" s="101"/>
      <c r="BY81" s="101"/>
      <c r="BZ81" s="101"/>
    </row>
    <row r="82" spans="1:99" ht="23.25" customHeight="1">
      <c r="A82" s="105"/>
      <c r="B82" s="1281" t="s">
        <v>178</v>
      </c>
      <c r="C82" s="1295" t="s">
        <v>177</v>
      </c>
      <c r="D82" s="1296"/>
      <c r="E82" s="191" t="s">
        <v>176</v>
      </c>
      <c r="F82" s="764"/>
      <c r="G82" s="779">
        <f>SUM(I82:AM82)</f>
        <v>0</v>
      </c>
      <c r="H82" s="780"/>
      <c r="I82" s="781"/>
      <c r="J82" s="782"/>
      <c r="K82" s="783"/>
      <c r="L82" s="784"/>
      <c r="M82" s="785"/>
      <c r="N82" s="785"/>
      <c r="O82" s="785"/>
      <c r="P82" s="785"/>
      <c r="Q82" s="785"/>
      <c r="R82" s="785"/>
      <c r="S82" s="785"/>
      <c r="T82" s="785"/>
      <c r="U82" s="785"/>
      <c r="V82" s="785"/>
      <c r="W82" s="785"/>
      <c r="X82" s="785"/>
      <c r="Y82" s="171"/>
      <c r="Z82" s="171"/>
      <c r="AA82" s="171"/>
      <c r="AB82" s="171"/>
      <c r="AC82" s="171"/>
      <c r="AD82" s="171"/>
      <c r="AE82" s="171"/>
      <c r="AF82" s="171"/>
      <c r="AG82" s="171"/>
      <c r="AH82" s="171"/>
      <c r="AI82" s="171"/>
      <c r="AJ82" s="171"/>
      <c r="AK82" s="171"/>
      <c r="AL82" s="171"/>
      <c r="AM82" s="371"/>
      <c r="AN82" s="81"/>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101"/>
      <c r="BY82" s="101"/>
      <c r="BZ82" s="101"/>
    </row>
    <row r="83" spans="1:99" ht="23.25" customHeight="1">
      <c r="A83" s="105"/>
      <c r="B83" s="1294"/>
      <c r="C83" s="1297" t="s">
        <v>175</v>
      </c>
      <c r="D83" s="1298"/>
      <c r="E83" s="182" t="s">
        <v>174</v>
      </c>
      <c r="F83" s="764"/>
      <c r="G83" s="779">
        <f>SUM(I83:AM83)</f>
        <v>0</v>
      </c>
      <c r="H83" s="780"/>
      <c r="I83" s="781"/>
      <c r="J83" s="782"/>
      <c r="K83" s="783"/>
      <c r="L83" s="784"/>
      <c r="M83" s="785"/>
      <c r="N83" s="785"/>
      <c r="O83" s="785"/>
      <c r="P83" s="785"/>
      <c r="Q83" s="785"/>
      <c r="R83" s="785"/>
      <c r="S83" s="785"/>
      <c r="T83" s="785"/>
      <c r="U83" s="785"/>
      <c r="V83" s="785"/>
      <c r="W83" s="785"/>
      <c r="X83" s="785"/>
      <c r="Y83" s="171"/>
      <c r="Z83" s="171"/>
      <c r="AA83" s="171"/>
      <c r="AB83" s="171"/>
      <c r="AC83" s="171"/>
      <c r="AD83" s="171"/>
      <c r="AE83" s="171"/>
      <c r="AF83" s="171"/>
      <c r="AG83" s="171"/>
      <c r="AH83" s="171"/>
      <c r="AI83" s="171"/>
      <c r="AJ83" s="171"/>
      <c r="AK83" s="171"/>
      <c r="AL83" s="171"/>
      <c r="AM83" s="371"/>
      <c r="AN83" s="81"/>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101"/>
      <c r="BY83" s="101"/>
      <c r="BZ83" s="101"/>
    </row>
    <row r="84" spans="1:99" ht="23.25" customHeight="1" thickBot="1">
      <c r="A84" s="105"/>
      <c r="B84" s="1282"/>
      <c r="C84" s="1299" t="s">
        <v>173</v>
      </c>
      <c r="D84" s="1300"/>
      <c r="E84" s="184" t="s">
        <v>172</v>
      </c>
      <c r="F84" s="765"/>
      <c r="G84" s="833">
        <f>SUM(I84:AM84)</f>
        <v>0</v>
      </c>
      <c r="H84" s="834"/>
      <c r="I84" s="835"/>
      <c r="J84" s="836"/>
      <c r="K84" s="837"/>
      <c r="L84" s="838"/>
      <c r="M84" s="839"/>
      <c r="N84" s="839"/>
      <c r="O84" s="839"/>
      <c r="P84" s="839"/>
      <c r="Q84" s="839"/>
      <c r="R84" s="839"/>
      <c r="S84" s="839"/>
      <c r="T84" s="839"/>
      <c r="U84" s="839"/>
      <c r="V84" s="839"/>
      <c r="W84" s="839"/>
      <c r="X84" s="839"/>
      <c r="Y84" s="172"/>
      <c r="Z84" s="172"/>
      <c r="AA84" s="172"/>
      <c r="AB84" s="172"/>
      <c r="AC84" s="172"/>
      <c r="AD84" s="172"/>
      <c r="AE84" s="172"/>
      <c r="AF84" s="172"/>
      <c r="AG84" s="172"/>
      <c r="AH84" s="172"/>
      <c r="AI84" s="172"/>
      <c r="AJ84" s="172"/>
      <c r="AK84" s="172"/>
      <c r="AL84" s="172"/>
      <c r="AM84" s="378"/>
      <c r="AN84" s="81"/>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101"/>
      <c r="BY84" s="101"/>
      <c r="BZ84" s="101"/>
    </row>
    <row r="85" spans="1:99" ht="23.25" customHeight="1" thickBot="1">
      <c r="A85" s="105"/>
      <c r="B85" s="1283" t="s">
        <v>171</v>
      </c>
      <c r="C85" s="1284"/>
      <c r="D85" s="1284"/>
      <c r="E85" s="1284"/>
      <c r="F85" s="840" t="str">
        <f>IF(AO85=TRUE,"",SUM(F63,F65,F67,F69,F70:F75,F77:F80,F82:F84))</f>
        <v/>
      </c>
      <c r="G85" s="841">
        <f>IF(AP85=TRUE,"",SUM(G63,G65,G67,G69,G70:G75,G77:G80,G82:G84))</f>
        <v>0</v>
      </c>
      <c r="H85" s="842"/>
      <c r="I85" s="840" t="str">
        <f t="shared" ref="I85:M85" si="177">IF(AQ85=TRUE,"",SUM(I63,I65,I67,I69,I70:I75,I77:I80,I82:I84))</f>
        <v/>
      </c>
      <c r="J85" s="843" t="str">
        <f t="shared" si="177"/>
        <v/>
      </c>
      <c r="K85" s="844" t="str">
        <f t="shared" si="177"/>
        <v/>
      </c>
      <c r="L85" s="845" t="str">
        <f t="shared" si="177"/>
        <v/>
      </c>
      <c r="M85" s="846" t="str">
        <f t="shared" si="177"/>
        <v/>
      </c>
      <c r="N85" s="846" t="str">
        <f t="shared" ref="N85" si="178">IF(AV85=TRUE,"",SUM(N63,N65,N67,N69,N70:N75,N77:N80,N82:N84))</f>
        <v/>
      </c>
      <c r="O85" s="846" t="str">
        <f t="shared" ref="O85" si="179">IF(AW85=TRUE,"",SUM(O63,O65,O67,O69,O70:O75,O77:O80,O82:O84))</f>
        <v/>
      </c>
      <c r="P85" s="846" t="str">
        <f t="shared" ref="P85" si="180">IF(AX85=TRUE,"",SUM(P63,P65,P67,P69,P70:P75,P77:P80,P82:P84))</f>
        <v/>
      </c>
      <c r="Q85" s="846" t="str">
        <f t="shared" ref="Q85" si="181">IF(AY85=TRUE,"",SUM(Q63,Q65,Q67,Q69,Q70:Q75,Q77:Q80,Q82:Q84))</f>
        <v/>
      </c>
      <c r="R85" s="846" t="str">
        <f t="shared" ref="R85" si="182">IF(AZ85=TRUE,"",SUM(R63,R65,R67,R69,R70:R75,R77:R80,R82:R84))</f>
        <v/>
      </c>
      <c r="S85" s="846" t="str">
        <f t="shared" ref="S85" si="183">IF(BA85=TRUE,"",SUM(S63,S65,S67,S69,S70:S75,S77:S80,S82:S84))</f>
        <v/>
      </c>
      <c r="T85" s="846" t="str">
        <f t="shared" ref="T85" si="184">IF(BB85=TRUE,"",SUM(T63,T65,T67,T69,T70:T75,T77:T80,T82:T84))</f>
        <v/>
      </c>
      <c r="U85" s="846" t="str">
        <f t="shared" ref="U85" si="185">IF(BC85=TRUE,"",SUM(U63,U65,U67,U69,U70:U75,U77:U80,U82:U84))</f>
        <v/>
      </c>
      <c r="V85" s="846" t="str">
        <f t="shared" ref="V85" si="186">IF(BD85=TRUE,"",SUM(V63,V65,V67,V69,V70:V75,V77:V80,V82:V84))</f>
        <v/>
      </c>
      <c r="W85" s="846" t="str">
        <f t="shared" ref="W85" si="187">IF(BE85=TRUE,"",SUM(W63,W65,W67,W69,W70:W75,W77:W80,W82:W84))</f>
        <v/>
      </c>
      <c r="X85" s="846" t="str">
        <f t="shared" ref="X85" si="188">IF(BF85=TRUE,"",SUM(X63,X65,X67,X69,X70:X75,X77:X80,X82:X84))</f>
        <v/>
      </c>
      <c r="Y85" s="173" t="str">
        <f t="shared" ref="Y85" si="189">IF(BG85=TRUE,"",SUM(Y63,Y65,Y67,Y69,Y70:Y75,Y77:Y80,Y82:Y84))</f>
        <v/>
      </c>
      <c r="Z85" s="173" t="str">
        <f t="shared" ref="Z85" si="190">IF(BH85=TRUE,"",SUM(Z63,Z65,Z67,Z69,Z70:Z75,Z77:Z80,Z82:Z84))</f>
        <v/>
      </c>
      <c r="AA85" s="173" t="str">
        <f t="shared" ref="AA85" si="191">IF(BI85=TRUE,"",SUM(AA63,AA65,AA67,AA69,AA70:AA75,AA77:AA80,AA82:AA84))</f>
        <v/>
      </c>
      <c r="AB85" s="173" t="str">
        <f t="shared" ref="AB85" si="192">IF(BJ85=TRUE,"",SUM(AB63,AB65,AB67,AB69,AB70:AB75,AB77:AB80,AB82:AB84))</f>
        <v/>
      </c>
      <c r="AC85" s="173" t="str">
        <f t="shared" ref="AC85" si="193">IF(BK85=TRUE,"",SUM(AC63,AC65,AC67,AC69,AC70:AC75,AC77:AC80,AC82:AC84))</f>
        <v/>
      </c>
      <c r="AD85" s="173" t="str">
        <f t="shared" ref="AD85" si="194">IF(BL85=TRUE,"",SUM(AD63,AD65,AD67,AD69,AD70:AD75,AD77:AD80,AD82:AD84))</f>
        <v/>
      </c>
      <c r="AE85" s="173" t="str">
        <f t="shared" ref="AE85" si="195">IF(BM85=TRUE,"",SUM(AE63,AE65,AE67,AE69,AE70:AE75,AE77:AE80,AE82:AE84))</f>
        <v/>
      </c>
      <c r="AF85" s="173" t="str">
        <f t="shared" ref="AF85" si="196">IF(BN85=TRUE,"",SUM(AF63,AF65,AF67,AF69,AF70:AF75,AF77:AF80,AF82:AF84))</f>
        <v/>
      </c>
      <c r="AG85" s="173" t="str">
        <f t="shared" ref="AG85" si="197">IF(BO85=TRUE,"",SUM(AG63,AG65,AG67,AG69,AG70:AG75,AG77:AG80,AG82:AG84))</f>
        <v/>
      </c>
      <c r="AH85" s="173" t="str">
        <f t="shared" ref="AH85" si="198">IF(BP85=TRUE,"",SUM(AH63,AH65,AH67,AH69,AH70:AH75,AH77:AH80,AH82:AH84))</f>
        <v/>
      </c>
      <c r="AI85" s="173" t="str">
        <f t="shared" ref="AI85" si="199">IF(BQ85=TRUE,"",SUM(AI63,AI65,AI67,AI69,AI70:AI75,AI77:AI80,AI82:AI84))</f>
        <v/>
      </c>
      <c r="AJ85" s="173" t="str">
        <f t="shared" ref="AJ85" si="200">IF(BR85=TRUE,"",SUM(AJ63,AJ65,AJ67,AJ69,AJ70:AJ75,AJ77:AJ80,AJ82:AJ84))</f>
        <v/>
      </c>
      <c r="AK85" s="173" t="str">
        <f t="shared" ref="AK85" si="201">IF(BS85=TRUE,"",SUM(AK63,AK65,AK67,AK69,AK70:AK75,AK77:AK80,AK82:AK84))</f>
        <v/>
      </c>
      <c r="AL85" s="173" t="str">
        <f t="shared" ref="AL85" si="202">IF(BT85=TRUE,"",SUM(AL63,AL65,AL67,AL69,AL70:AL75,AL77:AL80,AL82:AL84))</f>
        <v/>
      </c>
      <c r="AM85" s="74" t="str">
        <f t="shared" ref="AM85" si="203">IF(BU85=TRUE,"",SUM(AM63,AM65,AM67,AM69,AM70:AM75,AM77:AM80,AM82:AM84))</f>
        <v/>
      </c>
      <c r="AN85" s="81"/>
      <c r="AO85" s="201" t="b">
        <f>AND(F61="",F73="",F74="",F75="",F76="",F81="")</f>
        <v>1</v>
      </c>
      <c r="AP85" s="201" t="b">
        <f>AND(G61="",G73="",G74="",G75="",G76="",G81="")</f>
        <v>0</v>
      </c>
      <c r="AQ85" s="201" t="b">
        <f t="shared" ref="AQ85:BU85" si="204">AND(I61="",I73="",I74="",I75="",I76="",I81="")</f>
        <v>1</v>
      </c>
      <c r="AR85" s="201" t="b">
        <f t="shared" si="204"/>
        <v>1</v>
      </c>
      <c r="AS85" s="201" t="b">
        <f t="shared" si="204"/>
        <v>1</v>
      </c>
      <c r="AT85" s="201" t="b">
        <f t="shared" si="204"/>
        <v>1</v>
      </c>
      <c r="AU85" s="201" t="b">
        <f t="shared" si="204"/>
        <v>1</v>
      </c>
      <c r="AV85" s="201" t="b">
        <f t="shared" si="204"/>
        <v>1</v>
      </c>
      <c r="AW85" s="201" t="b">
        <f t="shared" si="204"/>
        <v>1</v>
      </c>
      <c r="AX85" s="201" t="b">
        <f t="shared" si="204"/>
        <v>1</v>
      </c>
      <c r="AY85" s="201" t="b">
        <f t="shared" si="204"/>
        <v>1</v>
      </c>
      <c r="AZ85" s="201" t="b">
        <f t="shared" si="204"/>
        <v>1</v>
      </c>
      <c r="BA85" s="201" t="b">
        <f t="shared" si="204"/>
        <v>1</v>
      </c>
      <c r="BB85" s="201" t="b">
        <f t="shared" si="204"/>
        <v>1</v>
      </c>
      <c r="BC85" s="201" t="b">
        <f t="shared" si="204"/>
        <v>1</v>
      </c>
      <c r="BD85" s="201" t="b">
        <f t="shared" si="204"/>
        <v>1</v>
      </c>
      <c r="BE85" s="201" t="b">
        <f t="shared" si="204"/>
        <v>1</v>
      </c>
      <c r="BF85" s="201" t="b">
        <f t="shared" si="204"/>
        <v>1</v>
      </c>
      <c r="BG85" s="201" t="b">
        <f t="shared" si="204"/>
        <v>1</v>
      </c>
      <c r="BH85" s="201" t="b">
        <f t="shared" si="204"/>
        <v>1</v>
      </c>
      <c r="BI85" s="201" t="b">
        <f t="shared" si="204"/>
        <v>1</v>
      </c>
      <c r="BJ85" s="201" t="b">
        <f t="shared" si="204"/>
        <v>1</v>
      </c>
      <c r="BK85" s="201" t="b">
        <f t="shared" si="204"/>
        <v>1</v>
      </c>
      <c r="BL85" s="201" t="b">
        <f t="shared" si="204"/>
        <v>1</v>
      </c>
      <c r="BM85" s="201" t="b">
        <f t="shared" si="204"/>
        <v>1</v>
      </c>
      <c r="BN85" s="201" t="b">
        <f t="shared" si="204"/>
        <v>1</v>
      </c>
      <c r="BO85" s="201" t="b">
        <f t="shared" si="204"/>
        <v>1</v>
      </c>
      <c r="BP85" s="201" t="b">
        <f t="shared" si="204"/>
        <v>1</v>
      </c>
      <c r="BQ85" s="201" t="b">
        <f t="shared" si="204"/>
        <v>1</v>
      </c>
      <c r="BR85" s="201" t="b">
        <f t="shared" si="204"/>
        <v>1</v>
      </c>
      <c r="BS85" s="201" t="b">
        <f t="shared" si="204"/>
        <v>1</v>
      </c>
      <c r="BT85" s="201" t="b">
        <f t="shared" si="204"/>
        <v>1</v>
      </c>
      <c r="BU85" s="201" t="b">
        <f t="shared" si="204"/>
        <v>1</v>
      </c>
      <c r="BV85" s="201" t="e">
        <f>AND(#REF!="",#REF!="",#REF!="",#REF!="",#REF!="",#REF!="")</f>
        <v>#REF!</v>
      </c>
      <c r="BW85" s="201" t="e">
        <f>AND(#REF!="",#REF!="",#REF!="",#REF!="",#REF!="",#REF!="")</f>
        <v>#REF!</v>
      </c>
      <c r="BX85" s="101"/>
      <c r="BY85" s="101"/>
      <c r="BZ85" s="101"/>
    </row>
    <row r="86" spans="1:99" ht="23.25" customHeight="1" thickTop="1" thickBot="1">
      <c r="A86" s="105"/>
      <c r="B86" s="1301" t="s">
        <v>170</v>
      </c>
      <c r="C86" s="1302"/>
      <c r="D86" s="1302"/>
      <c r="E86" s="1302"/>
      <c r="F86" s="1064"/>
      <c r="G86" s="287">
        <f>SUM(I86)</f>
        <v>0</v>
      </c>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101"/>
      <c r="BY86" s="101"/>
      <c r="BZ86" s="101"/>
    </row>
    <row r="87" spans="1:99" ht="23.25" customHeight="1" thickBot="1">
      <c r="A87" s="105"/>
      <c r="B87" s="1290" t="s">
        <v>169</v>
      </c>
      <c r="C87" s="1291"/>
      <c r="D87" s="1291"/>
      <c r="E87" s="1291"/>
      <c r="F87" s="1064"/>
      <c r="G87" s="287">
        <f>SUM(I87)</f>
        <v>0</v>
      </c>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101"/>
      <c r="BY87" s="101"/>
      <c r="BZ87" s="101"/>
    </row>
    <row r="88" spans="1:99" ht="23.25" customHeight="1" thickBot="1">
      <c r="A88" s="105"/>
      <c r="B88" s="1288" t="s">
        <v>168</v>
      </c>
      <c r="C88" s="1289"/>
      <c r="D88" s="1289"/>
      <c r="E88" s="1289"/>
      <c r="F88" s="1061" t="str">
        <f>IF(AO88=TRUE,"",SUM(F89:F91))</f>
        <v/>
      </c>
      <c r="G88" s="278">
        <f>IF(AP88=TRUE,"",SUM(G89:G91))</f>
        <v>0</v>
      </c>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201" t="b">
        <f>AND(F89="",F90="",F91="")</f>
        <v>1</v>
      </c>
      <c r="AP88" s="201" t="b">
        <f>AND(G89="",G90="",G91="")</f>
        <v>0</v>
      </c>
      <c r="AQ88" s="201" t="b">
        <f>AND(I89="",I90="",I91="")</f>
        <v>1</v>
      </c>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101"/>
      <c r="BY88" s="101"/>
      <c r="BZ88" s="101"/>
    </row>
    <row r="89" spans="1:99" ht="23.25" customHeight="1">
      <c r="A89" s="105"/>
      <c r="B89" s="1281" t="s">
        <v>178</v>
      </c>
      <c r="C89" s="1295" t="s">
        <v>177</v>
      </c>
      <c r="D89" s="1296"/>
      <c r="E89" s="224" t="s">
        <v>376</v>
      </c>
      <c r="F89" s="1065"/>
      <c r="G89" s="288">
        <f>SUM(I89)</f>
        <v>0</v>
      </c>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101"/>
      <c r="BY89" s="101"/>
      <c r="BZ89" s="101"/>
    </row>
    <row r="90" spans="1:99" ht="23.25" customHeight="1">
      <c r="A90" s="105"/>
      <c r="B90" s="1294"/>
      <c r="C90" s="1297" t="s">
        <v>175</v>
      </c>
      <c r="D90" s="1298"/>
      <c r="E90" s="182" t="s">
        <v>377</v>
      </c>
      <c r="F90" s="1066"/>
      <c r="G90" s="289">
        <f>SUM(I90)</f>
        <v>0</v>
      </c>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101"/>
      <c r="BY90" s="101"/>
      <c r="BZ90" s="101"/>
    </row>
    <row r="91" spans="1:99" ht="23.25" customHeight="1" thickBot="1">
      <c r="A91" s="105"/>
      <c r="B91" s="1282"/>
      <c r="C91" s="1299" t="s">
        <v>173</v>
      </c>
      <c r="D91" s="1300"/>
      <c r="E91" s="225" t="s">
        <v>378</v>
      </c>
      <c r="F91" s="1067"/>
      <c r="G91" s="290">
        <f>SUM(I91)</f>
        <v>0</v>
      </c>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101"/>
      <c r="BY91" s="101"/>
      <c r="BZ91" s="101"/>
    </row>
    <row r="92" spans="1:99" ht="23.25" customHeight="1" thickBot="1">
      <c r="A92" s="105"/>
      <c r="B92" s="1288" t="s">
        <v>167</v>
      </c>
      <c r="C92" s="1289"/>
      <c r="D92" s="1289"/>
      <c r="E92" s="1289"/>
      <c r="F92" s="1064"/>
      <c r="G92" s="291">
        <f>SUM(I92)</f>
        <v>0</v>
      </c>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101"/>
      <c r="BY92" s="101"/>
      <c r="BZ92" s="101"/>
    </row>
    <row r="93" spans="1:99" ht="39.950000000000003" customHeight="1" thickBot="1">
      <c r="A93" s="105"/>
      <c r="B93" s="1290" t="s">
        <v>166</v>
      </c>
      <c r="C93" s="1291"/>
      <c r="D93" s="1291"/>
      <c r="E93" s="1291"/>
      <c r="F93" s="1068" t="str">
        <f>IF(AO93=TRUE,"",SUM(F62,F66,F70:F72,F73:F75,F77:F80,F82:F84,F86:F87,F89:F92))</f>
        <v/>
      </c>
      <c r="G93" s="322">
        <f>IF(CA93=TRUE,"",SUM(G62,G66,G70:G72,G73:G75,G77:G80,G82:G84,G86:G87,G89:G92))</f>
        <v>0</v>
      </c>
      <c r="H93" s="81"/>
      <c r="I93" s="345" t="str">
        <f>IF(F93="","",IF(F55=F93,"","←←←←←"))</f>
        <v/>
      </c>
      <c r="J93" s="346" t="str">
        <f>IF(F93="","",IF(F55=F93,"","収入の部合計と"))</f>
        <v/>
      </c>
      <c r="K93" s="347" t="str">
        <f>IF(F93="","",IF(F55=F93,"","相違しています。"))</f>
        <v/>
      </c>
      <c r="L93" s="347" t="str">
        <f>IF(F93="","",IF(F55=F93,"","確認してください。"))</f>
        <v/>
      </c>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201" t="b">
        <f>AND(F62="",F66="",F70="",F72="",F73="",F75="",F77="",F80="",F82="",F84="",F86="",F87="",F89="",F92="")</f>
        <v>1</v>
      </c>
      <c r="AP93" s="201" t="b">
        <f>AND(G62="",G66="",G70="",G72="",G73="",G75="",G77="",G80="",G82="",G84="",G86="",G87="",G89="",G92="")</f>
        <v>0</v>
      </c>
      <c r="AQ93" s="201" t="b">
        <f>AND(H62="",H66="",H70="",H72="",H73="",H75="",H77="",H80="",H82="",H84="",H86="",H87="",H89="",H92="")</f>
        <v>1</v>
      </c>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101"/>
      <c r="BY93" s="101"/>
      <c r="BZ93" s="101"/>
    </row>
    <row r="94" spans="1:99" ht="33" customHeight="1">
      <c r="A94" s="105"/>
      <c r="B94" s="79"/>
      <c r="C94" s="79"/>
      <c r="D94" s="79"/>
      <c r="E94" s="79"/>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101"/>
      <c r="BY94" s="101"/>
      <c r="BZ94" s="101"/>
    </row>
    <row r="95" spans="1:99" ht="6.75" customHeight="1">
      <c r="A95" s="105"/>
      <c r="B95" s="79"/>
      <c r="C95" s="79"/>
      <c r="D95" s="79"/>
      <c r="E95" s="79"/>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101"/>
      <c r="BY95" s="101"/>
      <c r="BZ95" s="101"/>
    </row>
    <row r="96" spans="1:99">
      <c r="A96" s="79"/>
      <c r="B96" s="79"/>
      <c r="C96" s="79"/>
      <c r="D96" s="79"/>
      <c r="E96" s="79"/>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81"/>
      <c r="BY96" s="81"/>
      <c r="BZ96" s="81"/>
      <c r="CA96"/>
      <c r="CB96"/>
      <c r="CC96"/>
      <c r="CD96"/>
      <c r="CE96"/>
      <c r="CF96"/>
      <c r="CG96"/>
      <c r="CH96"/>
      <c r="CI96"/>
      <c r="CJ96"/>
      <c r="CK96"/>
      <c r="CL96"/>
      <c r="CM96"/>
      <c r="CN96"/>
      <c r="CO96"/>
      <c r="CP96"/>
      <c r="CQ96"/>
      <c r="CR96"/>
      <c r="CS96"/>
      <c r="CT96"/>
      <c r="CU96"/>
    </row>
    <row r="97" spans="1:99" ht="21" customHeight="1">
      <c r="A97" s="105"/>
      <c r="B97" s="1287" t="s">
        <v>422</v>
      </c>
      <c r="C97" s="1287"/>
      <c r="D97" s="1287"/>
      <c r="E97" s="1287"/>
      <c r="F97" s="1287"/>
      <c r="G97" s="1287"/>
      <c r="H97" s="1287"/>
      <c r="I97" s="1287"/>
      <c r="J97" s="1287"/>
      <c r="K97" s="1287"/>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81"/>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101"/>
      <c r="BY97" s="101"/>
      <c r="BZ97" s="101"/>
    </row>
    <row r="98" spans="1:99" ht="19.5" thickBot="1">
      <c r="A98" s="79"/>
      <c r="B98" s="92"/>
      <c r="C98" s="92"/>
      <c r="D98" s="92"/>
      <c r="E98" s="92"/>
      <c r="F98" s="211"/>
      <c r="G98" s="211"/>
      <c r="H98" s="211"/>
      <c r="I98" s="211"/>
      <c r="J98" s="212"/>
      <c r="K98" s="107" t="str">
        <f>K11</f>
        <v>（令和6年4月1日～令和7年3月31日　単位：円）</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81"/>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81"/>
      <c r="BY98" s="81"/>
      <c r="BZ98" s="81"/>
      <c r="CA98"/>
      <c r="CB98"/>
      <c r="CC98"/>
      <c r="CD98"/>
      <c r="CE98"/>
      <c r="CF98"/>
      <c r="CG98"/>
      <c r="CH98"/>
      <c r="CI98"/>
      <c r="CJ98"/>
      <c r="CK98"/>
      <c r="CL98"/>
      <c r="CM98"/>
      <c r="CN98"/>
      <c r="CO98"/>
      <c r="CP98"/>
      <c r="CQ98"/>
      <c r="CR98"/>
      <c r="CS98"/>
      <c r="CT98"/>
      <c r="CU98"/>
    </row>
    <row r="99" spans="1:99" ht="13.5" customHeight="1" thickTop="1">
      <c r="A99" s="1"/>
      <c r="B99" s="213" t="s">
        <v>7</v>
      </c>
      <c r="C99" s="214"/>
      <c r="D99" s="214"/>
      <c r="E99" s="214"/>
      <c r="F99" s="333" t="s">
        <v>32</v>
      </c>
      <c r="G99" s="333" t="s">
        <v>32</v>
      </c>
      <c r="H99" s="360"/>
      <c r="I99" s="334" t="s">
        <v>380</v>
      </c>
      <c r="J99" s="335"/>
      <c r="K99" s="336"/>
      <c r="L99" s="268"/>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366"/>
      <c r="AN99" s="81"/>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81"/>
      <c r="BY99" s="81"/>
      <c r="BZ99" s="81"/>
      <c r="CA99"/>
      <c r="CB99"/>
      <c r="CC99"/>
      <c r="CD99"/>
      <c r="CE99"/>
      <c r="CF99"/>
      <c r="CG99"/>
      <c r="CH99"/>
      <c r="CI99"/>
      <c r="CJ99"/>
      <c r="CK99"/>
      <c r="CL99"/>
      <c r="CM99"/>
      <c r="CN99"/>
      <c r="CO99"/>
      <c r="CP99"/>
      <c r="CQ99"/>
      <c r="CR99"/>
      <c r="CS99"/>
      <c r="CT99"/>
      <c r="CU99"/>
    </row>
    <row r="100" spans="1:99" ht="39.950000000000003" customHeight="1" thickBot="1">
      <c r="A100" s="1"/>
      <c r="B100" s="215"/>
      <c r="C100" s="216"/>
      <c r="D100" s="216"/>
      <c r="E100" s="216"/>
      <c r="F100" s="236" t="s">
        <v>381</v>
      </c>
      <c r="G100" s="236" t="s">
        <v>381</v>
      </c>
      <c r="H100" s="361"/>
      <c r="I100" s="296" t="s">
        <v>725</v>
      </c>
      <c r="J100" s="328" t="str">
        <f>J13</f>
        <v/>
      </c>
      <c r="K100" s="329" t="str">
        <f>K13</f>
        <v/>
      </c>
      <c r="L100" s="330" t="str">
        <f>L13</f>
        <v/>
      </c>
      <c r="M100" s="331" t="str">
        <f>M13</f>
        <v/>
      </c>
      <c r="N100" s="331" t="str">
        <f t="shared" ref="N100:AM100" si="205">N13</f>
        <v/>
      </c>
      <c r="O100" s="331" t="str">
        <f t="shared" si="205"/>
        <v/>
      </c>
      <c r="P100" s="331" t="str">
        <f t="shared" si="205"/>
        <v/>
      </c>
      <c r="Q100" s="331" t="str">
        <f t="shared" si="205"/>
        <v/>
      </c>
      <c r="R100" s="331" t="str">
        <f t="shared" si="205"/>
        <v/>
      </c>
      <c r="S100" s="331" t="str">
        <f t="shared" si="205"/>
        <v/>
      </c>
      <c r="T100" s="331" t="str">
        <f t="shared" si="205"/>
        <v/>
      </c>
      <c r="U100" s="331" t="str">
        <f t="shared" si="205"/>
        <v/>
      </c>
      <c r="V100" s="331" t="str">
        <f t="shared" si="205"/>
        <v/>
      </c>
      <c r="W100" s="331" t="str">
        <f t="shared" si="205"/>
        <v/>
      </c>
      <c r="X100" s="331" t="str">
        <f t="shared" si="205"/>
        <v/>
      </c>
      <c r="Y100" s="331" t="str">
        <f t="shared" si="205"/>
        <v/>
      </c>
      <c r="Z100" s="331" t="str">
        <f t="shared" si="205"/>
        <v/>
      </c>
      <c r="AA100" s="331" t="str">
        <f t="shared" si="205"/>
        <v/>
      </c>
      <c r="AB100" s="331" t="str">
        <f t="shared" si="205"/>
        <v/>
      </c>
      <c r="AC100" s="331" t="str">
        <f t="shared" si="205"/>
        <v/>
      </c>
      <c r="AD100" s="331" t="str">
        <f t="shared" si="205"/>
        <v/>
      </c>
      <c r="AE100" s="331" t="str">
        <f t="shared" si="205"/>
        <v/>
      </c>
      <c r="AF100" s="331" t="str">
        <f t="shared" si="205"/>
        <v/>
      </c>
      <c r="AG100" s="331" t="str">
        <f t="shared" si="205"/>
        <v/>
      </c>
      <c r="AH100" s="331" t="str">
        <f t="shared" si="205"/>
        <v/>
      </c>
      <c r="AI100" s="331" t="str">
        <f t="shared" si="205"/>
        <v/>
      </c>
      <c r="AJ100" s="331" t="str">
        <f t="shared" si="205"/>
        <v/>
      </c>
      <c r="AK100" s="331" t="str">
        <f t="shared" si="205"/>
        <v/>
      </c>
      <c r="AL100" s="331" t="str">
        <f t="shared" si="205"/>
        <v/>
      </c>
      <c r="AM100" s="329" t="str">
        <f t="shared" si="205"/>
        <v/>
      </c>
      <c r="AN100" s="81"/>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81"/>
      <c r="BY100" s="81"/>
      <c r="BZ100" s="81"/>
      <c r="CA100"/>
      <c r="CB100"/>
      <c r="CC100"/>
      <c r="CD100"/>
      <c r="CE100"/>
      <c r="CF100"/>
      <c r="CG100"/>
      <c r="CH100"/>
      <c r="CI100"/>
      <c r="CJ100"/>
      <c r="CK100"/>
      <c r="CL100"/>
      <c r="CM100"/>
      <c r="CN100"/>
      <c r="CO100"/>
      <c r="CP100"/>
      <c r="CQ100"/>
      <c r="CR100"/>
      <c r="CS100"/>
      <c r="CT100"/>
      <c r="CU100"/>
    </row>
    <row r="101" spans="1:99" ht="23.25" customHeight="1" thickTop="1">
      <c r="A101" s="1"/>
      <c r="B101" s="1340" t="s">
        <v>382</v>
      </c>
      <c r="C101" s="1355" t="s">
        <v>383</v>
      </c>
      <c r="D101" s="1356"/>
      <c r="E101" s="226" t="s">
        <v>408</v>
      </c>
      <c r="F101" s="847"/>
      <c r="G101" s="848">
        <f t="shared" ref="G101:G106" si="206">SUM(I101:AM101)</f>
        <v>0</v>
      </c>
      <c r="H101" s="849"/>
      <c r="I101" s="850"/>
      <c r="J101" s="851"/>
      <c r="K101" s="852"/>
      <c r="L101" s="853"/>
      <c r="M101" s="854"/>
      <c r="N101" s="854"/>
      <c r="O101" s="854"/>
      <c r="P101" s="854"/>
      <c r="Q101" s="854"/>
      <c r="R101" s="854"/>
      <c r="S101" s="854"/>
      <c r="T101" s="854"/>
      <c r="U101" s="854"/>
      <c r="V101" s="854"/>
      <c r="W101" s="854"/>
      <c r="X101" s="854"/>
      <c r="Y101" s="342"/>
      <c r="Z101" s="342"/>
      <c r="AA101" s="342"/>
      <c r="AB101" s="342"/>
      <c r="AC101" s="342"/>
      <c r="AD101" s="342"/>
      <c r="AE101" s="342"/>
      <c r="AF101" s="342"/>
      <c r="AG101" s="342"/>
      <c r="AH101" s="342"/>
      <c r="AI101" s="342"/>
      <c r="AJ101" s="342"/>
      <c r="AK101" s="342"/>
      <c r="AL101" s="342"/>
      <c r="AM101" s="367"/>
      <c r="AN101" s="81"/>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81"/>
      <c r="BY101" s="81"/>
      <c r="BZ101" s="81"/>
      <c r="CA101"/>
      <c r="CB101"/>
      <c r="CC101"/>
      <c r="CD101"/>
      <c r="CE101"/>
      <c r="CF101"/>
      <c r="CG101"/>
      <c r="CH101"/>
      <c r="CI101"/>
      <c r="CJ101"/>
      <c r="CK101"/>
      <c r="CL101"/>
      <c r="CM101"/>
      <c r="CN101"/>
      <c r="CO101"/>
      <c r="CP101"/>
      <c r="CQ101"/>
      <c r="CR101"/>
      <c r="CS101"/>
      <c r="CT101"/>
      <c r="CU101"/>
    </row>
    <row r="102" spans="1:99" ht="23.25" customHeight="1">
      <c r="A102" s="3"/>
      <c r="B102" s="1341"/>
      <c r="C102" s="1357"/>
      <c r="D102" s="1358"/>
      <c r="E102" s="227" t="s">
        <v>409</v>
      </c>
      <c r="F102" s="855"/>
      <c r="G102" s="856">
        <f t="shared" si="206"/>
        <v>0</v>
      </c>
      <c r="H102" s="857"/>
      <c r="I102" s="858"/>
      <c r="J102" s="859"/>
      <c r="K102" s="860"/>
      <c r="L102" s="861"/>
      <c r="M102" s="862"/>
      <c r="N102" s="862"/>
      <c r="O102" s="862"/>
      <c r="P102" s="862"/>
      <c r="Q102" s="862"/>
      <c r="R102" s="862"/>
      <c r="S102" s="862"/>
      <c r="T102" s="862"/>
      <c r="U102" s="862"/>
      <c r="V102" s="862"/>
      <c r="W102" s="862"/>
      <c r="X102" s="862"/>
      <c r="Y102" s="302"/>
      <c r="Z102" s="302"/>
      <c r="AA102" s="302"/>
      <c r="AB102" s="302"/>
      <c r="AC102" s="302"/>
      <c r="AD102" s="302"/>
      <c r="AE102" s="302"/>
      <c r="AF102" s="302"/>
      <c r="AG102" s="302"/>
      <c r="AH102" s="302"/>
      <c r="AI102" s="302"/>
      <c r="AJ102" s="302"/>
      <c r="AK102" s="302"/>
      <c r="AL102" s="302"/>
      <c r="AM102" s="368"/>
      <c r="AN102" s="81"/>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81"/>
      <c r="BY102" s="81"/>
      <c r="BZ102" s="81"/>
      <c r="CA102"/>
      <c r="CB102"/>
      <c r="CC102"/>
      <c r="CD102"/>
      <c r="CE102"/>
      <c r="CF102"/>
      <c r="CG102"/>
      <c r="CH102"/>
      <c r="CI102"/>
      <c r="CJ102"/>
      <c r="CK102"/>
      <c r="CL102"/>
      <c r="CM102"/>
      <c r="CN102"/>
      <c r="CO102"/>
      <c r="CP102"/>
      <c r="CQ102"/>
      <c r="CR102"/>
      <c r="CS102"/>
      <c r="CT102"/>
      <c r="CU102"/>
    </row>
    <row r="103" spans="1:99" ht="23.25" customHeight="1">
      <c r="A103" s="3"/>
      <c r="B103" s="1341"/>
      <c r="C103" s="1357"/>
      <c r="D103" s="1358"/>
      <c r="E103" s="227" t="s">
        <v>410</v>
      </c>
      <c r="F103" s="855"/>
      <c r="G103" s="856">
        <f t="shared" si="206"/>
        <v>0</v>
      </c>
      <c r="H103" s="857"/>
      <c r="I103" s="858"/>
      <c r="J103" s="859"/>
      <c r="K103" s="860"/>
      <c r="L103" s="861"/>
      <c r="M103" s="862"/>
      <c r="N103" s="862"/>
      <c r="O103" s="862"/>
      <c r="P103" s="862"/>
      <c r="Q103" s="862"/>
      <c r="R103" s="862"/>
      <c r="S103" s="862"/>
      <c r="T103" s="862"/>
      <c r="U103" s="862"/>
      <c r="V103" s="862"/>
      <c r="W103" s="862"/>
      <c r="X103" s="862"/>
      <c r="Y103" s="302"/>
      <c r="Z103" s="302"/>
      <c r="AA103" s="302"/>
      <c r="AB103" s="302"/>
      <c r="AC103" s="302"/>
      <c r="AD103" s="302"/>
      <c r="AE103" s="302"/>
      <c r="AF103" s="302"/>
      <c r="AG103" s="302"/>
      <c r="AH103" s="302"/>
      <c r="AI103" s="302"/>
      <c r="AJ103" s="302"/>
      <c r="AK103" s="302"/>
      <c r="AL103" s="302"/>
      <c r="AM103" s="368"/>
      <c r="AN103" s="81"/>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81"/>
      <c r="BY103" s="81"/>
      <c r="BZ103" s="81"/>
      <c r="CA103"/>
      <c r="CB103"/>
      <c r="CC103"/>
      <c r="CD103"/>
      <c r="CE103"/>
      <c r="CF103"/>
      <c r="CG103"/>
      <c r="CH103"/>
      <c r="CI103"/>
      <c r="CJ103"/>
      <c r="CK103"/>
      <c r="CL103"/>
      <c r="CM103"/>
      <c r="CN103"/>
      <c r="CO103"/>
      <c r="CP103"/>
      <c r="CQ103"/>
      <c r="CR103"/>
      <c r="CS103"/>
      <c r="CT103"/>
      <c r="CU103"/>
    </row>
    <row r="104" spans="1:99" ht="23.25" customHeight="1">
      <c r="A104" s="3"/>
      <c r="B104" s="1341"/>
      <c r="C104" s="1357"/>
      <c r="D104" s="1358"/>
      <c r="E104" s="227" t="s">
        <v>411</v>
      </c>
      <c r="F104" s="855"/>
      <c r="G104" s="856">
        <f t="shared" si="206"/>
        <v>0</v>
      </c>
      <c r="H104" s="857"/>
      <c r="I104" s="858"/>
      <c r="J104" s="859"/>
      <c r="K104" s="860"/>
      <c r="L104" s="861"/>
      <c r="M104" s="862"/>
      <c r="N104" s="862"/>
      <c r="O104" s="862"/>
      <c r="P104" s="862"/>
      <c r="Q104" s="862"/>
      <c r="R104" s="862"/>
      <c r="S104" s="862"/>
      <c r="T104" s="862"/>
      <c r="U104" s="862"/>
      <c r="V104" s="862"/>
      <c r="W104" s="862"/>
      <c r="X104" s="862"/>
      <c r="Y104" s="302"/>
      <c r="Z104" s="302"/>
      <c r="AA104" s="302"/>
      <c r="AB104" s="302"/>
      <c r="AC104" s="302"/>
      <c r="AD104" s="302"/>
      <c r="AE104" s="302"/>
      <c r="AF104" s="302"/>
      <c r="AG104" s="302"/>
      <c r="AH104" s="302"/>
      <c r="AI104" s="302"/>
      <c r="AJ104" s="302"/>
      <c r="AK104" s="302"/>
      <c r="AL104" s="302"/>
      <c r="AM104" s="368"/>
      <c r="AN104" s="81"/>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81"/>
      <c r="BY104" s="81"/>
      <c r="BZ104" s="81"/>
      <c r="CA104"/>
      <c r="CB104"/>
      <c r="CC104"/>
      <c r="CD104"/>
      <c r="CE104"/>
      <c r="CF104"/>
      <c r="CG104"/>
      <c r="CH104"/>
      <c r="CI104"/>
      <c r="CJ104"/>
      <c r="CK104"/>
      <c r="CL104"/>
      <c r="CM104"/>
      <c r="CN104"/>
      <c r="CO104"/>
      <c r="CP104"/>
      <c r="CQ104"/>
      <c r="CR104"/>
      <c r="CS104"/>
      <c r="CT104"/>
      <c r="CU104"/>
    </row>
    <row r="105" spans="1:99" ht="23.25" customHeight="1">
      <c r="A105" s="3"/>
      <c r="B105" s="1341"/>
      <c r="C105" s="1357"/>
      <c r="D105" s="1358"/>
      <c r="E105" s="227" t="s">
        <v>412</v>
      </c>
      <c r="F105" s="855"/>
      <c r="G105" s="856">
        <f t="shared" si="206"/>
        <v>0</v>
      </c>
      <c r="H105" s="857"/>
      <c r="I105" s="858"/>
      <c r="J105" s="859"/>
      <c r="K105" s="860"/>
      <c r="L105" s="861"/>
      <c r="M105" s="862"/>
      <c r="N105" s="862"/>
      <c r="O105" s="862"/>
      <c r="P105" s="862"/>
      <c r="Q105" s="862"/>
      <c r="R105" s="862"/>
      <c r="S105" s="862"/>
      <c r="T105" s="862"/>
      <c r="U105" s="862"/>
      <c r="V105" s="862"/>
      <c r="W105" s="862"/>
      <c r="X105" s="862"/>
      <c r="Y105" s="302"/>
      <c r="Z105" s="302"/>
      <c r="AA105" s="302"/>
      <c r="AB105" s="302"/>
      <c r="AC105" s="302"/>
      <c r="AD105" s="302"/>
      <c r="AE105" s="302"/>
      <c r="AF105" s="302"/>
      <c r="AG105" s="302"/>
      <c r="AH105" s="302"/>
      <c r="AI105" s="302"/>
      <c r="AJ105" s="302"/>
      <c r="AK105" s="302"/>
      <c r="AL105" s="302"/>
      <c r="AM105" s="368"/>
      <c r="AN105" s="81"/>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81"/>
      <c r="BY105" s="81"/>
      <c r="BZ105" s="81"/>
      <c r="CA105"/>
      <c r="CB105"/>
      <c r="CC105"/>
      <c r="CD105"/>
      <c r="CE105"/>
      <c r="CF105"/>
      <c r="CG105"/>
      <c r="CH105"/>
      <c r="CI105"/>
      <c r="CJ105"/>
      <c r="CK105"/>
      <c r="CL105"/>
      <c r="CM105"/>
      <c r="CN105"/>
      <c r="CO105"/>
      <c r="CP105"/>
      <c r="CQ105"/>
      <c r="CR105"/>
      <c r="CS105"/>
      <c r="CT105"/>
      <c r="CU105"/>
    </row>
    <row r="106" spans="1:99" ht="23.25" customHeight="1">
      <c r="A106" s="3"/>
      <c r="B106" s="1341"/>
      <c r="C106" s="1357"/>
      <c r="D106" s="1358"/>
      <c r="E106" s="227" t="s">
        <v>413</v>
      </c>
      <c r="F106" s="855"/>
      <c r="G106" s="856">
        <f t="shared" si="206"/>
        <v>0</v>
      </c>
      <c r="H106" s="857"/>
      <c r="I106" s="858"/>
      <c r="J106" s="859"/>
      <c r="K106" s="860"/>
      <c r="L106" s="861"/>
      <c r="M106" s="862"/>
      <c r="N106" s="862"/>
      <c r="O106" s="862"/>
      <c r="P106" s="862"/>
      <c r="Q106" s="862"/>
      <c r="R106" s="862"/>
      <c r="S106" s="862"/>
      <c r="T106" s="862"/>
      <c r="U106" s="862"/>
      <c r="V106" s="862"/>
      <c r="W106" s="862"/>
      <c r="X106" s="862"/>
      <c r="Y106" s="302"/>
      <c r="Z106" s="302"/>
      <c r="AA106" s="302"/>
      <c r="AB106" s="302"/>
      <c r="AC106" s="302"/>
      <c r="AD106" s="302"/>
      <c r="AE106" s="302"/>
      <c r="AF106" s="302"/>
      <c r="AG106" s="302"/>
      <c r="AH106" s="302"/>
      <c r="AI106" s="302"/>
      <c r="AJ106" s="302"/>
      <c r="AK106" s="302"/>
      <c r="AL106" s="302"/>
      <c r="AM106" s="368"/>
      <c r="AN106" s="81"/>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81"/>
      <c r="BY106" s="81"/>
      <c r="BZ106" s="81"/>
      <c r="CA106"/>
      <c r="CB106"/>
      <c r="CC106"/>
      <c r="CD106"/>
      <c r="CE106"/>
      <c r="CF106"/>
      <c r="CG106"/>
      <c r="CH106"/>
      <c r="CI106"/>
      <c r="CJ106"/>
      <c r="CK106"/>
      <c r="CL106"/>
      <c r="CM106"/>
      <c r="CN106"/>
      <c r="CO106"/>
      <c r="CP106"/>
      <c r="CQ106"/>
      <c r="CR106"/>
      <c r="CS106"/>
      <c r="CT106"/>
      <c r="CU106"/>
    </row>
    <row r="107" spans="1:99" ht="23.25" customHeight="1" thickBot="1">
      <c r="A107" s="3"/>
      <c r="B107" s="1341"/>
      <c r="C107" s="1357"/>
      <c r="D107" s="1358"/>
      <c r="E107" s="228" t="s">
        <v>414</v>
      </c>
      <c r="F107" s="863" t="str">
        <f>IF(AO107=TRUE,"",SUM(F101:F106))</f>
        <v/>
      </c>
      <c r="G107" s="864">
        <f>IF(AP107=TRUE,"",SUM(G101:G106))</f>
        <v>0</v>
      </c>
      <c r="H107" s="865"/>
      <c r="I107" s="863" t="str">
        <f t="shared" ref="I107:M107" si="207">IF(AQ107=TRUE,"",SUM(I101:I106))</f>
        <v/>
      </c>
      <c r="J107" s="866" t="str">
        <f t="shared" si="207"/>
        <v/>
      </c>
      <c r="K107" s="867" t="str">
        <f t="shared" si="207"/>
        <v/>
      </c>
      <c r="L107" s="866" t="str">
        <f t="shared" si="207"/>
        <v/>
      </c>
      <c r="M107" s="868" t="str">
        <f t="shared" si="207"/>
        <v/>
      </c>
      <c r="N107" s="868" t="str">
        <f t="shared" ref="N107" si="208">IF(AV107=TRUE,"",SUM(N101:N106))</f>
        <v/>
      </c>
      <c r="O107" s="868" t="str">
        <f t="shared" ref="O107" si="209">IF(AW107=TRUE,"",SUM(O101:O106))</f>
        <v/>
      </c>
      <c r="P107" s="868" t="str">
        <f t="shared" ref="P107" si="210">IF(AX107=TRUE,"",SUM(P101:P106))</f>
        <v/>
      </c>
      <c r="Q107" s="868" t="str">
        <f t="shared" ref="Q107" si="211">IF(AY107=TRUE,"",SUM(Q101:Q106))</f>
        <v/>
      </c>
      <c r="R107" s="868" t="str">
        <f t="shared" ref="R107" si="212">IF(AZ107=TRUE,"",SUM(R101:R106))</f>
        <v/>
      </c>
      <c r="S107" s="868" t="str">
        <f t="shared" ref="S107" si="213">IF(BA107=TRUE,"",SUM(S101:S106))</f>
        <v/>
      </c>
      <c r="T107" s="868" t="str">
        <f t="shared" ref="T107" si="214">IF(BB107=TRUE,"",SUM(T101:T106))</f>
        <v/>
      </c>
      <c r="U107" s="868" t="str">
        <f t="shared" ref="U107" si="215">IF(BC107=TRUE,"",SUM(U101:U106))</f>
        <v/>
      </c>
      <c r="V107" s="868" t="str">
        <f t="shared" ref="V107" si="216">IF(BD107=TRUE,"",SUM(V101:V106))</f>
        <v/>
      </c>
      <c r="W107" s="868" t="str">
        <f t="shared" ref="W107" si="217">IF(BE107=TRUE,"",SUM(W101:W106))</f>
        <v/>
      </c>
      <c r="X107" s="868" t="str">
        <f t="shared" ref="X107" si="218">IF(BF107=TRUE,"",SUM(X101:X106))</f>
        <v/>
      </c>
      <c r="Y107" s="304" t="str">
        <f t="shared" ref="Y107" si="219">IF(BG107=TRUE,"",SUM(Y101:Y106))</f>
        <v/>
      </c>
      <c r="Z107" s="304" t="str">
        <f t="shared" ref="Z107" si="220">IF(BH107=TRUE,"",SUM(Z101:Z106))</f>
        <v/>
      </c>
      <c r="AA107" s="304" t="str">
        <f t="shared" ref="AA107" si="221">IF(BI107=TRUE,"",SUM(AA101:AA106))</f>
        <v/>
      </c>
      <c r="AB107" s="304" t="str">
        <f t="shared" ref="AB107" si="222">IF(BJ107=TRUE,"",SUM(AB101:AB106))</f>
        <v/>
      </c>
      <c r="AC107" s="304" t="str">
        <f t="shared" ref="AC107" si="223">IF(BK107=TRUE,"",SUM(AC101:AC106))</f>
        <v/>
      </c>
      <c r="AD107" s="304" t="str">
        <f t="shared" ref="AD107" si="224">IF(BL107=TRUE,"",SUM(AD101:AD106))</f>
        <v/>
      </c>
      <c r="AE107" s="304" t="str">
        <f t="shared" ref="AE107" si="225">IF(BM107=TRUE,"",SUM(AE101:AE106))</f>
        <v/>
      </c>
      <c r="AF107" s="304" t="str">
        <f t="shared" ref="AF107" si="226">IF(BN107=TRUE,"",SUM(AF101:AF106))</f>
        <v/>
      </c>
      <c r="AG107" s="304" t="str">
        <f t="shared" ref="AG107" si="227">IF(BO107=TRUE,"",SUM(AG101:AG106))</f>
        <v/>
      </c>
      <c r="AH107" s="304" t="str">
        <f t="shared" ref="AH107" si="228">IF(BP107=TRUE,"",SUM(AH101:AH106))</f>
        <v/>
      </c>
      <c r="AI107" s="304" t="str">
        <f t="shared" ref="AI107" si="229">IF(BQ107=TRUE,"",SUM(AI101:AI106))</f>
        <v/>
      </c>
      <c r="AJ107" s="304" t="str">
        <f t="shared" ref="AJ107" si="230">IF(BR107=TRUE,"",SUM(AJ101:AJ106))</f>
        <v/>
      </c>
      <c r="AK107" s="304" t="str">
        <f t="shared" ref="AK107" si="231">IF(BS107=TRUE,"",SUM(AK101:AK106))</f>
        <v/>
      </c>
      <c r="AL107" s="304" t="str">
        <f t="shared" ref="AL107" si="232">IF(BT107=TRUE,"",SUM(AL101:AL106))</f>
        <v/>
      </c>
      <c r="AM107" s="303" t="str">
        <f t="shared" ref="AM107" si="233">IF(BU107=TRUE,"",SUM(AM101:AM106))</f>
        <v/>
      </c>
      <c r="AN107" s="81"/>
      <c r="AO107" s="204" t="b">
        <f>AND(F101="",F102="",F103="",F104="",F105="",F106="")</f>
        <v>1</v>
      </c>
      <c r="AP107" s="204" t="b">
        <f>AND(G101="",G102="",G103="",G104="",G105="",G106="")</f>
        <v>0</v>
      </c>
      <c r="AQ107" s="204" t="b">
        <f t="shared" ref="AQ107:BU107" si="234">AND(I101="",I102="",I103="",I104="",I105="",I106="")</f>
        <v>1</v>
      </c>
      <c r="AR107" s="204" t="b">
        <f t="shared" si="234"/>
        <v>1</v>
      </c>
      <c r="AS107" s="204" t="b">
        <f t="shared" si="234"/>
        <v>1</v>
      </c>
      <c r="AT107" s="204" t="b">
        <f t="shared" si="234"/>
        <v>1</v>
      </c>
      <c r="AU107" s="204" t="b">
        <f t="shared" si="234"/>
        <v>1</v>
      </c>
      <c r="AV107" s="204" t="b">
        <f t="shared" si="234"/>
        <v>1</v>
      </c>
      <c r="AW107" s="204" t="b">
        <f t="shared" si="234"/>
        <v>1</v>
      </c>
      <c r="AX107" s="204" t="b">
        <f t="shared" si="234"/>
        <v>1</v>
      </c>
      <c r="AY107" s="204" t="b">
        <f t="shared" si="234"/>
        <v>1</v>
      </c>
      <c r="AZ107" s="204" t="b">
        <f t="shared" si="234"/>
        <v>1</v>
      </c>
      <c r="BA107" s="204" t="b">
        <f t="shared" si="234"/>
        <v>1</v>
      </c>
      <c r="BB107" s="204" t="b">
        <f t="shared" si="234"/>
        <v>1</v>
      </c>
      <c r="BC107" s="204" t="b">
        <f t="shared" si="234"/>
        <v>1</v>
      </c>
      <c r="BD107" s="204" t="b">
        <f t="shared" si="234"/>
        <v>1</v>
      </c>
      <c r="BE107" s="204" t="b">
        <f t="shared" si="234"/>
        <v>1</v>
      </c>
      <c r="BF107" s="204" t="b">
        <f t="shared" si="234"/>
        <v>1</v>
      </c>
      <c r="BG107" s="204" t="b">
        <f t="shared" si="234"/>
        <v>1</v>
      </c>
      <c r="BH107" s="204" t="b">
        <f t="shared" si="234"/>
        <v>1</v>
      </c>
      <c r="BI107" s="204" t="b">
        <f t="shared" si="234"/>
        <v>1</v>
      </c>
      <c r="BJ107" s="204" t="b">
        <f t="shared" si="234"/>
        <v>1</v>
      </c>
      <c r="BK107" s="204" t="b">
        <f t="shared" si="234"/>
        <v>1</v>
      </c>
      <c r="BL107" s="204" t="b">
        <f t="shared" si="234"/>
        <v>1</v>
      </c>
      <c r="BM107" s="204" t="b">
        <f t="shared" si="234"/>
        <v>1</v>
      </c>
      <c r="BN107" s="204" t="b">
        <f t="shared" si="234"/>
        <v>1</v>
      </c>
      <c r="BO107" s="204" t="b">
        <f t="shared" si="234"/>
        <v>1</v>
      </c>
      <c r="BP107" s="204" t="b">
        <f t="shared" si="234"/>
        <v>1</v>
      </c>
      <c r="BQ107" s="204" t="b">
        <f t="shared" si="234"/>
        <v>1</v>
      </c>
      <c r="BR107" s="204" t="b">
        <f t="shared" si="234"/>
        <v>1</v>
      </c>
      <c r="BS107" s="204" t="b">
        <f t="shared" si="234"/>
        <v>1</v>
      </c>
      <c r="BT107" s="204" t="b">
        <f t="shared" si="234"/>
        <v>1</v>
      </c>
      <c r="BU107" s="204" t="b">
        <f t="shared" si="234"/>
        <v>1</v>
      </c>
      <c r="BV107" s="204" t="e">
        <f>AND(#REF!="",#REF!="",#REF!="",#REF!="",#REF!="",#REF!="")</f>
        <v>#REF!</v>
      </c>
      <c r="BW107" s="204" t="e">
        <f>AND(#REF!="",#REF!="",#REF!="",#REF!="",#REF!="",#REF!="")</f>
        <v>#REF!</v>
      </c>
      <c r="BX107" s="81"/>
      <c r="BY107" s="81"/>
      <c r="BZ107" s="81"/>
      <c r="CA107"/>
      <c r="CB107"/>
      <c r="CC107"/>
      <c r="CD107"/>
      <c r="CE107"/>
      <c r="CF107"/>
      <c r="CG107"/>
      <c r="CH107"/>
      <c r="CI107"/>
      <c r="CJ107"/>
      <c r="CK107"/>
      <c r="CL107"/>
      <c r="CM107"/>
      <c r="CN107"/>
      <c r="CO107"/>
      <c r="CP107"/>
      <c r="CQ107"/>
      <c r="CR107"/>
      <c r="CS107"/>
      <c r="CT107"/>
      <c r="CU107"/>
    </row>
    <row r="108" spans="1:99" ht="23.25" customHeight="1" thickTop="1">
      <c r="A108" s="3"/>
      <c r="B108" s="1341"/>
      <c r="C108" s="1359" t="s">
        <v>384</v>
      </c>
      <c r="D108" s="1360"/>
      <c r="E108" s="229" t="s">
        <v>385</v>
      </c>
      <c r="F108" s="869"/>
      <c r="G108" s="870">
        <f>SUM(I108:AM108)</f>
        <v>0</v>
      </c>
      <c r="H108" s="871"/>
      <c r="I108" s="872"/>
      <c r="J108" s="873"/>
      <c r="K108" s="874"/>
      <c r="L108" s="875"/>
      <c r="M108" s="876"/>
      <c r="N108" s="876"/>
      <c r="O108" s="876"/>
      <c r="P108" s="876"/>
      <c r="Q108" s="876"/>
      <c r="R108" s="876"/>
      <c r="S108" s="876"/>
      <c r="T108" s="876"/>
      <c r="U108" s="876"/>
      <c r="V108" s="876"/>
      <c r="W108" s="876"/>
      <c r="X108" s="876"/>
      <c r="Y108" s="305"/>
      <c r="Z108" s="305"/>
      <c r="AA108" s="305"/>
      <c r="AB108" s="305"/>
      <c r="AC108" s="305"/>
      <c r="AD108" s="305"/>
      <c r="AE108" s="305"/>
      <c r="AF108" s="305"/>
      <c r="AG108" s="305"/>
      <c r="AH108" s="305"/>
      <c r="AI108" s="305"/>
      <c r="AJ108" s="305"/>
      <c r="AK108" s="305"/>
      <c r="AL108" s="305"/>
      <c r="AM108" s="369"/>
      <c r="AN108" s="81"/>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81"/>
      <c r="BY108" s="81"/>
      <c r="BZ108" s="81"/>
      <c r="CA108"/>
      <c r="CB108"/>
      <c r="CC108"/>
      <c r="CD108"/>
      <c r="CE108"/>
      <c r="CF108"/>
      <c r="CG108"/>
      <c r="CH108"/>
      <c r="CI108"/>
      <c r="CJ108"/>
      <c r="CK108"/>
      <c r="CL108"/>
      <c r="CM108"/>
      <c r="CN108"/>
      <c r="CO108"/>
      <c r="CP108"/>
      <c r="CQ108"/>
      <c r="CR108"/>
      <c r="CS108"/>
      <c r="CT108"/>
      <c r="CU108"/>
    </row>
    <row r="109" spans="1:99" ht="23.25" customHeight="1">
      <c r="A109" s="3"/>
      <c r="B109" s="1341"/>
      <c r="C109" s="1361"/>
      <c r="D109" s="1362"/>
      <c r="E109" s="230" t="s">
        <v>386</v>
      </c>
      <c r="F109" s="855"/>
      <c r="G109" s="856">
        <f>SUM(I109:AM109)</f>
        <v>0</v>
      </c>
      <c r="H109" s="857"/>
      <c r="I109" s="858"/>
      <c r="J109" s="859"/>
      <c r="K109" s="860"/>
      <c r="L109" s="861"/>
      <c r="M109" s="862"/>
      <c r="N109" s="862"/>
      <c r="O109" s="862"/>
      <c r="P109" s="862"/>
      <c r="Q109" s="862"/>
      <c r="R109" s="862"/>
      <c r="S109" s="862"/>
      <c r="T109" s="862"/>
      <c r="U109" s="862"/>
      <c r="V109" s="862"/>
      <c r="W109" s="862"/>
      <c r="X109" s="862"/>
      <c r="Y109" s="302"/>
      <c r="Z109" s="302"/>
      <c r="AA109" s="302"/>
      <c r="AB109" s="302"/>
      <c r="AC109" s="302"/>
      <c r="AD109" s="302"/>
      <c r="AE109" s="302"/>
      <c r="AF109" s="302"/>
      <c r="AG109" s="302"/>
      <c r="AH109" s="302"/>
      <c r="AI109" s="302"/>
      <c r="AJ109" s="302"/>
      <c r="AK109" s="302"/>
      <c r="AL109" s="302"/>
      <c r="AM109" s="368"/>
      <c r="AN109" s="81"/>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81"/>
      <c r="BY109" s="81"/>
      <c r="BZ109" s="81"/>
      <c r="CA109"/>
      <c r="CB109"/>
      <c r="CC109"/>
      <c r="CD109"/>
      <c r="CE109"/>
      <c r="CF109"/>
      <c r="CG109"/>
      <c r="CH109"/>
      <c r="CI109"/>
      <c r="CJ109"/>
      <c r="CK109"/>
      <c r="CL109"/>
      <c r="CM109"/>
      <c r="CN109"/>
      <c r="CO109"/>
      <c r="CP109"/>
      <c r="CQ109"/>
      <c r="CR109"/>
      <c r="CS109"/>
      <c r="CT109"/>
      <c r="CU109"/>
    </row>
    <row r="110" spans="1:99" ht="23.25" customHeight="1">
      <c r="A110" s="3"/>
      <c r="B110" s="1341"/>
      <c r="C110" s="1361"/>
      <c r="D110" s="1362"/>
      <c r="E110" s="230" t="s">
        <v>387</v>
      </c>
      <c r="F110" s="877"/>
      <c r="G110" s="878">
        <f>SUM(I110:AM110)</f>
        <v>0</v>
      </c>
      <c r="H110" s="879"/>
      <c r="I110" s="880"/>
      <c r="J110" s="881"/>
      <c r="K110" s="882"/>
      <c r="L110" s="883"/>
      <c r="M110" s="884"/>
      <c r="N110" s="884"/>
      <c r="O110" s="884"/>
      <c r="P110" s="884"/>
      <c r="Q110" s="884"/>
      <c r="R110" s="884"/>
      <c r="S110" s="884"/>
      <c r="T110" s="884"/>
      <c r="U110" s="884"/>
      <c r="V110" s="884"/>
      <c r="W110" s="884"/>
      <c r="X110" s="884"/>
      <c r="Y110" s="306"/>
      <c r="Z110" s="306"/>
      <c r="AA110" s="306"/>
      <c r="AB110" s="306"/>
      <c r="AC110" s="306"/>
      <c r="AD110" s="306"/>
      <c r="AE110" s="306"/>
      <c r="AF110" s="306"/>
      <c r="AG110" s="306"/>
      <c r="AH110" s="306"/>
      <c r="AI110" s="306"/>
      <c r="AJ110" s="306"/>
      <c r="AK110" s="306"/>
      <c r="AL110" s="306"/>
      <c r="AM110" s="370"/>
      <c r="AN110" s="81"/>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81"/>
      <c r="BY110" s="81"/>
      <c r="BZ110" s="81"/>
      <c r="CA110"/>
      <c r="CB110"/>
      <c r="CC110"/>
      <c r="CD110"/>
      <c r="CE110"/>
      <c r="CF110"/>
      <c r="CG110"/>
      <c r="CH110"/>
      <c r="CI110"/>
      <c r="CJ110"/>
      <c r="CK110"/>
      <c r="CL110"/>
      <c r="CM110"/>
      <c r="CN110"/>
      <c r="CO110"/>
      <c r="CP110"/>
      <c r="CQ110"/>
      <c r="CR110"/>
      <c r="CS110"/>
      <c r="CT110"/>
      <c r="CU110"/>
    </row>
    <row r="111" spans="1:99" ht="23.25" customHeight="1">
      <c r="A111" s="3"/>
      <c r="B111" s="1341"/>
      <c r="C111" s="1361"/>
      <c r="D111" s="1362"/>
      <c r="E111" s="230" t="s">
        <v>388</v>
      </c>
      <c r="F111" s="855"/>
      <c r="G111" s="856">
        <f>SUM(I111:AM111)</f>
        <v>0</v>
      </c>
      <c r="H111" s="857"/>
      <c r="I111" s="858"/>
      <c r="J111" s="859"/>
      <c r="K111" s="860"/>
      <c r="L111" s="861"/>
      <c r="M111" s="862"/>
      <c r="N111" s="862"/>
      <c r="O111" s="862"/>
      <c r="P111" s="862"/>
      <c r="Q111" s="862"/>
      <c r="R111" s="862"/>
      <c r="S111" s="862"/>
      <c r="T111" s="862"/>
      <c r="U111" s="862"/>
      <c r="V111" s="862"/>
      <c r="W111" s="862"/>
      <c r="X111" s="862"/>
      <c r="Y111" s="302"/>
      <c r="Z111" s="302"/>
      <c r="AA111" s="302"/>
      <c r="AB111" s="302"/>
      <c r="AC111" s="302"/>
      <c r="AD111" s="302"/>
      <c r="AE111" s="302"/>
      <c r="AF111" s="302"/>
      <c r="AG111" s="302"/>
      <c r="AH111" s="302"/>
      <c r="AI111" s="302"/>
      <c r="AJ111" s="302"/>
      <c r="AK111" s="302"/>
      <c r="AL111" s="302"/>
      <c r="AM111" s="368"/>
      <c r="AN111" s="81"/>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81"/>
      <c r="BY111" s="81"/>
      <c r="BZ111" s="81"/>
      <c r="CA111"/>
      <c r="CB111"/>
      <c r="CC111"/>
      <c r="CD111"/>
      <c r="CE111"/>
      <c r="CF111"/>
      <c r="CG111"/>
      <c r="CH111"/>
      <c r="CI111"/>
      <c r="CJ111"/>
      <c r="CK111"/>
      <c r="CL111"/>
      <c r="CM111"/>
      <c r="CN111"/>
      <c r="CO111"/>
      <c r="CP111"/>
      <c r="CQ111"/>
      <c r="CR111"/>
      <c r="CS111"/>
      <c r="CT111"/>
      <c r="CU111"/>
    </row>
    <row r="112" spans="1:99" ht="23.25" customHeight="1" thickBot="1">
      <c r="A112" s="3"/>
      <c r="B112" s="1341"/>
      <c r="C112" s="1363"/>
      <c r="D112" s="1364"/>
      <c r="E112" s="231" t="s">
        <v>415</v>
      </c>
      <c r="F112" s="885" t="str">
        <f>IF(AO112=TRUE,"",SUM(F108,F109,F111))</f>
        <v/>
      </c>
      <c r="G112" s="886">
        <f>IF(AP112=TRUE,"",SUM(G108,G109,G111))</f>
        <v>0</v>
      </c>
      <c r="H112" s="887"/>
      <c r="I112" s="885" t="str">
        <f t="shared" ref="I112:M112" si="235">IF(AQ112=TRUE,"",SUM(I108,I109,I111))</f>
        <v/>
      </c>
      <c r="J112" s="888" t="str">
        <f t="shared" si="235"/>
        <v/>
      </c>
      <c r="K112" s="889" t="str">
        <f t="shared" si="235"/>
        <v/>
      </c>
      <c r="L112" s="888" t="str">
        <f t="shared" si="235"/>
        <v/>
      </c>
      <c r="M112" s="890" t="str">
        <f t="shared" si="235"/>
        <v/>
      </c>
      <c r="N112" s="890" t="str">
        <f t="shared" ref="N112" si="236">IF(AV112=TRUE,"",SUM(N108,N109,N111))</f>
        <v/>
      </c>
      <c r="O112" s="890" t="str">
        <f t="shared" ref="O112" si="237">IF(AW112=TRUE,"",SUM(O108,O109,O111))</f>
        <v/>
      </c>
      <c r="P112" s="890" t="str">
        <f t="shared" ref="P112" si="238">IF(AX112=TRUE,"",SUM(P108,P109,P111))</f>
        <v/>
      </c>
      <c r="Q112" s="890" t="str">
        <f t="shared" ref="Q112" si="239">IF(AY112=TRUE,"",SUM(Q108,Q109,Q111))</f>
        <v/>
      </c>
      <c r="R112" s="890" t="str">
        <f t="shared" ref="R112" si="240">IF(AZ112=TRUE,"",SUM(R108,R109,R111))</f>
        <v/>
      </c>
      <c r="S112" s="890" t="str">
        <f t="shared" ref="S112" si="241">IF(BA112=TRUE,"",SUM(S108,S109,S111))</f>
        <v/>
      </c>
      <c r="T112" s="890" t="str">
        <f t="shared" ref="T112" si="242">IF(BB112=TRUE,"",SUM(T108,T109,T111))</f>
        <v/>
      </c>
      <c r="U112" s="890" t="str">
        <f t="shared" ref="U112" si="243">IF(BC112=TRUE,"",SUM(U108,U109,U111))</f>
        <v/>
      </c>
      <c r="V112" s="890" t="str">
        <f t="shared" ref="V112" si="244">IF(BD112=TRUE,"",SUM(V108,V109,V111))</f>
        <v/>
      </c>
      <c r="W112" s="890" t="str">
        <f t="shared" ref="W112" si="245">IF(BE112=TRUE,"",SUM(W108,W109,W111))</f>
        <v/>
      </c>
      <c r="X112" s="890" t="str">
        <f t="shared" ref="X112" si="246">IF(BF112=TRUE,"",SUM(X108,X109,X111))</f>
        <v/>
      </c>
      <c r="Y112" s="308" t="str">
        <f t="shared" ref="Y112" si="247">IF(BG112=TRUE,"",SUM(Y108,Y109,Y111))</f>
        <v/>
      </c>
      <c r="Z112" s="308" t="str">
        <f t="shared" ref="Z112" si="248">IF(BH112=TRUE,"",SUM(Z108,Z109,Z111))</f>
        <v/>
      </c>
      <c r="AA112" s="308" t="str">
        <f t="shared" ref="AA112" si="249">IF(BI112=TRUE,"",SUM(AA108,AA109,AA111))</f>
        <v/>
      </c>
      <c r="AB112" s="308" t="str">
        <f t="shared" ref="AB112" si="250">IF(BJ112=TRUE,"",SUM(AB108,AB109,AB111))</f>
        <v/>
      </c>
      <c r="AC112" s="308" t="str">
        <f t="shared" ref="AC112" si="251">IF(BK112=TRUE,"",SUM(AC108,AC109,AC111))</f>
        <v/>
      </c>
      <c r="AD112" s="308" t="str">
        <f t="shared" ref="AD112" si="252">IF(BL112=TRUE,"",SUM(AD108,AD109,AD111))</f>
        <v/>
      </c>
      <c r="AE112" s="308" t="str">
        <f t="shared" ref="AE112" si="253">IF(BM112=TRUE,"",SUM(AE108,AE109,AE111))</f>
        <v/>
      </c>
      <c r="AF112" s="308" t="str">
        <f t="shared" ref="AF112" si="254">IF(BN112=TRUE,"",SUM(AF108,AF109,AF111))</f>
        <v/>
      </c>
      <c r="AG112" s="308" t="str">
        <f t="shared" ref="AG112" si="255">IF(BO112=TRUE,"",SUM(AG108,AG109,AG111))</f>
        <v/>
      </c>
      <c r="AH112" s="308" t="str">
        <f t="shared" ref="AH112" si="256">IF(BP112=TRUE,"",SUM(AH108,AH109,AH111))</f>
        <v/>
      </c>
      <c r="AI112" s="308" t="str">
        <f t="shared" ref="AI112" si="257">IF(BQ112=TRUE,"",SUM(AI108,AI109,AI111))</f>
        <v/>
      </c>
      <c r="AJ112" s="308" t="str">
        <f t="shared" ref="AJ112" si="258">IF(BR112=TRUE,"",SUM(AJ108,AJ109,AJ111))</f>
        <v/>
      </c>
      <c r="AK112" s="308" t="str">
        <f t="shared" ref="AK112" si="259">IF(BS112=TRUE,"",SUM(AK108,AK109,AK111))</f>
        <v/>
      </c>
      <c r="AL112" s="308" t="str">
        <f t="shared" ref="AL112" si="260">IF(BT112=TRUE,"",SUM(AL108,AL109,AL111))</f>
        <v/>
      </c>
      <c r="AM112" s="307" t="str">
        <f t="shared" ref="AM112" si="261">IF(BU112=TRUE,"",SUM(AM108,AM109,AM111))</f>
        <v/>
      </c>
      <c r="AN112" s="81"/>
      <c r="AO112" s="204" t="b">
        <f>AND(F108="",F109="",F110="",F111="")</f>
        <v>1</v>
      </c>
      <c r="AP112" s="204" t="b">
        <f>AND(G108="",G109="",G110="",G111="")</f>
        <v>0</v>
      </c>
      <c r="AQ112" s="204" t="b">
        <f t="shared" ref="AQ112:BU112" si="262">AND(I108="",I109="",I110="",I111="")</f>
        <v>1</v>
      </c>
      <c r="AR112" s="204" t="b">
        <f t="shared" si="262"/>
        <v>1</v>
      </c>
      <c r="AS112" s="204" t="b">
        <f t="shared" si="262"/>
        <v>1</v>
      </c>
      <c r="AT112" s="204" t="b">
        <f t="shared" si="262"/>
        <v>1</v>
      </c>
      <c r="AU112" s="204" t="b">
        <f t="shared" si="262"/>
        <v>1</v>
      </c>
      <c r="AV112" s="204" t="b">
        <f t="shared" si="262"/>
        <v>1</v>
      </c>
      <c r="AW112" s="204" t="b">
        <f t="shared" si="262"/>
        <v>1</v>
      </c>
      <c r="AX112" s="204" t="b">
        <f t="shared" si="262"/>
        <v>1</v>
      </c>
      <c r="AY112" s="204" t="b">
        <f t="shared" si="262"/>
        <v>1</v>
      </c>
      <c r="AZ112" s="204" t="b">
        <f t="shared" si="262"/>
        <v>1</v>
      </c>
      <c r="BA112" s="204" t="b">
        <f t="shared" si="262"/>
        <v>1</v>
      </c>
      <c r="BB112" s="204" t="b">
        <f t="shared" si="262"/>
        <v>1</v>
      </c>
      <c r="BC112" s="204" t="b">
        <f t="shared" si="262"/>
        <v>1</v>
      </c>
      <c r="BD112" s="204" t="b">
        <f t="shared" si="262"/>
        <v>1</v>
      </c>
      <c r="BE112" s="204" t="b">
        <f t="shared" si="262"/>
        <v>1</v>
      </c>
      <c r="BF112" s="204" t="b">
        <f t="shared" si="262"/>
        <v>1</v>
      </c>
      <c r="BG112" s="204" t="b">
        <f t="shared" si="262"/>
        <v>1</v>
      </c>
      <c r="BH112" s="204" t="b">
        <f t="shared" si="262"/>
        <v>1</v>
      </c>
      <c r="BI112" s="204" t="b">
        <f t="shared" si="262"/>
        <v>1</v>
      </c>
      <c r="BJ112" s="204" t="b">
        <f t="shared" si="262"/>
        <v>1</v>
      </c>
      <c r="BK112" s="204" t="b">
        <f t="shared" si="262"/>
        <v>1</v>
      </c>
      <c r="BL112" s="204" t="b">
        <f t="shared" si="262"/>
        <v>1</v>
      </c>
      <c r="BM112" s="204" t="b">
        <f t="shared" si="262"/>
        <v>1</v>
      </c>
      <c r="BN112" s="204" t="b">
        <f t="shared" si="262"/>
        <v>1</v>
      </c>
      <c r="BO112" s="204" t="b">
        <f t="shared" si="262"/>
        <v>1</v>
      </c>
      <c r="BP112" s="204" t="b">
        <f t="shared" si="262"/>
        <v>1</v>
      </c>
      <c r="BQ112" s="204" t="b">
        <f t="shared" si="262"/>
        <v>1</v>
      </c>
      <c r="BR112" s="204" t="b">
        <f t="shared" si="262"/>
        <v>1</v>
      </c>
      <c r="BS112" s="204" t="b">
        <f t="shared" si="262"/>
        <v>1</v>
      </c>
      <c r="BT112" s="204" t="b">
        <f t="shared" si="262"/>
        <v>1</v>
      </c>
      <c r="BU112" s="204" t="b">
        <f t="shared" si="262"/>
        <v>1</v>
      </c>
      <c r="BV112" s="204" t="e">
        <f>AND(#REF!="",#REF!="",#REF!="",#REF!="")</f>
        <v>#REF!</v>
      </c>
      <c r="BW112" s="204" t="e">
        <f>AND(#REF!="",#REF!="",#REF!="",#REF!="")</f>
        <v>#REF!</v>
      </c>
      <c r="BX112" s="81"/>
      <c r="BY112" s="81"/>
      <c r="BZ112" s="81"/>
      <c r="CA112"/>
      <c r="CB112"/>
      <c r="CC112"/>
      <c r="CD112"/>
      <c r="CE112"/>
      <c r="CF112"/>
      <c r="CG112"/>
      <c r="CH112"/>
      <c r="CI112"/>
      <c r="CJ112"/>
      <c r="CK112"/>
      <c r="CL112"/>
      <c r="CM112"/>
      <c r="CN112"/>
      <c r="CO112"/>
      <c r="CP112"/>
      <c r="CQ112"/>
      <c r="CR112"/>
      <c r="CS112"/>
      <c r="CT112"/>
      <c r="CU112"/>
    </row>
    <row r="113" spans="1:99" ht="53.25" customHeight="1" thickTop="1" thickBot="1">
      <c r="A113" s="3"/>
      <c r="B113" s="1342"/>
      <c r="C113" s="1353" t="s">
        <v>416</v>
      </c>
      <c r="D113" s="1354"/>
      <c r="E113" s="1354"/>
      <c r="F113" s="891" t="str">
        <f>IF(AO113=TRUE,"",IF(F107="",0-F112,IF(F112="",F107-0,F107-F112)))</f>
        <v/>
      </c>
      <c r="G113" s="892">
        <f>IF(AP113=TRUE,"",IF(G107="",0-G112,IF(G112="",G107-0,G107-G112)))</f>
        <v>0</v>
      </c>
      <c r="H113" s="893"/>
      <c r="I113" s="891" t="str">
        <f t="shared" ref="I113:M113" si="263">IF(AQ113=TRUE,"",IF(I107="",0-I112,IF(I112="",I107-0,I107-I112)))</f>
        <v/>
      </c>
      <c r="J113" s="894" t="str">
        <f t="shared" si="263"/>
        <v/>
      </c>
      <c r="K113" s="895" t="str">
        <f t="shared" si="263"/>
        <v/>
      </c>
      <c r="L113" s="894" t="str">
        <f t="shared" si="263"/>
        <v/>
      </c>
      <c r="M113" s="896" t="str">
        <f t="shared" si="263"/>
        <v/>
      </c>
      <c r="N113" s="896" t="str">
        <f t="shared" ref="N113" si="264">IF(AV113=TRUE,"",IF(N107="",0-N112,IF(N112="",N107-0,N107-N112)))</f>
        <v/>
      </c>
      <c r="O113" s="896" t="str">
        <f t="shared" ref="O113" si="265">IF(AW113=TRUE,"",IF(O107="",0-O112,IF(O112="",O107-0,O107-O112)))</f>
        <v/>
      </c>
      <c r="P113" s="896" t="str">
        <f t="shared" ref="P113" si="266">IF(AX113=TRUE,"",IF(P107="",0-P112,IF(P112="",P107-0,P107-P112)))</f>
        <v/>
      </c>
      <c r="Q113" s="896" t="str">
        <f t="shared" ref="Q113" si="267">IF(AY113=TRUE,"",IF(Q107="",0-Q112,IF(Q112="",Q107-0,Q107-Q112)))</f>
        <v/>
      </c>
      <c r="R113" s="896" t="str">
        <f t="shared" ref="R113" si="268">IF(AZ113=TRUE,"",IF(R107="",0-R112,IF(R112="",R107-0,R107-R112)))</f>
        <v/>
      </c>
      <c r="S113" s="896" t="str">
        <f t="shared" ref="S113" si="269">IF(BA113=TRUE,"",IF(S107="",0-S112,IF(S112="",S107-0,S107-S112)))</f>
        <v/>
      </c>
      <c r="T113" s="896" t="str">
        <f t="shared" ref="T113" si="270">IF(BB113=TRUE,"",IF(T107="",0-T112,IF(T112="",T107-0,T107-T112)))</f>
        <v/>
      </c>
      <c r="U113" s="896" t="str">
        <f t="shared" ref="U113" si="271">IF(BC113=TRUE,"",IF(U107="",0-U112,IF(U112="",U107-0,U107-U112)))</f>
        <v/>
      </c>
      <c r="V113" s="896" t="str">
        <f t="shared" ref="V113" si="272">IF(BD113=TRUE,"",IF(V107="",0-V112,IF(V112="",V107-0,V107-V112)))</f>
        <v/>
      </c>
      <c r="W113" s="896" t="str">
        <f t="shared" ref="W113" si="273">IF(BE113=TRUE,"",IF(W107="",0-W112,IF(W112="",W107-0,W107-W112)))</f>
        <v/>
      </c>
      <c r="X113" s="896" t="str">
        <f t="shared" ref="X113" si="274">IF(BF113=TRUE,"",IF(X107="",0-X112,IF(X112="",X107-0,X107-X112)))</f>
        <v/>
      </c>
      <c r="Y113" s="310" t="str">
        <f t="shared" ref="Y113" si="275">IF(BG113=TRUE,"",IF(Y107="",0-Y112,IF(Y112="",Y107-0,Y107-Y112)))</f>
        <v/>
      </c>
      <c r="Z113" s="310" t="str">
        <f t="shared" ref="Z113" si="276">IF(BH113=TRUE,"",IF(Z107="",0-Z112,IF(Z112="",Z107-0,Z107-Z112)))</f>
        <v/>
      </c>
      <c r="AA113" s="310" t="str">
        <f t="shared" ref="AA113" si="277">IF(BI113=TRUE,"",IF(AA107="",0-AA112,IF(AA112="",AA107-0,AA107-AA112)))</f>
        <v/>
      </c>
      <c r="AB113" s="310" t="str">
        <f t="shared" ref="AB113" si="278">IF(BJ113=TRUE,"",IF(AB107="",0-AB112,IF(AB112="",AB107-0,AB107-AB112)))</f>
        <v/>
      </c>
      <c r="AC113" s="310" t="str">
        <f t="shared" ref="AC113" si="279">IF(BK113=TRUE,"",IF(AC107="",0-AC112,IF(AC112="",AC107-0,AC107-AC112)))</f>
        <v/>
      </c>
      <c r="AD113" s="310" t="str">
        <f t="shared" ref="AD113" si="280">IF(BL113=TRUE,"",IF(AD107="",0-AD112,IF(AD112="",AD107-0,AD107-AD112)))</f>
        <v/>
      </c>
      <c r="AE113" s="310" t="str">
        <f t="shared" ref="AE113" si="281">IF(BM113=TRUE,"",IF(AE107="",0-AE112,IF(AE112="",AE107-0,AE107-AE112)))</f>
        <v/>
      </c>
      <c r="AF113" s="310" t="str">
        <f t="shared" ref="AF113" si="282">IF(BN113=TRUE,"",IF(AF107="",0-AF112,IF(AF112="",AF107-0,AF107-AF112)))</f>
        <v/>
      </c>
      <c r="AG113" s="310" t="str">
        <f t="shared" ref="AG113" si="283">IF(BO113=TRUE,"",IF(AG107="",0-AG112,IF(AG112="",AG107-0,AG107-AG112)))</f>
        <v/>
      </c>
      <c r="AH113" s="310" t="str">
        <f t="shared" ref="AH113" si="284">IF(BP113=TRUE,"",IF(AH107="",0-AH112,IF(AH112="",AH107-0,AH107-AH112)))</f>
        <v/>
      </c>
      <c r="AI113" s="310" t="str">
        <f t="shared" ref="AI113" si="285">IF(BQ113=TRUE,"",IF(AI107="",0-AI112,IF(AI112="",AI107-0,AI107-AI112)))</f>
        <v/>
      </c>
      <c r="AJ113" s="310" t="str">
        <f t="shared" ref="AJ113" si="286">IF(BR113=TRUE,"",IF(AJ107="",0-AJ112,IF(AJ112="",AJ107-0,AJ107-AJ112)))</f>
        <v/>
      </c>
      <c r="AK113" s="310" t="str">
        <f t="shared" ref="AK113" si="287">IF(BS113=TRUE,"",IF(AK107="",0-AK112,IF(AK112="",AK107-0,AK107-AK112)))</f>
        <v/>
      </c>
      <c r="AL113" s="310" t="str">
        <f t="shared" ref="AL113" si="288">IF(BT113=TRUE,"",IF(AL107="",0-AL112,IF(AL112="",AL107-0,AL107-AL112)))</f>
        <v/>
      </c>
      <c r="AM113" s="309" t="str">
        <f t="shared" ref="AM113" si="289">IF(BU113=TRUE,"",IF(AM107="",0-AM112,IF(AM112="",AM107-0,AM107-AM112)))</f>
        <v/>
      </c>
      <c r="AN113" s="81"/>
      <c r="AO113" s="204" t="b">
        <f>AND(F101="",F102="",F103="",F104="",F105="",F106="",F108="",F109="",F110="",F111="")</f>
        <v>1</v>
      </c>
      <c r="AP113" s="204" t="b">
        <f>AND(G101="",G102="",G103="",G104="",G105="",G106="",G108="",G109="",G110="",G111="")</f>
        <v>0</v>
      </c>
      <c r="AQ113" s="204" t="b">
        <f t="shared" ref="AQ113:BU113" si="290">AND(I101="",I102="",I103="",I104="",I105="",I106="",I108="",I109="",I110="",I111="")</f>
        <v>1</v>
      </c>
      <c r="AR113" s="204" t="b">
        <f t="shared" si="290"/>
        <v>1</v>
      </c>
      <c r="AS113" s="204" t="b">
        <f t="shared" si="290"/>
        <v>1</v>
      </c>
      <c r="AT113" s="204" t="b">
        <f t="shared" si="290"/>
        <v>1</v>
      </c>
      <c r="AU113" s="204" t="b">
        <f t="shared" si="290"/>
        <v>1</v>
      </c>
      <c r="AV113" s="204" t="b">
        <f t="shared" si="290"/>
        <v>1</v>
      </c>
      <c r="AW113" s="204" t="b">
        <f t="shared" si="290"/>
        <v>1</v>
      </c>
      <c r="AX113" s="204" t="b">
        <f t="shared" si="290"/>
        <v>1</v>
      </c>
      <c r="AY113" s="204" t="b">
        <f t="shared" si="290"/>
        <v>1</v>
      </c>
      <c r="AZ113" s="204" t="b">
        <f t="shared" si="290"/>
        <v>1</v>
      </c>
      <c r="BA113" s="204" t="b">
        <f t="shared" si="290"/>
        <v>1</v>
      </c>
      <c r="BB113" s="204" t="b">
        <f t="shared" si="290"/>
        <v>1</v>
      </c>
      <c r="BC113" s="204" t="b">
        <f t="shared" si="290"/>
        <v>1</v>
      </c>
      <c r="BD113" s="204" t="b">
        <f t="shared" si="290"/>
        <v>1</v>
      </c>
      <c r="BE113" s="204" t="b">
        <f t="shared" si="290"/>
        <v>1</v>
      </c>
      <c r="BF113" s="204" t="b">
        <f t="shared" si="290"/>
        <v>1</v>
      </c>
      <c r="BG113" s="204" t="b">
        <f t="shared" si="290"/>
        <v>1</v>
      </c>
      <c r="BH113" s="204" t="b">
        <f t="shared" si="290"/>
        <v>1</v>
      </c>
      <c r="BI113" s="204" t="b">
        <f t="shared" si="290"/>
        <v>1</v>
      </c>
      <c r="BJ113" s="204" t="b">
        <f t="shared" si="290"/>
        <v>1</v>
      </c>
      <c r="BK113" s="204" t="b">
        <f t="shared" si="290"/>
        <v>1</v>
      </c>
      <c r="BL113" s="204" t="b">
        <f t="shared" si="290"/>
        <v>1</v>
      </c>
      <c r="BM113" s="204" t="b">
        <f t="shared" si="290"/>
        <v>1</v>
      </c>
      <c r="BN113" s="204" t="b">
        <f t="shared" si="290"/>
        <v>1</v>
      </c>
      <c r="BO113" s="204" t="b">
        <f t="shared" si="290"/>
        <v>1</v>
      </c>
      <c r="BP113" s="204" t="b">
        <f t="shared" si="290"/>
        <v>1</v>
      </c>
      <c r="BQ113" s="204" t="b">
        <f t="shared" si="290"/>
        <v>1</v>
      </c>
      <c r="BR113" s="204" t="b">
        <f t="shared" si="290"/>
        <v>1</v>
      </c>
      <c r="BS113" s="204" t="b">
        <f t="shared" si="290"/>
        <v>1</v>
      </c>
      <c r="BT113" s="204" t="b">
        <f t="shared" si="290"/>
        <v>1</v>
      </c>
      <c r="BU113" s="204" t="b">
        <f t="shared" si="290"/>
        <v>1</v>
      </c>
      <c r="BV113" s="204" t="e">
        <f>AND(#REF!="",#REF!="",#REF!="",#REF!="",#REF!="",#REF!="",#REF!="",#REF!="",#REF!="",#REF!="")</f>
        <v>#REF!</v>
      </c>
      <c r="BW113" s="204" t="e">
        <f>AND(#REF!="",#REF!="",#REF!="",#REF!="",#REF!="",#REF!="",#REF!="",#REF!="",#REF!="",#REF!="")</f>
        <v>#REF!</v>
      </c>
      <c r="BX113" s="81"/>
      <c r="BY113" s="81"/>
      <c r="BZ113" s="81"/>
      <c r="CA113"/>
      <c r="CB113"/>
      <c r="CC113"/>
      <c r="CD113"/>
      <c r="CE113"/>
      <c r="CF113"/>
      <c r="CG113"/>
      <c r="CH113"/>
      <c r="CI113"/>
      <c r="CJ113"/>
      <c r="CK113"/>
      <c r="CL113"/>
      <c r="CM113"/>
      <c r="CN113"/>
      <c r="CO113"/>
      <c r="CP113"/>
      <c r="CQ113"/>
      <c r="CR113"/>
      <c r="CS113"/>
      <c r="CT113"/>
      <c r="CU113"/>
    </row>
    <row r="114" spans="1:99" ht="18" thickTop="1" thickBot="1">
      <c r="A114" s="3"/>
      <c r="B114" s="237"/>
      <c r="C114" s="238"/>
      <c r="D114" s="238"/>
      <c r="E114" s="239"/>
      <c r="F114" s="897"/>
      <c r="G114" s="898"/>
      <c r="H114" s="899"/>
      <c r="I114" s="897"/>
      <c r="J114" s="897"/>
      <c r="K114" s="897"/>
      <c r="L114" s="897"/>
      <c r="M114" s="897"/>
      <c r="N114" s="897"/>
      <c r="O114" s="897"/>
      <c r="P114" s="897"/>
      <c r="Q114" s="897"/>
      <c r="R114" s="897"/>
      <c r="S114" s="897"/>
      <c r="T114" s="897"/>
      <c r="U114" s="897"/>
      <c r="V114" s="897"/>
      <c r="W114" s="897"/>
      <c r="X114" s="897"/>
      <c r="Y114" s="311"/>
      <c r="Z114" s="311"/>
      <c r="AA114" s="311"/>
      <c r="AB114" s="311"/>
      <c r="AC114" s="311"/>
      <c r="AD114" s="311"/>
      <c r="AE114" s="311"/>
      <c r="AF114" s="311"/>
      <c r="AG114" s="311"/>
      <c r="AH114" s="311"/>
      <c r="AI114" s="311"/>
      <c r="AJ114" s="311"/>
      <c r="AK114" s="311"/>
      <c r="AL114" s="311"/>
      <c r="AM114" s="311"/>
      <c r="AN114" s="81"/>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81"/>
      <c r="BY114" s="81"/>
      <c r="BZ114" s="81"/>
      <c r="CA114"/>
      <c r="CB114"/>
      <c r="CC114"/>
      <c r="CD114"/>
      <c r="CE114"/>
      <c r="CF114"/>
      <c r="CG114"/>
      <c r="CH114"/>
      <c r="CI114"/>
      <c r="CJ114"/>
      <c r="CK114"/>
      <c r="CL114"/>
      <c r="CM114"/>
      <c r="CN114"/>
      <c r="CO114"/>
      <c r="CP114"/>
      <c r="CQ114"/>
      <c r="CR114"/>
      <c r="CS114"/>
      <c r="CT114"/>
      <c r="CU114"/>
    </row>
    <row r="115" spans="1:99" ht="23.25" customHeight="1" thickTop="1">
      <c r="A115" s="3"/>
      <c r="B115" s="1340" t="s">
        <v>389</v>
      </c>
      <c r="C115" s="1343" t="s">
        <v>383</v>
      </c>
      <c r="D115" s="1344"/>
      <c r="E115" s="232" t="s">
        <v>417</v>
      </c>
      <c r="F115" s="900"/>
      <c r="G115" s="901">
        <f>SUM(I115:AM115)</f>
        <v>0</v>
      </c>
      <c r="H115" s="902"/>
      <c r="I115" s="903"/>
      <c r="J115" s="904"/>
      <c r="K115" s="905"/>
      <c r="L115" s="906"/>
      <c r="M115" s="907"/>
      <c r="N115" s="907"/>
      <c r="O115" s="907"/>
      <c r="P115" s="907"/>
      <c r="Q115" s="907"/>
      <c r="R115" s="907"/>
      <c r="S115" s="907"/>
      <c r="T115" s="907"/>
      <c r="U115" s="907"/>
      <c r="V115" s="907"/>
      <c r="W115" s="907"/>
      <c r="X115" s="907"/>
      <c r="Y115" s="312"/>
      <c r="Z115" s="312"/>
      <c r="AA115" s="312"/>
      <c r="AB115" s="312"/>
      <c r="AC115" s="312"/>
      <c r="AD115" s="312"/>
      <c r="AE115" s="312"/>
      <c r="AF115" s="312"/>
      <c r="AG115" s="312"/>
      <c r="AH115" s="312"/>
      <c r="AI115" s="312"/>
      <c r="AJ115" s="312"/>
      <c r="AK115" s="312"/>
      <c r="AL115" s="312"/>
      <c r="AM115" s="363"/>
      <c r="AN115" s="81"/>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81"/>
      <c r="BY115" s="81"/>
      <c r="BZ115" s="81"/>
      <c r="CA115"/>
      <c r="CB115"/>
      <c r="CC115"/>
      <c r="CD115"/>
      <c r="CE115"/>
      <c r="CF115"/>
      <c r="CG115"/>
      <c r="CH115"/>
      <c r="CI115"/>
      <c r="CJ115"/>
      <c r="CK115"/>
      <c r="CL115"/>
      <c r="CM115"/>
      <c r="CN115"/>
      <c r="CO115"/>
      <c r="CP115"/>
      <c r="CQ115"/>
      <c r="CR115"/>
      <c r="CS115"/>
      <c r="CT115"/>
      <c r="CU115"/>
    </row>
    <row r="116" spans="1:99" ht="23.25" customHeight="1">
      <c r="A116" s="3"/>
      <c r="B116" s="1341"/>
      <c r="C116" s="1345"/>
      <c r="D116" s="1346"/>
      <c r="E116" s="230" t="s">
        <v>390</v>
      </c>
      <c r="F116" s="908"/>
      <c r="G116" s="909">
        <f>SUM(I116:AM116)</f>
        <v>0</v>
      </c>
      <c r="H116" s="910"/>
      <c r="I116" s="911"/>
      <c r="J116" s="912"/>
      <c r="K116" s="913"/>
      <c r="L116" s="914"/>
      <c r="M116" s="915"/>
      <c r="N116" s="915"/>
      <c r="O116" s="915"/>
      <c r="P116" s="915"/>
      <c r="Q116" s="915"/>
      <c r="R116" s="915"/>
      <c r="S116" s="915"/>
      <c r="T116" s="915"/>
      <c r="U116" s="915"/>
      <c r="V116" s="915"/>
      <c r="W116" s="915"/>
      <c r="X116" s="915"/>
      <c r="Y116" s="313"/>
      <c r="Z116" s="313"/>
      <c r="AA116" s="313"/>
      <c r="AB116" s="313"/>
      <c r="AC116" s="313"/>
      <c r="AD116" s="313"/>
      <c r="AE116" s="313"/>
      <c r="AF116" s="313"/>
      <c r="AG116" s="313"/>
      <c r="AH116" s="313"/>
      <c r="AI116" s="313"/>
      <c r="AJ116" s="313"/>
      <c r="AK116" s="313"/>
      <c r="AL116" s="313"/>
      <c r="AM116" s="364"/>
      <c r="AN116" s="81"/>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81"/>
      <c r="BY116" s="81"/>
      <c r="BZ116" s="81"/>
      <c r="CA116"/>
      <c r="CB116"/>
      <c r="CC116"/>
      <c r="CD116"/>
      <c r="CE116"/>
      <c r="CF116"/>
      <c r="CG116"/>
      <c r="CH116"/>
      <c r="CI116"/>
      <c r="CJ116"/>
      <c r="CK116"/>
      <c r="CL116"/>
      <c r="CM116"/>
      <c r="CN116"/>
      <c r="CO116"/>
      <c r="CP116"/>
      <c r="CQ116"/>
      <c r="CR116"/>
      <c r="CS116"/>
      <c r="CT116"/>
      <c r="CU116"/>
    </row>
    <row r="117" spans="1:99" ht="23.25" customHeight="1" thickBot="1">
      <c r="A117" s="3"/>
      <c r="B117" s="1341"/>
      <c r="C117" s="1345"/>
      <c r="D117" s="1346"/>
      <c r="E117" s="233" t="s">
        <v>418</v>
      </c>
      <c r="F117" s="916" t="str">
        <f>IF(AO117=TRUE,"",SUM(F115:F116))</f>
        <v/>
      </c>
      <c r="G117" s="917">
        <f>IF(AP117=TRUE,"",SUM(G115:G116))</f>
        <v>0</v>
      </c>
      <c r="H117" s="918"/>
      <c r="I117" s="916" t="str">
        <f t="shared" ref="I117:M117" si="291">IF(AQ117=TRUE,"",SUM(I115:I116))</f>
        <v/>
      </c>
      <c r="J117" s="919" t="str">
        <f t="shared" si="291"/>
        <v/>
      </c>
      <c r="K117" s="920" t="str">
        <f t="shared" si="291"/>
        <v/>
      </c>
      <c r="L117" s="921" t="str">
        <f t="shared" si="291"/>
        <v/>
      </c>
      <c r="M117" s="922" t="str">
        <f t="shared" si="291"/>
        <v/>
      </c>
      <c r="N117" s="922" t="str">
        <f t="shared" ref="N117" si="292">IF(AV117=TRUE,"",SUM(N115:N116))</f>
        <v/>
      </c>
      <c r="O117" s="922" t="str">
        <f t="shared" ref="O117" si="293">IF(AW117=TRUE,"",SUM(O115:O116))</f>
        <v/>
      </c>
      <c r="P117" s="922" t="str">
        <f t="shared" ref="P117" si="294">IF(AX117=TRUE,"",SUM(P115:P116))</f>
        <v/>
      </c>
      <c r="Q117" s="922" t="str">
        <f t="shared" ref="Q117" si="295">IF(AY117=TRUE,"",SUM(Q115:Q116))</f>
        <v/>
      </c>
      <c r="R117" s="922" t="str">
        <f t="shared" ref="R117" si="296">IF(AZ117=TRUE,"",SUM(R115:R116))</f>
        <v/>
      </c>
      <c r="S117" s="922" t="str">
        <f t="shared" ref="S117" si="297">IF(BA117=TRUE,"",SUM(S115:S116))</f>
        <v/>
      </c>
      <c r="T117" s="922" t="str">
        <f t="shared" ref="T117" si="298">IF(BB117=TRUE,"",SUM(T115:T116))</f>
        <v/>
      </c>
      <c r="U117" s="922" t="str">
        <f t="shared" ref="U117" si="299">IF(BC117=TRUE,"",SUM(U115:U116))</f>
        <v/>
      </c>
      <c r="V117" s="922" t="str">
        <f t="shared" ref="V117" si="300">IF(BD117=TRUE,"",SUM(V115:V116))</f>
        <v/>
      </c>
      <c r="W117" s="922" t="str">
        <f t="shared" ref="W117" si="301">IF(BE117=TRUE,"",SUM(W115:W116))</f>
        <v/>
      </c>
      <c r="X117" s="922" t="str">
        <f t="shared" ref="X117" si="302">IF(BF117=TRUE,"",SUM(X115:X116))</f>
        <v/>
      </c>
      <c r="Y117" s="315" t="str">
        <f t="shared" ref="Y117" si="303">IF(BG117=TRUE,"",SUM(Y115:Y116))</f>
        <v/>
      </c>
      <c r="Z117" s="315" t="str">
        <f t="shared" ref="Z117" si="304">IF(BH117=TRUE,"",SUM(Z115:Z116))</f>
        <v/>
      </c>
      <c r="AA117" s="315" t="str">
        <f t="shared" ref="AA117" si="305">IF(BI117=TRUE,"",SUM(AA115:AA116))</f>
        <v/>
      </c>
      <c r="AB117" s="315" t="str">
        <f t="shared" ref="AB117" si="306">IF(BJ117=TRUE,"",SUM(AB115:AB116))</f>
        <v/>
      </c>
      <c r="AC117" s="315" t="str">
        <f t="shared" ref="AC117" si="307">IF(BK117=TRUE,"",SUM(AC115:AC116))</f>
        <v/>
      </c>
      <c r="AD117" s="315" t="str">
        <f t="shared" ref="AD117" si="308">IF(BL117=TRUE,"",SUM(AD115:AD116))</f>
        <v/>
      </c>
      <c r="AE117" s="315" t="str">
        <f t="shared" ref="AE117" si="309">IF(BM117=TRUE,"",SUM(AE115:AE116))</f>
        <v/>
      </c>
      <c r="AF117" s="315" t="str">
        <f t="shared" ref="AF117" si="310">IF(BN117=TRUE,"",SUM(AF115:AF116))</f>
        <v/>
      </c>
      <c r="AG117" s="315" t="str">
        <f t="shared" ref="AG117" si="311">IF(BO117=TRUE,"",SUM(AG115:AG116))</f>
        <v/>
      </c>
      <c r="AH117" s="315" t="str">
        <f t="shared" ref="AH117" si="312">IF(BP117=TRUE,"",SUM(AH115:AH116))</f>
        <v/>
      </c>
      <c r="AI117" s="315" t="str">
        <f t="shared" ref="AI117" si="313">IF(BQ117=TRUE,"",SUM(AI115:AI116))</f>
        <v/>
      </c>
      <c r="AJ117" s="315" t="str">
        <f t="shared" ref="AJ117" si="314">IF(BR117=TRUE,"",SUM(AJ115:AJ116))</f>
        <v/>
      </c>
      <c r="AK117" s="315" t="str">
        <f t="shared" ref="AK117" si="315">IF(BS117=TRUE,"",SUM(AK115:AK116))</f>
        <v/>
      </c>
      <c r="AL117" s="315" t="str">
        <f t="shared" ref="AL117" si="316">IF(BT117=TRUE,"",SUM(AL115:AL116))</f>
        <v/>
      </c>
      <c r="AM117" s="314" t="str">
        <f t="shared" ref="AM117" si="317">IF(BU117=TRUE,"",SUM(AM115:AM116))</f>
        <v/>
      </c>
      <c r="AN117" s="81"/>
      <c r="AO117" s="204" t="b">
        <f>AND(F115="",F116="")</f>
        <v>1</v>
      </c>
      <c r="AP117" s="204" t="b">
        <f>AND(G115="",G116="")</f>
        <v>0</v>
      </c>
      <c r="AQ117" s="204" t="b">
        <f t="shared" ref="AQ117:BU117" si="318">AND(I115="",I116="")</f>
        <v>1</v>
      </c>
      <c r="AR117" s="204" t="b">
        <f t="shared" si="318"/>
        <v>1</v>
      </c>
      <c r="AS117" s="204" t="b">
        <f t="shared" si="318"/>
        <v>1</v>
      </c>
      <c r="AT117" s="204" t="b">
        <f t="shared" si="318"/>
        <v>1</v>
      </c>
      <c r="AU117" s="204" t="b">
        <f t="shared" si="318"/>
        <v>1</v>
      </c>
      <c r="AV117" s="204" t="b">
        <f t="shared" si="318"/>
        <v>1</v>
      </c>
      <c r="AW117" s="204" t="b">
        <f t="shared" si="318"/>
        <v>1</v>
      </c>
      <c r="AX117" s="204" t="b">
        <f t="shared" si="318"/>
        <v>1</v>
      </c>
      <c r="AY117" s="204" t="b">
        <f t="shared" si="318"/>
        <v>1</v>
      </c>
      <c r="AZ117" s="204" t="b">
        <f t="shared" si="318"/>
        <v>1</v>
      </c>
      <c r="BA117" s="204" t="b">
        <f t="shared" si="318"/>
        <v>1</v>
      </c>
      <c r="BB117" s="204" t="b">
        <f t="shared" si="318"/>
        <v>1</v>
      </c>
      <c r="BC117" s="204" t="b">
        <f t="shared" si="318"/>
        <v>1</v>
      </c>
      <c r="BD117" s="204" t="b">
        <f t="shared" si="318"/>
        <v>1</v>
      </c>
      <c r="BE117" s="204" t="b">
        <f t="shared" si="318"/>
        <v>1</v>
      </c>
      <c r="BF117" s="204" t="b">
        <f t="shared" si="318"/>
        <v>1</v>
      </c>
      <c r="BG117" s="204" t="b">
        <f t="shared" si="318"/>
        <v>1</v>
      </c>
      <c r="BH117" s="204" t="b">
        <f t="shared" si="318"/>
        <v>1</v>
      </c>
      <c r="BI117" s="204" t="b">
        <f t="shared" si="318"/>
        <v>1</v>
      </c>
      <c r="BJ117" s="204" t="b">
        <f t="shared" si="318"/>
        <v>1</v>
      </c>
      <c r="BK117" s="204" t="b">
        <f t="shared" si="318"/>
        <v>1</v>
      </c>
      <c r="BL117" s="204" t="b">
        <f t="shared" si="318"/>
        <v>1</v>
      </c>
      <c r="BM117" s="204" t="b">
        <f t="shared" si="318"/>
        <v>1</v>
      </c>
      <c r="BN117" s="204" t="b">
        <f t="shared" si="318"/>
        <v>1</v>
      </c>
      <c r="BO117" s="204" t="b">
        <f t="shared" si="318"/>
        <v>1</v>
      </c>
      <c r="BP117" s="204" t="b">
        <f t="shared" si="318"/>
        <v>1</v>
      </c>
      <c r="BQ117" s="204" t="b">
        <f t="shared" si="318"/>
        <v>1</v>
      </c>
      <c r="BR117" s="204" t="b">
        <f t="shared" si="318"/>
        <v>1</v>
      </c>
      <c r="BS117" s="204" t="b">
        <f t="shared" si="318"/>
        <v>1</v>
      </c>
      <c r="BT117" s="204" t="b">
        <f t="shared" si="318"/>
        <v>1</v>
      </c>
      <c r="BU117" s="204" t="b">
        <f t="shared" si="318"/>
        <v>1</v>
      </c>
      <c r="BV117" s="204" t="e">
        <f>AND(#REF!="",#REF!="")</f>
        <v>#REF!</v>
      </c>
      <c r="BW117" s="204" t="e">
        <f>AND(#REF!="",#REF!="")</f>
        <v>#REF!</v>
      </c>
      <c r="BX117" s="81"/>
      <c r="BY117" s="81"/>
      <c r="BZ117" s="81"/>
      <c r="CA117"/>
      <c r="CB117"/>
      <c r="CC117"/>
      <c r="CD117"/>
      <c r="CE117"/>
      <c r="CF117"/>
      <c r="CG117"/>
      <c r="CH117"/>
      <c r="CI117"/>
      <c r="CJ117"/>
      <c r="CK117"/>
      <c r="CL117"/>
      <c r="CM117"/>
      <c r="CN117"/>
      <c r="CO117"/>
      <c r="CP117"/>
      <c r="CQ117"/>
      <c r="CR117"/>
      <c r="CS117"/>
      <c r="CT117"/>
      <c r="CU117"/>
    </row>
    <row r="118" spans="1:99" ht="23.25" customHeight="1" thickTop="1">
      <c r="A118" s="3"/>
      <c r="B118" s="1341"/>
      <c r="C118" s="1347" t="s">
        <v>384</v>
      </c>
      <c r="D118" s="1348"/>
      <c r="E118" s="234" t="s">
        <v>391</v>
      </c>
      <c r="F118" s="923"/>
      <c r="G118" s="924">
        <f>SUM(I118:AM118)</f>
        <v>0</v>
      </c>
      <c r="H118" s="925"/>
      <c r="I118" s="926"/>
      <c r="J118" s="927"/>
      <c r="K118" s="928"/>
      <c r="L118" s="929"/>
      <c r="M118" s="930"/>
      <c r="N118" s="930"/>
      <c r="O118" s="930"/>
      <c r="P118" s="930"/>
      <c r="Q118" s="930"/>
      <c r="R118" s="930"/>
      <c r="S118" s="930"/>
      <c r="T118" s="930"/>
      <c r="U118" s="930"/>
      <c r="V118" s="930"/>
      <c r="W118" s="930"/>
      <c r="X118" s="930"/>
      <c r="Y118" s="316"/>
      <c r="Z118" s="316"/>
      <c r="AA118" s="316"/>
      <c r="AB118" s="316"/>
      <c r="AC118" s="316"/>
      <c r="AD118" s="316"/>
      <c r="AE118" s="316"/>
      <c r="AF118" s="316"/>
      <c r="AG118" s="316"/>
      <c r="AH118" s="316"/>
      <c r="AI118" s="316"/>
      <c r="AJ118" s="316"/>
      <c r="AK118" s="316"/>
      <c r="AL118" s="316"/>
      <c r="AM118" s="365"/>
      <c r="AN118" s="81"/>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81"/>
      <c r="BY118" s="81"/>
      <c r="BZ118" s="81"/>
      <c r="CA118"/>
      <c r="CB118"/>
      <c r="CC118"/>
      <c r="CD118"/>
      <c r="CE118"/>
      <c r="CF118"/>
      <c r="CG118"/>
      <c r="CH118"/>
      <c r="CI118"/>
      <c r="CJ118"/>
      <c r="CK118"/>
      <c r="CL118"/>
      <c r="CM118"/>
      <c r="CN118"/>
      <c r="CO118"/>
      <c r="CP118"/>
      <c r="CQ118"/>
      <c r="CR118"/>
      <c r="CS118"/>
      <c r="CT118"/>
      <c r="CU118"/>
    </row>
    <row r="119" spans="1:99" ht="23.25" customHeight="1">
      <c r="A119" s="3"/>
      <c r="B119" s="1341"/>
      <c r="C119" s="1345"/>
      <c r="D119" s="1346"/>
      <c r="E119" s="230" t="s">
        <v>392</v>
      </c>
      <c r="F119" s="908"/>
      <c r="G119" s="909">
        <f>SUM(I119:AM119)</f>
        <v>0</v>
      </c>
      <c r="H119" s="910"/>
      <c r="I119" s="911"/>
      <c r="J119" s="912"/>
      <c r="K119" s="913"/>
      <c r="L119" s="914"/>
      <c r="M119" s="915"/>
      <c r="N119" s="915"/>
      <c r="O119" s="915"/>
      <c r="P119" s="915"/>
      <c r="Q119" s="915"/>
      <c r="R119" s="915"/>
      <c r="S119" s="915"/>
      <c r="T119" s="915"/>
      <c r="U119" s="915"/>
      <c r="V119" s="915"/>
      <c r="W119" s="915"/>
      <c r="X119" s="915"/>
      <c r="Y119" s="313"/>
      <c r="Z119" s="313"/>
      <c r="AA119" s="313"/>
      <c r="AB119" s="313"/>
      <c r="AC119" s="313"/>
      <c r="AD119" s="313"/>
      <c r="AE119" s="313"/>
      <c r="AF119" s="313"/>
      <c r="AG119" s="313"/>
      <c r="AH119" s="313"/>
      <c r="AI119" s="313"/>
      <c r="AJ119" s="313"/>
      <c r="AK119" s="313"/>
      <c r="AL119" s="313"/>
      <c r="AM119" s="364"/>
      <c r="AN119" s="81"/>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81"/>
      <c r="BY119" s="81"/>
      <c r="BZ119" s="81"/>
      <c r="CA119"/>
      <c r="CB119"/>
      <c r="CC119"/>
      <c r="CD119"/>
      <c r="CE119"/>
      <c r="CF119"/>
      <c r="CG119"/>
      <c r="CH119"/>
      <c r="CI119"/>
      <c r="CJ119"/>
      <c r="CK119"/>
      <c r="CL119"/>
      <c r="CM119"/>
      <c r="CN119"/>
      <c r="CO119"/>
      <c r="CP119"/>
      <c r="CQ119"/>
      <c r="CR119"/>
      <c r="CS119"/>
      <c r="CT119"/>
      <c r="CU119"/>
    </row>
    <row r="120" spans="1:99" ht="23.25" customHeight="1" thickBot="1">
      <c r="A120" s="3"/>
      <c r="B120" s="1341"/>
      <c r="C120" s="1349"/>
      <c r="D120" s="1350"/>
      <c r="E120" s="231" t="s">
        <v>419</v>
      </c>
      <c r="F120" s="916" t="str">
        <f>IF(AO120=TRUE,"",SUM(F118:F119))</f>
        <v/>
      </c>
      <c r="G120" s="917">
        <f>IF(AP120=TRUE,"",SUM(G118:G119))</f>
        <v>0</v>
      </c>
      <c r="H120" s="918"/>
      <c r="I120" s="916" t="str">
        <f t="shared" ref="I120:M120" si="319">IF(AQ120=TRUE,"",SUM(I118:I119))</f>
        <v/>
      </c>
      <c r="J120" s="919" t="str">
        <f t="shared" si="319"/>
        <v/>
      </c>
      <c r="K120" s="920" t="str">
        <f t="shared" si="319"/>
        <v/>
      </c>
      <c r="L120" s="921" t="str">
        <f t="shared" si="319"/>
        <v/>
      </c>
      <c r="M120" s="922" t="str">
        <f t="shared" si="319"/>
        <v/>
      </c>
      <c r="N120" s="922" t="str">
        <f t="shared" ref="N120" si="320">IF(AV120=TRUE,"",SUM(N118:N119))</f>
        <v/>
      </c>
      <c r="O120" s="922" t="str">
        <f t="shared" ref="O120" si="321">IF(AW120=TRUE,"",SUM(O118:O119))</f>
        <v/>
      </c>
      <c r="P120" s="922" t="str">
        <f t="shared" ref="P120" si="322">IF(AX120=TRUE,"",SUM(P118:P119))</f>
        <v/>
      </c>
      <c r="Q120" s="922" t="str">
        <f t="shared" ref="Q120" si="323">IF(AY120=TRUE,"",SUM(Q118:Q119))</f>
        <v/>
      </c>
      <c r="R120" s="922" t="str">
        <f t="shared" ref="R120" si="324">IF(AZ120=TRUE,"",SUM(R118:R119))</f>
        <v/>
      </c>
      <c r="S120" s="922" t="str">
        <f t="shared" ref="S120" si="325">IF(BA120=TRUE,"",SUM(S118:S119))</f>
        <v/>
      </c>
      <c r="T120" s="922" t="str">
        <f t="shared" ref="T120" si="326">IF(BB120=TRUE,"",SUM(T118:T119))</f>
        <v/>
      </c>
      <c r="U120" s="922" t="str">
        <f t="shared" ref="U120" si="327">IF(BC120=TRUE,"",SUM(U118:U119))</f>
        <v/>
      </c>
      <c r="V120" s="922" t="str">
        <f t="shared" ref="V120" si="328">IF(BD120=TRUE,"",SUM(V118:V119))</f>
        <v/>
      </c>
      <c r="W120" s="922" t="str">
        <f t="shared" ref="W120" si="329">IF(BE120=TRUE,"",SUM(W118:W119))</f>
        <v/>
      </c>
      <c r="X120" s="922" t="str">
        <f t="shared" ref="X120" si="330">IF(BF120=TRUE,"",SUM(X118:X119))</f>
        <v/>
      </c>
      <c r="Y120" s="315" t="str">
        <f t="shared" ref="Y120" si="331">IF(BG120=TRUE,"",SUM(Y118:Y119))</f>
        <v/>
      </c>
      <c r="Z120" s="315" t="str">
        <f t="shared" ref="Z120" si="332">IF(BH120=TRUE,"",SUM(Z118:Z119))</f>
        <v/>
      </c>
      <c r="AA120" s="315" t="str">
        <f t="shared" ref="AA120" si="333">IF(BI120=TRUE,"",SUM(AA118:AA119))</f>
        <v/>
      </c>
      <c r="AB120" s="315" t="str">
        <f t="shared" ref="AB120" si="334">IF(BJ120=TRUE,"",SUM(AB118:AB119))</f>
        <v/>
      </c>
      <c r="AC120" s="315" t="str">
        <f t="shared" ref="AC120" si="335">IF(BK120=TRUE,"",SUM(AC118:AC119))</f>
        <v/>
      </c>
      <c r="AD120" s="315" t="str">
        <f t="shared" ref="AD120" si="336">IF(BL120=TRUE,"",SUM(AD118:AD119))</f>
        <v/>
      </c>
      <c r="AE120" s="315" t="str">
        <f t="shared" ref="AE120" si="337">IF(BM120=TRUE,"",SUM(AE118:AE119))</f>
        <v/>
      </c>
      <c r="AF120" s="315" t="str">
        <f t="shared" ref="AF120" si="338">IF(BN120=TRUE,"",SUM(AF118:AF119))</f>
        <v/>
      </c>
      <c r="AG120" s="315" t="str">
        <f t="shared" ref="AG120" si="339">IF(BO120=TRUE,"",SUM(AG118:AG119))</f>
        <v/>
      </c>
      <c r="AH120" s="315" t="str">
        <f t="shared" ref="AH120" si="340">IF(BP120=TRUE,"",SUM(AH118:AH119))</f>
        <v/>
      </c>
      <c r="AI120" s="315" t="str">
        <f t="shared" ref="AI120" si="341">IF(BQ120=TRUE,"",SUM(AI118:AI119))</f>
        <v/>
      </c>
      <c r="AJ120" s="315" t="str">
        <f t="shared" ref="AJ120" si="342">IF(BR120=TRUE,"",SUM(AJ118:AJ119))</f>
        <v/>
      </c>
      <c r="AK120" s="315" t="str">
        <f t="shared" ref="AK120" si="343">IF(BS120=TRUE,"",SUM(AK118:AK119))</f>
        <v/>
      </c>
      <c r="AL120" s="315" t="str">
        <f t="shared" ref="AL120" si="344">IF(BT120=TRUE,"",SUM(AL118:AL119))</f>
        <v/>
      </c>
      <c r="AM120" s="314" t="str">
        <f t="shared" ref="AM120" si="345">IF(BU120=TRUE,"",SUM(AM118:AM119))</f>
        <v/>
      </c>
      <c r="AN120" s="81"/>
      <c r="AO120" s="204" t="b">
        <f>AND(F118="",F119="")</f>
        <v>1</v>
      </c>
      <c r="AP120" s="204" t="b">
        <f>AND(G118="",G119="")</f>
        <v>0</v>
      </c>
      <c r="AQ120" s="204" t="b">
        <f t="shared" ref="AQ120:BU120" si="346">AND(I118="",I119="")</f>
        <v>1</v>
      </c>
      <c r="AR120" s="204" t="b">
        <f t="shared" si="346"/>
        <v>1</v>
      </c>
      <c r="AS120" s="204" t="b">
        <f t="shared" si="346"/>
        <v>1</v>
      </c>
      <c r="AT120" s="204" t="b">
        <f t="shared" si="346"/>
        <v>1</v>
      </c>
      <c r="AU120" s="204" t="b">
        <f t="shared" si="346"/>
        <v>1</v>
      </c>
      <c r="AV120" s="204" t="b">
        <f t="shared" si="346"/>
        <v>1</v>
      </c>
      <c r="AW120" s="204" t="b">
        <f t="shared" si="346"/>
        <v>1</v>
      </c>
      <c r="AX120" s="204" t="b">
        <f t="shared" si="346"/>
        <v>1</v>
      </c>
      <c r="AY120" s="204" t="b">
        <f t="shared" si="346"/>
        <v>1</v>
      </c>
      <c r="AZ120" s="204" t="b">
        <f t="shared" si="346"/>
        <v>1</v>
      </c>
      <c r="BA120" s="204" t="b">
        <f t="shared" si="346"/>
        <v>1</v>
      </c>
      <c r="BB120" s="204" t="b">
        <f t="shared" si="346"/>
        <v>1</v>
      </c>
      <c r="BC120" s="204" t="b">
        <f t="shared" si="346"/>
        <v>1</v>
      </c>
      <c r="BD120" s="204" t="b">
        <f t="shared" si="346"/>
        <v>1</v>
      </c>
      <c r="BE120" s="204" t="b">
        <f t="shared" si="346"/>
        <v>1</v>
      </c>
      <c r="BF120" s="204" t="b">
        <f t="shared" si="346"/>
        <v>1</v>
      </c>
      <c r="BG120" s="204" t="b">
        <f t="shared" si="346"/>
        <v>1</v>
      </c>
      <c r="BH120" s="204" t="b">
        <f t="shared" si="346"/>
        <v>1</v>
      </c>
      <c r="BI120" s="204" t="b">
        <f t="shared" si="346"/>
        <v>1</v>
      </c>
      <c r="BJ120" s="204" t="b">
        <f t="shared" si="346"/>
        <v>1</v>
      </c>
      <c r="BK120" s="204" t="b">
        <f t="shared" si="346"/>
        <v>1</v>
      </c>
      <c r="BL120" s="204" t="b">
        <f t="shared" si="346"/>
        <v>1</v>
      </c>
      <c r="BM120" s="204" t="b">
        <f t="shared" si="346"/>
        <v>1</v>
      </c>
      <c r="BN120" s="204" t="b">
        <f t="shared" si="346"/>
        <v>1</v>
      </c>
      <c r="BO120" s="204" t="b">
        <f t="shared" si="346"/>
        <v>1</v>
      </c>
      <c r="BP120" s="204" t="b">
        <f t="shared" si="346"/>
        <v>1</v>
      </c>
      <c r="BQ120" s="204" t="b">
        <f t="shared" si="346"/>
        <v>1</v>
      </c>
      <c r="BR120" s="204" t="b">
        <f t="shared" si="346"/>
        <v>1</v>
      </c>
      <c r="BS120" s="204" t="b">
        <f t="shared" si="346"/>
        <v>1</v>
      </c>
      <c r="BT120" s="204" t="b">
        <f t="shared" si="346"/>
        <v>1</v>
      </c>
      <c r="BU120" s="204" t="b">
        <f t="shared" si="346"/>
        <v>1</v>
      </c>
      <c r="BV120" s="204" t="e">
        <f>AND(#REF!="",#REF!="")</f>
        <v>#REF!</v>
      </c>
      <c r="BW120" s="204" t="e">
        <f>AND(#REF!="",#REF!="")</f>
        <v>#REF!</v>
      </c>
      <c r="BX120" s="81"/>
      <c r="BY120" s="81"/>
      <c r="BZ120" s="81"/>
      <c r="CA120"/>
      <c r="CB120"/>
      <c r="CC120"/>
      <c r="CD120"/>
      <c r="CE120"/>
      <c r="CF120"/>
      <c r="CG120"/>
      <c r="CH120"/>
      <c r="CI120"/>
      <c r="CJ120"/>
      <c r="CK120"/>
      <c r="CL120"/>
      <c r="CM120"/>
      <c r="CN120"/>
      <c r="CO120"/>
      <c r="CP120"/>
      <c r="CQ120"/>
      <c r="CR120"/>
      <c r="CS120"/>
      <c r="CT120"/>
      <c r="CU120"/>
    </row>
    <row r="121" spans="1:99" ht="52.5" customHeight="1" thickTop="1" thickBot="1">
      <c r="A121" s="3"/>
      <c r="B121" s="1342"/>
      <c r="C121" s="1351" t="s">
        <v>420</v>
      </c>
      <c r="D121" s="1352"/>
      <c r="E121" s="1352"/>
      <c r="F121" s="891" t="str">
        <f>IF(AO121=TRUE,"",IF(F117="",0-F120,IF(F120="",F117-0,F117-F120)))</f>
        <v/>
      </c>
      <c r="G121" s="892">
        <f>IF(AP121=TRUE,"",IF(G117="",0-G120,IF(G120="",G117-0,G117-G120)))</f>
        <v>0</v>
      </c>
      <c r="H121" s="893"/>
      <c r="I121" s="891" t="str">
        <f t="shared" ref="I121:M121" si="347">IF(AQ121=TRUE,"",IF(I117="",0-I120,IF(I120="",I117-0,I117-I120)))</f>
        <v/>
      </c>
      <c r="J121" s="894" t="str">
        <f t="shared" si="347"/>
        <v/>
      </c>
      <c r="K121" s="895" t="str">
        <f t="shared" si="347"/>
        <v/>
      </c>
      <c r="L121" s="894" t="str">
        <f t="shared" si="347"/>
        <v/>
      </c>
      <c r="M121" s="896" t="str">
        <f t="shared" si="347"/>
        <v/>
      </c>
      <c r="N121" s="896" t="str">
        <f t="shared" ref="N121" si="348">IF(AV121=TRUE,"",IF(N117="",0-N120,IF(N120="",N117-0,N117-N120)))</f>
        <v/>
      </c>
      <c r="O121" s="896" t="str">
        <f t="shared" ref="O121" si="349">IF(AW121=TRUE,"",IF(O117="",0-O120,IF(O120="",O117-0,O117-O120)))</f>
        <v/>
      </c>
      <c r="P121" s="896" t="str">
        <f t="shared" ref="P121" si="350">IF(AX121=TRUE,"",IF(P117="",0-P120,IF(P120="",P117-0,P117-P120)))</f>
        <v/>
      </c>
      <c r="Q121" s="896" t="str">
        <f t="shared" ref="Q121" si="351">IF(AY121=TRUE,"",IF(Q117="",0-Q120,IF(Q120="",Q117-0,Q117-Q120)))</f>
        <v/>
      </c>
      <c r="R121" s="896" t="str">
        <f t="shared" ref="R121" si="352">IF(AZ121=TRUE,"",IF(R117="",0-R120,IF(R120="",R117-0,R117-R120)))</f>
        <v/>
      </c>
      <c r="S121" s="896" t="str">
        <f t="shared" ref="S121" si="353">IF(BA121=TRUE,"",IF(S117="",0-S120,IF(S120="",S117-0,S117-S120)))</f>
        <v/>
      </c>
      <c r="T121" s="896" t="str">
        <f t="shared" ref="T121" si="354">IF(BB121=TRUE,"",IF(T117="",0-T120,IF(T120="",T117-0,T117-T120)))</f>
        <v/>
      </c>
      <c r="U121" s="896" t="str">
        <f t="shared" ref="U121" si="355">IF(BC121=TRUE,"",IF(U117="",0-U120,IF(U120="",U117-0,U117-U120)))</f>
        <v/>
      </c>
      <c r="V121" s="896" t="str">
        <f t="shared" ref="V121" si="356">IF(BD121=TRUE,"",IF(V117="",0-V120,IF(V120="",V117-0,V117-V120)))</f>
        <v/>
      </c>
      <c r="W121" s="896" t="str">
        <f t="shared" ref="W121" si="357">IF(BE121=TRUE,"",IF(W117="",0-W120,IF(W120="",W117-0,W117-W120)))</f>
        <v/>
      </c>
      <c r="X121" s="896" t="str">
        <f t="shared" ref="X121" si="358">IF(BF121=TRUE,"",IF(X117="",0-X120,IF(X120="",X117-0,X117-X120)))</f>
        <v/>
      </c>
      <c r="Y121" s="310" t="str">
        <f t="shared" ref="Y121" si="359">IF(BG121=TRUE,"",IF(Y117="",0-Y120,IF(Y120="",Y117-0,Y117-Y120)))</f>
        <v/>
      </c>
      <c r="Z121" s="310" t="str">
        <f t="shared" ref="Z121" si="360">IF(BH121=TRUE,"",IF(Z117="",0-Z120,IF(Z120="",Z117-0,Z117-Z120)))</f>
        <v/>
      </c>
      <c r="AA121" s="310" t="str">
        <f t="shared" ref="AA121" si="361">IF(BI121=TRUE,"",IF(AA117="",0-AA120,IF(AA120="",AA117-0,AA117-AA120)))</f>
        <v/>
      </c>
      <c r="AB121" s="310" t="str">
        <f t="shared" ref="AB121" si="362">IF(BJ121=TRUE,"",IF(AB117="",0-AB120,IF(AB120="",AB117-0,AB117-AB120)))</f>
        <v/>
      </c>
      <c r="AC121" s="310" t="str">
        <f t="shared" ref="AC121" si="363">IF(BK121=TRUE,"",IF(AC117="",0-AC120,IF(AC120="",AC117-0,AC117-AC120)))</f>
        <v/>
      </c>
      <c r="AD121" s="310" t="str">
        <f t="shared" ref="AD121" si="364">IF(BL121=TRUE,"",IF(AD117="",0-AD120,IF(AD120="",AD117-0,AD117-AD120)))</f>
        <v/>
      </c>
      <c r="AE121" s="310" t="str">
        <f t="shared" ref="AE121" si="365">IF(BM121=TRUE,"",IF(AE117="",0-AE120,IF(AE120="",AE117-0,AE117-AE120)))</f>
        <v/>
      </c>
      <c r="AF121" s="310" t="str">
        <f t="shared" ref="AF121" si="366">IF(BN121=TRUE,"",IF(AF117="",0-AF120,IF(AF120="",AF117-0,AF117-AF120)))</f>
        <v/>
      </c>
      <c r="AG121" s="310" t="str">
        <f t="shared" ref="AG121" si="367">IF(BO121=TRUE,"",IF(AG117="",0-AG120,IF(AG120="",AG117-0,AG117-AG120)))</f>
        <v/>
      </c>
      <c r="AH121" s="310" t="str">
        <f t="shared" ref="AH121" si="368">IF(BP121=TRUE,"",IF(AH117="",0-AH120,IF(AH120="",AH117-0,AH117-AH120)))</f>
        <v/>
      </c>
      <c r="AI121" s="310" t="str">
        <f t="shared" ref="AI121" si="369">IF(BQ121=TRUE,"",IF(AI117="",0-AI120,IF(AI120="",AI117-0,AI117-AI120)))</f>
        <v/>
      </c>
      <c r="AJ121" s="310" t="str">
        <f t="shared" ref="AJ121" si="370">IF(BR121=TRUE,"",IF(AJ117="",0-AJ120,IF(AJ120="",AJ117-0,AJ117-AJ120)))</f>
        <v/>
      </c>
      <c r="AK121" s="310" t="str">
        <f t="shared" ref="AK121" si="371">IF(BS121=TRUE,"",IF(AK117="",0-AK120,IF(AK120="",AK117-0,AK117-AK120)))</f>
        <v/>
      </c>
      <c r="AL121" s="310" t="str">
        <f t="shared" ref="AL121" si="372">IF(BT121=TRUE,"",IF(AL117="",0-AL120,IF(AL120="",AL117-0,AL117-AL120)))</f>
        <v/>
      </c>
      <c r="AM121" s="309" t="str">
        <f t="shared" ref="AM121" si="373">IF(BU121=TRUE,"",IF(AM117="",0-AM120,IF(AM120="",AM117-0,AM117-AM120)))</f>
        <v/>
      </c>
      <c r="AN121" s="81"/>
      <c r="AO121" s="204" t="b">
        <f>AND(F115="",F116="",F118="",F119="")</f>
        <v>1</v>
      </c>
      <c r="AP121" s="204" t="b">
        <f>AND(G115="",G116="",G118="",G119="")</f>
        <v>0</v>
      </c>
      <c r="AQ121" s="204" t="b">
        <f t="shared" ref="AQ121:BU121" si="374">AND(I115="",I116="",I118="",I119="")</f>
        <v>1</v>
      </c>
      <c r="AR121" s="204" t="b">
        <f t="shared" si="374"/>
        <v>1</v>
      </c>
      <c r="AS121" s="204" t="b">
        <f t="shared" si="374"/>
        <v>1</v>
      </c>
      <c r="AT121" s="204" t="b">
        <f t="shared" si="374"/>
        <v>1</v>
      </c>
      <c r="AU121" s="204" t="b">
        <f t="shared" si="374"/>
        <v>1</v>
      </c>
      <c r="AV121" s="204" t="b">
        <f t="shared" si="374"/>
        <v>1</v>
      </c>
      <c r="AW121" s="204" t="b">
        <f t="shared" si="374"/>
        <v>1</v>
      </c>
      <c r="AX121" s="204" t="b">
        <f t="shared" si="374"/>
        <v>1</v>
      </c>
      <c r="AY121" s="204" t="b">
        <f t="shared" si="374"/>
        <v>1</v>
      </c>
      <c r="AZ121" s="204" t="b">
        <f t="shared" si="374"/>
        <v>1</v>
      </c>
      <c r="BA121" s="204" t="b">
        <f t="shared" si="374"/>
        <v>1</v>
      </c>
      <c r="BB121" s="204" t="b">
        <f t="shared" si="374"/>
        <v>1</v>
      </c>
      <c r="BC121" s="204" t="b">
        <f t="shared" si="374"/>
        <v>1</v>
      </c>
      <c r="BD121" s="204" t="b">
        <f t="shared" si="374"/>
        <v>1</v>
      </c>
      <c r="BE121" s="204" t="b">
        <f t="shared" si="374"/>
        <v>1</v>
      </c>
      <c r="BF121" s="204" t="b">
        <f t="shared" si="374"/>
        <v>1</v>
      </c>
      <c r="BG121" s="204" t="b">
        <f t="shared" si="374"/>
        <v>1</v>
      </c>
      <c r="BH121" s="204" t="b">
        <f t="shared" si="374"/>
        <v>1</v>
      </c>
      <c r="BI121" s="204" t="b">
        <f t="shared" si="374"/>
        <v>1</v>
      </c>
      <c r="BJ121" s="204" t="b">
        <f t="shared" si="374"/>
        <v>1</v>
      </c>
      <c r="BK121" s="204" t="b">
        <f t="shared" si="374"/>
        <v>1</v>
      </c>
      <c r="BL121" s="204" t="b">
        <f t="shared" si="374"/>
        <v>1</v>
      </c>
      <c r="BM121" s="204" t="b">
        <f t="shared" si="374"/>
        <v>1</v>
      </c>
      <c r="BN121" s="204" t="b">
        <f t="shared" si="374"/>
        <v>1</v>
      </c>
      <c r="BO121" s="204" t="b">
        <f t="shared" si="374"/>
        <v>1</v>
      </c>
      <c r="BP121" s="204" t="b">
        <f t="shared" si="374"/>
        <v>1</v>
      </c>
      <c r="BQ121" s="204" t="b">
        <f t="shared" si="374"/>
        <v>1</v>
      </c>
      <c r="BR121" s="204" t="b">
        <f t="shared" si="374"/>
        <v>1</v>
      </c>
      <c r="BS121" s="204" t="b">
        <f t="shared" si="374"/>
        <v>1</v>
      </c>
      <c r="BT121" s="204" t="b">
        <f t="shared" si="374"/>
        <v>1</v>
      </c>
      <c r="BU121" s="204" t="b">
        <f t="shared" si="374"/>
        <v>1</v>
      </c>
      <c r="BV121" s="204" t="e">
        <f>AND(#REF!="",#REF!="",#REF!="",#REF!="")</f>
        <v>#REF!</v>
      </c>
      <c r="BW121" s="204" t="e">
        <f>AND(#REF!="",#REF!="",#REF!="",#REF!="")</f>
        <v>#REF!</v>
      </c>
      <c r="BX121" s="81"/>
      <c r="BY121" s="81"/>
      <c r="BZ121" s="81"/>
      <c r="CA121"/>
      <c r="CB121"/>
      <c r="CC121"/>
      <c r="CD121"/>
      <c r="CE121"/>
      <c r="CF121"/>
      <c r="CG121"/>
      <c r="CH121"/>
      <c r="CI121"/>
      <c r="CJ121"/>
      <c r="CK121"/>
      <c r="CL121"/>
      <c r="CM121"/>
      <c r="CN121"/>
      <c r="CO121"/>
      <c r="CP121"/>
      <c r="CQ121"/>
      <c r="CR121"/>
      <c r="CS121"/>
      <c r="CT121"/>
      <c r="CU121"/>
    </row>
    <row r="122" spans="1:99" ht="18" thickTop="1" thickBot="1">
      <c r="A122" s="3"/>
      <c r="B122" s="237"/>
      <c r="C122" s="238"/>
      <c r="D122" s="238"/>
      <c r="E122" s="239"/>
      <c r="F122" s="897"/>
      <c r="G122" s="898"/>
      <c r="H122" s="899"/>
      <c r="I122" s="897"/>
      <c r="J122" s="897"/>
      <c r="K122" s="897"/>
      <c r="L122" s="897"/>
      <c r="M122" s="897"/>
      <c r="N122" s="897"/>
      <c r="O122" s="897"/>
      <c r="P122" s="897"/>
      <c r="Q122" s="897"/>
      <c r="R122" s="897"/>
      <c r="S122" s="897"/>
      <c r="T122" s="897"/>
      <c r="U122" s="897"/>
      <c r="V122" s="897"/>
      <c r="W122" s="897"/>
      <c r="X122" s="897"/>
      <c r="Y122" s="311"/>
      <c r="Z122" s="311"/>
      <c r="AA122" s="311"/>
      <c r="AB122" s="311"/>
      <c r="AC122" s="311"/>
      <c r="AD122" s="311"/>
      <c r="AE122" s="311"/>
      <c r="AF122" s="311"/>
      <c r="AG122" s="311"/>
      <c r="AH122" s="311"/>
      <c r="AI122" s="311"/>
      <c r="AJ122" s="311"/>
      <c r="AK122" s="311"/>
      <c r="AL122" s="311"/>
      <c r="AM122" s="311"/>
      <c r="AN122" s="81"/>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81"/>
      <c r="BY122" s="81"/>
      <c r="BZ122" s="81"/>
      <c r="CA122"/>
      <c r="CB122"/>
      <c r="CC122"/>
      <c r="CD122"/>
      <c r="CE122"/>
      <c r="CF122"/>
      <c r="CG122"/>
      <c r="CH122"/>
      <c r="CI122"/>
      <c r="CJ122"/>
      <c r="CK122"/>
      <c r="CL122"/>
      <c r="CM122"/>
      <c r="CN122"/>
      <c r="CO122"/>
      <c r="CP122"/>
      <c r="CQ122"/>
      <c r="CR122"/>
      <c r="CS122"/>
      <c r="CT122"/>
      <c r="CU122"/>
    </row>
    <row r="123" spans="1:99" ht="23.25" customHeight="1" thickTop="1">
      <c r="A123" s="3"/>
      <c r="B123" s="1340" t="s">
        <v>393</v>
      </c>
      <c r="C123" s="1373" t="s">
        <v>400</v>
      </c>
      <c r="D123" s="1374"/>
      <c r="E123" s="232" t="s">
        <v>401</v>
      </c>
      <c r="F123" s="900"/>
      <c r="G123" s="931">
        <f>SUM(I123:AM123)</f>
        <v>0</v>
      </c>
      <c r="H123" s="902"/>
      <c r="I123" s="903"/>
      <c r="J123" s="904"/>
      <c r="K123" s="905"/>
      <c r="L123" s="906"/>
      <c r="M123" s="907"/>
      <c r="N123" s="907"/>
      <c r="O123" s="907"/>
      <c r="P123" s="907"/>
      <c r="Q123" s="907"/>
      <c r="R123" s="907"/>
      <c r="S123" s="907"/>
      <c r="T123" s="907"/>
      <c r="U123" s="907"/>
      <c r="V123" s="907"/>
      <c r="W123" s="907"/>
      <c r="X123" s="907"/>
      <c r="Y123" s="312"/>
      <c r="Z123" s="312"/>
      <c r="AA123" s="312"/>
      <c r="AB123" s="312"/>
      <c r="AC123" s="312"/>
      <c r="AD123" s="312"/>
      <c r="AE123" s="312"/>
      <c r="AF123" s="312"/>
      <c r="AG123" s="312"/>
      <c r="AH123" s="312"/>
      <c r="AI123" s="312"/>
      <c r="AJ123" s="312"/>
      <c r="AK123" s="312"/>
      <c r="AL123" s="312"/>
      <c r="AM123" s="363"/>
      <c r="AN123" s="81"/>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81"/>
      <c r="BY123" s="81"/>
      <c r="BZ123" s="81"/>
      <c r="CA123"/>
      <c r="CB123"/>
      <c r="CC123"/>
      <c r="CD123"/>
      <c r="CE123"/>
      <c r="CF123"/>
      <c r="CG123"/>
      <c r="CH123"/>
      <c r="CI123"/>
      <c r="CJ123"/>
      <c r="CK123"/>
      <c r="CL123"/>
      <c r="CM123"/>
      <c r="CN123"/>
      <c r="CO123"/>
      <c r="CP123"/>
      <c r="CQ123"/>
      <c r="CR123"/>
      <c r="CS123"/>
      <c r="CT123"/>
      <c r="CU123"/>
    </row>
    <row r="124" spans="1:99" ht="23.25" customHeight="1">
      <c r="A124" s="3"/>
      <c r="B124" s="1341"/>
      <c r="C124" s="1361"/>
      <c r="D124" s="1362"/>
      <c r="E124" s="230" t="s">
        <v>402</v>
      </c>
      <c r="F124" s="908"/>
      <c r="G124" s="932">
        <f>SUM(I124:AM124)</f>
        <v>0</v>
      </c>
      <c r="H124" s="910"/>
      <c r="I124" s="911"/>
      <c r="J124" s="912"/>
      <c r="K124" s="913"/>
      <c r="L124" s="914"/>
      <c r="M124" s="915"/>
      <c r="N124" s="915"/>
      <c r="O124" s="915"/>
      <c r="P124" s="915"/>
      <c r="Q124" s="915"/>
      <c r="R124" s="915"/>
      <c r="S124" s="915"/>
      <c r="T124" s="915"/>
      <c r="U124" s="915"/>
      <c r="V124" s="915"/>
      <c r="W124" s="915"/>
      <c r="X124" s="915"/>
      <c r="Y124" s="313"/>
      <c r="Z124" s="313"/>
      <c r="AA124" s="313"/>
      <c r="AB124" s="313"/>
      <c r="AC124" s="313"/>
      <c r="AD124" s="313"/>
      <c r="AE124" s="313"/>
      <c r="AF124" s="313"/>
      <c r="AG124" s="313"/>
      <c r="AH124" s="313"/>
      <c r="AI124" s="313"/>
      <c r="AJ124" s="313"/>
      <c r="AK124" s="313"/>
      <c r="AL124" s="313"/>
      <c r="AM124" s="364"/>
      <c r="AN124" s="81"/>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81"/>
      <c r="BY124" s="81"/>
      <c r="BZ124" s="81"/>
      <c r="CA124"/>
      <c r="CB124"/>
      <c r="CC124"/>
      <c r="CD124"/>
      <c r="CE124"/>
      <c r="CF124"/>
      <c r="CG124"/>
      <c r="CH124"/>
      <c r="CI124"/>
      <c r="CJ124"/>
      <c r="CK124"/>
      <c r="CL124"/>
      <c r="CM124"/>
      <c r="CN124"/>
      <c r="CO124"/>
      <c r="CP124"/>
      <c r="CQ124"/>
      <c r="CR124"/>
      <c r="CS124"/>
      <c r="CT124"/>
      <c r="CU124"/>
    </row>
    <row r="125" spans="1:99" ht="23.25" customHeight="1">
      <c r="A125" s="3"/>
      <c r="B125" s="1341"/>
      <c r="C125" s="1361"/>
      <c r="D125" s="1362"/>
      <c r="E125" s="230" t="s">
        <v>403</v>
      </c>
      <c r="F125" s="908"/>
      <c r="G125" s="932">
        <f>SUM(I125:AM125)</f>
        <v>0</v>
      </c>
      <c r="H125" s="910"/>
      <c r="I125" s="911"/>
      <c r="J125" s="912"/>
      <c r="K125" s="913"/>
      <c r="L125" s="914"/>
      <c r="M125" s="915"/>
      <c r="N125" s="915"/>
      <c r="O125" s="915"/>
      <c r="P125" s="915"/>
      <c r="Q125" s="915"/>
      <c r="R125" s="915"/>
      <c r="S125" s="915"/>
      <c r="T125" s="915"/>
      <c r="U125" s="915"/>
      <c r="V125" s="915"/>
      <c r="W125" s="915"/>
      <c r="X125" s="915"/>
      <c r="Y125" s="313"/>
      <c r="Z125" s="313"/>
      <c r="AA125" s="313"/>
      <c r="AB125" s="313"/>
      <c r="AC125" s="313"/>
      <c r="AD125" s="313"/>
      <c r="AE125" s="313"/>
      <c r="AF125" s="313"/>
      <c r="AG125" s="313"/>
      <c r="AH125" s="313"/>
      <c r="AI125" s="313"/>
      <c r="AJ125" s="313"/>
      <c r="AK125" s="313"/>
      <c r="AL125" s="313"/>
      <c r="AM125" s="364"/>
      <c r="AN125" s="81"/>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81"/>
      <c r="BY125" s="81"/>
      <c r="BZ125" s="81"/>
      <c r="CA125"/>
      <c r="CB125"/>
      <c r="CC125"/>
      <c r="CD125"/>
      <c r="CE125"/>
      <c r="CF125"/>
      <c r="CG125"/>
      <c r="CH125"/>
      <c r="CI125"/>
      <c r="CJ125"/>
      <c r="CK125"/>
      <c r="CL125"/>
      <c r="CM125"/>
      <c r="CN125"/>
      <c r="CO125"/>
      <c r="CP125"/>
      <c r="CQ125"/>
      <c r="CR125"/>
      <c r="CS125"/>
      <c r="CT125"/>
      <c r="CU125"/>
    </row>
    <row r="126" spans="1:99" ht="23.25" customHeight="1">
      <c r="A126" s="3"/>
      <c r="B126" s="1341"/>
      <c r="C126" s="1361"/>
      <c r="D126" s="1362"/>
      <c r="E126" s="230" t="s">
        <v>404</v>
      </c>
      <c r="F126" s="908"/>
      <c r="G126" s="932">
        <f>SUM(I126:AM126)</f>
        <v>0</v>
      </c>
      <c r="H126" s="910"/>
      <c r="I126" s="911"/>
      <c r="J126" s="912"/>
      <c r="K126" s="913"/>
      <c r="L126" s="914"/>
      <c r="M126" s="915"/>
      <c r="N126" s="915"/>
      <c r="O126" s="915"/>
      <c r="P126" s="915"/>
      <c r="Q126" s="915"/>
      <c r="R126" s="915"/>
      <c r="S126" s="915"/>
      <c r="T126" s="915"/>
      <c r="U126" s="915"/>
      <c r="V126" s="915"/>
      <c r="W126" s="915"/>
      <c r="X126" s="915"/>
      <c r="Y126" s="313"/>
      <c r="Z126" s="313"/>
      <c r="AA126" s="313"/>
      <c r="AB126" s="313"/>
      <c r="AC126" s="313"/>
      <c r="AD126" s="313"/>
      <c r="AE126" s="313"/>
      <c r="AF126" s="313"/>
      <c r="AG126" s="313"/>
      <c r="AH126" s="313"/>
      <c r="AI126" s="313"/>
      <c r="AJ126" s="313"/>
      <c r="AK126" s="313"/>
      <c r="AL126" s="313"/>
      <c r="AM126" s="364"/>
      <c r="AN126" s="81"/>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81"/>
      <c r="BY126" s="81"/>
      <c r="BZ126" s="81"/>
      <c r="CA126"/>
      <c r="CB126"/>
      <c r="CC126"/>
      <c r="CD126"/>
      <c r="CE126"/>
      <c r="CF126"/>
      <c r="CG126"/>
      <c r="CH126"/>
      <c r="CI126"/>
      <c r="CJ126"/>
      <c r="CK126"/>
      <c r="CL126"/>
      <c r="CM126"/>
      <c r="CN126"/>
      <c r="CO126"/>
      <c r="CP126"/>
      <c r="CQ126"/>
      <c r="CR126"/>
      <c r="CS126"/>
      <c r="CT126"/>
      <c r="CU126"/>
    </row>
    <row r="127" spans="1:99" ht="23.25" customHeight="1" thickBot="1">
      <c r="A127" s="3"/>
      <c r="B127" s="1341"/>
      <c r="C127" s="1363"/>
      <c r="D127" s="1364"/>
      <c r="E127" s="231" t="s">
        <v>405</v>
      </c>
      <c r="F127" s="916" t="str">
        <f>IF(AO127=TRUE,"",SUM(F123:F124))</f>
        <v/>
      </c>
      <c r="G127" s="917">
        <f>IF(AP127=TRUE,"",SUM(G123:G124))</f>
        <v>0</v>
      </c>
      <c r="H127" s="918"/>
      <c r="I127" s="916" t="str">
        <f t="shared" ref="I127:M127" si="375">IF(AQ127=TRUE,"",SUM(I123:I124))</f>
        <v/>
      </c>
      <c r="J127" s="921" t="str">
        <f t="shared" si="375"/>
        <v/>
      </c>
      <c r="K127" s="920" t="str">
        <f t="shared" si="375"/>
        <v/>
      </c>
      <c r="L127" s="921" t="str">
        <f t="shared" si="375"/>
        <v/>
      </c>
      <c r="M127" s="922" t="str">
        <f t="shared" si="375"/>
        <v/>
      </c>
      <c r="N127" s="922" t="str">
        <f t="shared" ref="N127" si="376">IF(AV127=TRUE,"",SUM(N123:N124))</f>
        <v/>
      </c>
      <c r="O127" s="922" t="str">
        <f t="shared" ref="O127" si="377">IF(AW127=TRUE,"",SUM(O123:O124))</f>
        <v/>
      </c>
      <c r="P127" s="922" t="str">
        <f t="shared" ref="P127" si="378">IF(AX127=TRUE,"",SUM(P123:P124))</f>
        <v/>
      </c>
      <c r="Q127" s="922" t="str">
        <f t="shared" ref="Q127" si="379">IF(AY127=TRUE,"",SUM(Q123:Q124))</f>
        <v/>
      </c>
      <c r="R127" s="922" t="str">
        <f t="shared" ref="R127" si="380">IF(AZ127=TRUE,"",SUM(R123:R124))</f>
        <v/>
      </c>
      <c r="S127" s="922" t="str">
        <f t="shared" ref="S127" si="381">IF(BA127=TRUE,"",SUM(S123:S124))</f>
        <v/>
      </c>
      <c r="T127" s="922" t="str">
        <f t="shared" ref="T127" si="382">IF(BB127=TRUE,"",SUM(T123:T124))</f>
        <v/>
      </c>
      <c r="U127" s="922" t="str">
        <f t="shared" ref="U127" si="383">IF(BC127=TRUE,"",SUM(U123:U124))</f>
        <v/>
      </c>
      <c r="V127" s="922" t="str">
        <f t="shared" ref="V127" si="384">IF(BD127=TRUE,"",SUM(V123:V124))</f>
        <v/>
      </c>
      <c r="W127" s="922" t="str">
        <f t="shared" ref="W127" si="385">IF(BE127=TRUE,"",SUM(W123:W124))</f>
        <v/>
      </c>
      <c r="X127" s="922" t="str">
        <f t="shared" ref="X127" si="386">IF(BF127=TRUE,"",SUM(X123:X124))</f>
        <v/>
      </c>
      <c r="Y127" s="315" t="str">
        <f t="shared" ref="Y127" si="387">IF(BG127=TRUE,"",SUM(Y123:Y124))</f>
        <v/>
      </c>
      <c r="Z127" s="315" t="str">
        <f t="shared" ref="Z127" si="388">IF(BH127=TRUE,"",SUM(Z123:Z124))</f>
        <v/>
      </c>
      <c r="AA127" s="315" t="str">
        <f t="shared" ref="AA127" si="389">IF(BI127=TRUE,"",SUM(AA123:AA124))</f>
        <v/>
      </c>
      <c r="AB127" s="315" t="str">
        <f t="shared" ref="AB127" si="390">IF(BJ127=TRUE,"",SUM(AB123:AB124))</f>
        <v/>
      </c>
      <c r="AC127" s="315" t="str">
        <f t="shared" ref="AC127" si="391">IF(BK127=TRUE,"",SUM(AC123:AC124))</f>
        <v/>
      </c>
      <c r="AD127" s="315" t="str">
        <f t="shared" ref="AD127" si="392">IF(BL127=TRUE,"",SUM(AD123:AD124))</f>
        <v/>
      </c>
      <c r="AE127" s="315" t="str">
        <f t="shared" ref="AE127" si="393">IF(BM127=TRUE,"",SUM(AE123:AE124))</f>
        <v/>
      </c>
      <c r="AF127" s="315" t="str">
        <f t="shared" ref="AF127" si="394">IF(BN127=TRUE,"",SUM(AF123:AF124))</f>
        <v/>
      </c>
      <c r="AG127" s="315" t="str">
        <f t="shared" ref="AG127" si="395">IF(BO127=TRUE,"",SUM(AG123:AG124))</f>
        <v/>
      </c>
      <c r="AH127" s="315" t="str">
        <f t="shared" ref="AH127" si="396">IF(BP127=TRUE,"",SUM(AH123:AH124))</f>
        <v/>
      </c>
      <c r="AI127" s="315" t="str">
        <f t="shared" ref="AI127" si="397">IF(BQ127=TRUE,"",SUM(AI123:AI124))</f>
        <v/>
      </c>
      <c r="AJ127" s="315" t="str">
        <f t="shared" ref="AJ127" si="398">IF(BR127=TRUE,"",SUM(AJ123:AJ124))</f>
        <v/>
      </c>
      <c r="AK127" s="315" t="str">
        <f t="shared" ref="AK127" si="399">IF(BS127=TRUE,"",SUM(AK123:AK124))</f>
        <v/>
      </c>
      <c r="AL127" s="315" t="str">
        <f t="shared" ref="AL127" si="400">IF(BT127=TRUE,"",SUM(AL123:AL124))</f>
        <v/>
      </c>
      <c r="AM127" s="314" t="str">
        <f t="shared" ref="AM127" si="401">IF(BU127=TRUE,"",SUM(AM123:AM124))</f>
        <v/>
      </c>
      <c r="AN127" s="81"/>
      <c r="AO127" s="204" t="b">
        <f>AND(F123="",F124="",F125="",F126="")</f>
        <v>1</v>
      </c>
      <c r="AP127" s="204" t="b">
        <f>AND(G123="",G124="",G125="",G126="")</f>
        <v>0</v>
      </c>
      <c r="AQ127" s="204" t="b">
        <f t="shared" ref="AQ127:BU127" si="402">AND(I123="",I124="",I125="",I126="")</f>
        <v>1</v>
      </c>
      <c r="AR127" s="204" t="b">
        <f t="shared" si="402"/>
        <v>1</v>
      </c>
      <c r="AS127" s="204" t="b">
        <f t="shared" si="402"/>
        <v>1</v>
      </c>
      <c r="AT127" s="204" t="b">
        <f t="shared" si="402"/>
        <v>1</v>
      </c>
      <c r="AU127" s="204" t="b">
        <f t="shared" si="402"/>
        <v>1</v>
      </c>
      <c r="AV127" s="204" t="b">
        <f t="shared" si="402"/>
        <v>1</v>
      </c>
      <c r="AW127" s="204" t="b">
        <f t="shared" si="402"/>
        <v>1</v>
      </c>
      <c r="AX127" s="204" t="b">
        <f t="shared" si="402"/>
        <v>1</v>
      </c>
      <c r="AY127" s="204" t="b">
        <f t="shared" si="402"/>
        <v>1</v>
      </c>
      <c r="AZ127" s="204" t="b">
        <f t="shared" si="402"/>
        <v>1</v>
      </c>
      <c r="BA127" s="204" t="b">
        <f t="shared" si="402"/>
        <v>1</v>
      </c>
      <c r="BB127" s="204" t="b">
        <f t="shared" si="402"/>
        <v>1</v>
      </c>
      <c r="BC127" s="204" t="b">
        <f t="shared" si="402"/>
        <v>1</v>
      </c>
      <c r="BD127" s="204" t="b">
        <f t="shared" si="402"/>
        <v>1</v>
      </c>
      <c r="BE127" s="204" t="b">
        <f t="shared" si="402"/>
        <v>1</v>
      </c>
      <c r="BF127" s="204" t="b">
        <f t="shared" si="402"/>
        <v>1</v>
      </c>
      <c r="BG127" s="204" t="b">
        <f t="shared" si="402"/>
        <v>1</v>
      </c>
      <c r="BH127" s="204" t="b">
        <f t="shared" si="402"/>
        <v>1</v>
      </c>
      <c r="BI127" s="204" t="b">
        <f t="shared" si="402"/>
        <v>1</v>
      </c>
      <c r="BJ127" s="204" t="b">
        <f t="shared" si="402"/>
        <v>1</v>
      </c>
      <c r="BK127" s="204" t="b">
        <f t="shared" si="402"/>
        <v>1</v>
      </c>
      <c r="BL127" s="204" t="b">
        <f t="shared" si="402"/>
        <v>1</v>
      </c>
      <c r="BM127" s="204" t="b">
        <f t="shared" si="402"/>
        <v>1</v>
      </c>
      <c r="BN127" s="204" t="b">
        <f t="shared" si="402"/>
        <v>1</v>
      </c>
      <c r="BO127" s="204" t="b">
        <f t="shared" si="402"/>
        <v>1</v>
      </c>
      <c r="BP127" s="204" t="b">
        <f t="shared" si="402"/>
        <v>1</v>
      </c>
      <c r="BQ127" s="204" t="b">
        <f t="shared" si="402"/>
        <v>1</v>
      </c>
      <c r="BR127" s="204" t="b">
        <f t="shared" si="402"/>
        <v>1</v>
      </c>
      <c r="BS127" s="204" t="b">
        <f t="shared" si="402"/>
        <v>1</v>
      </c>
      <c r="BT127" s="204" t="b">
        <f t="shared" si="402"/>
        <v>1</v>
      </c>
      <c r="BU127" s="204" t="b">
        <f t="shared" si="402"/>
        <v>1</v>
      </c>
      <c r="BV127" s="204" t="e">
        <f>AND(#REF!="",#REF!="",#REF!="",#REF!="")</f>
        <v>#REF!</v>
      </c>
      <c r="BW127" s="204" t="e">
        <f>AND(#REF!="",#REF!="",#REF!="",#REF!="")</f>
        <v>#REF!</v>
      </c>
      <c r="BX127" s="81"/>
      <c r="BY127" s="81"/>
      <c r="BZ127" s="81"/>
      <c r="CA127"/>
      <c r="CB127"/>
      <c r="CC127"/>
      <c r="CD127"/>
      <c r="CE127"/>
      <c r="CF127"/>
      <c r="CG127"/>
      <c r="CH127"/>
      <c r="CI127"/>
      <c r="CJ127"/>
      <c r="CK127"/>
      <c r="CL127"/>
      <c r="CM127"/>
      <c r="CN127"/>
      <c r="CO127"/>
      <c r="CP127"/>
      <c r="CQ127"/>
      <c r="CR127"/>
      <c r="CS127"/>
      <c r="CT127"/>
      <c r="CU127"/>
    </row>
    <row r="128" spans="1:99" ht="23.25" customHeight="1" thickTop="1">
      <c r="A128" s="3"/>
      <c r="B128" s="1341"/>
      <c r="C128" s="1347" t="s">
        <v>384</v>
      </c>
      <c r="D128" s="1348"/>
      <c r="E128" s="480" t="s">
        <v>473</v>
      </c>
      <c r="F128" s="923"/>
      <c r="G128" s="933">
        <f>SUM(I128:AM128)</f>
        <v>0</v>
      </c>
      <c r="H128" s="925"/>
      <c r="I128" s="926"/>
      <c r="J128" s="927"/>
      <c r="K128" s="928"/>
      <c r="L128" s="929"/>
      <c r="M128" s="930"/>
      <c r="N128" s="930"/>
      <c r="O128" s="930"/>
      <c r="P128" s="930"/>
      <c r="Q128" s="930"/>
      <c r="R128" s="930"/>
      <c r="S128" s="930"/>
      <c r="T128" s="930"/>
      <c r="U128" s="930"/>
      <c r="V128" s="930"/>
      <c r="W128" s="930"/>
      <c r="X128" s="930"/>
      <c r="Y128" s="316"/>
      <c r="Z128" s="316"/>
      <c r="AA128" s="316"/>
      <c r="AB128" s="316"/>
      <c r="AC128" s="316"/>
      <c r="AD128" s="316"/>
      <c r="AE128" s="316"/>
      <c r="AF128" s="316"/>
      <c r="AG128" s="316"/>
      <c r="AH128" s="316"/>
      <c r="AI128" s="316"/>
      <c r="AJ128" s="316"/>
      <c r="AK128" s="316"/>
      <c r="AL128" s="316"/>
      <c r="AM128" s="365"/>
      <c r="AN128" s="81"/>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81"/>
      <c r="BY128" s="81"/>
      <c r="BZ128" s="81"/>
      <c r="CA128"/>
      <c r="CB128"/>
      <c r="CC128"/>
      <c r="CD128"/>
      <c r="CE128"/>
      <c r="CF128"/>
      <c r="CG128"/>
      <c r="CH128"/>
      <c r="CI128"/>
      <c r="CJ128"/>
      <c r="CK128"/>
      <c r="CL128"/>
      <c r="CM128"/>
      <c r="CN128"/>
      <c r="CO128"/>
      <c r="CP128"/>
      <c r="CQ128"/>
      <c r="CR128"/>
      <c r="CS128"/>
      <c r="CT128"/>
      <c r="CU128"/>
    </row>
    <row r="129" spans="1:99" ht="23.25" customHeight="1">
      <c r="A129" s="3"/>
      <c r="B129" s="1341"/>
      <c r="C129" s="1345"/>
      <c r="D129" s="1346"/>
      <c r="E129" s="481" t="s">
        <v>406</v>
      </c>
      <c r="F129" s="908"/>
      <c r="G129" s="932">
        <f>SUM(I129:AM129)</f>
        <v>0</v>
      </c>
      <c r="H129" s="910"/>
      <c r="I129" s="911"/>
      <c r="J129" s="912"/>
      <c r="K129" s="913"/>
      <c r="L129" s="914"/>
      <c r="M129" s="915"/>
      <c r="N129" s="915"/>
      <c r="O129" s="915"/>
      <c r="P129" s="915"/>
      <c r="Q129" s="915"/>
      <c r="R129" s="915"/>
      <c r="S129" s="915"/>
      <c r="T129" s="915"/>
      <c r="U129" s="915"/>
      <c r="V129" s="915"/>
      <c r="W129" s="915"/>
      <c r="X129" s="915"/>
      <c r="Y129" s="313"/>
      <c r="Z129" s="313"/>
      <c r="AA129" s="313"/>
      <c r="AB129" s="313"/>
      <c r="AC129" s="313"/>
      <c r="AD129" s="313"/>
      <c r="AE129" s="313"/>
      <c r="AF129" s="313"/>
      <c r="AG129" s="313"/>
      <c r="AH129" s="313"/>
      <c r="AI129" s="313"/>
      <c r="AJ129" s="313"/>
      <c r="AK129" s="313"/>
      <c r="AL129" s="313"/>
      <c r="AM129" s="364"/>
      <c r="AN129" s="81"/>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81"/>
      <c r="BY129" s="81"/>
      <c r="BZ129" s="81"/>
      <c r="CA129"/>
      <c r="CB129"/>
      <c r="CC129"/>
      <c r="CD129"/>
      <c r="CE129"/>
      <c r="CF129"/>
      <c r="CG129"/>
      <c r="CH129"/>
      <c r="CI129"/>
      <c r="CJ129"/>
      <c r="CK129"/>
      <c r="CL129"/>
      <c r="CM129"/>
      <c r="CN129"/>
      <c r="CO129"/>
      <c r="CP129"/>
      <c r="CQ129"/>
      <c r="CR129"/>
      <c r="CS129"/>
      <c r="CT129"/>
      <c r="CU129"/>
    </row>
    <row r="130" spans="1:99" ht="23.25" customHeight="1" thickBot="1">
      <c r="A130" s="3"/>
      <c r="B130" s="1341"/>
      <c r="C130" s="1349"/>
      <c r="D130" s="1350"/>
      <c r="E130" s="231" t="s">
        <v>407</v>
      </c>
      <c r="F130" s="916" t="str">
        <f>IF(AO130=TRUE,"",SUM(F128:F129))</f>
        <v/>
      </c>
      <c r="G130" s="917">
        <f>IF(AP130=TRUE,"",SUM(G128:G129))</f>
        <v>0</v>
      </c>
      <c r="H130" s="918"/>
      <c r="I130" s="916" t="str">
        <f t="shared" ref="I130:M130" si="403">IF(AQ130=TRUE,"",SUM(I128:I129))</f>
        <v/>
      </c>
      <c r="J130" s="921" t="str">
        <f t="shared" si="403"/>
        <v/>
      </c>
      <c r="K130" s="920" t="str">
        <f t="shared" si="403"/>
        <v/>
      </c>
      <c r="L130" s="921" t="str">
        <f t="shared" si="403"/>
        <v/>
      </c>
      <c r="M130" s="922" t="str">
        <f t="shared" si="403"/>
        <v/>
      </c>
      <c r="N130" s="922" t="str">
        <f t="shared" ref="N130" si="404">IF(AV130=TRUE,"",SUM(N128:N129))</f>
        <v/>
      </c>
      <c r="O130" s="922" t="str">
        <f t="shared" ref="O130" si="405">IF(AW130=TRUE,"",SUM(O128:O129))</f>
        <v/>
      </c>
      <c r="P130" s="922" t="str">
        <f t="shared" ref="P130" si="406">IF(AX130=TRUE,"",SUM(P128:P129))</f>
        <v/>
      </c>
      <c r="Q130" s="922" t="str">
        <f t="shared" ref="Q130" si="407">IF(AY130=TRUE,"",SUM(Q128:Q129))</f>
        <v/>
      </c>
      <c r="R130" s="922" t="str">
        <f t="shared" ref="R130" si="408">IF(AZ130=TRUE,"",SUM(R128:R129))</f>
        <v/>
      </c>
      <c r="S130" s="922" t="str">
        <f t="shared" ref="S130" si="409">IF(BA130=TRUE,"",SUM(S128:S129))</f>
        <v/>
      </c>
      <c r="T130" s="922" t="str">
        <f t="shared" ref="T130" si="410">IF(BB130=TRUE,"",SUM(T128:T129))</f>
        <v/>
      </c>
      <c r="U130" s="922" t="str">
        <f t="shared" ref="U130" si="411">IF(BC130=TRUE,"",SUM(U128:U129))</f>
        <v/>
      </c>
      <c r="V130" s="922" t="str">
        <f t="shared" ref="V130" si="412">IF(BD130=TRUE,"",SUM(V128:V129))</f>
        <v/>
      </c>
      <c r="W130" s="922" t="str">
        <f t="shared" ref="W130" si="413">IF(BE130=TRUE,"",SUM(W128:W129))</f>
        <v/>
      </c>
      <c r="X130" s="922" t="str">
        <f t="shared" ref="X130" si="414">IF(BF130=TRUE,"",SUM(X128:X129))</f>
        <v/>
      </c>
      <c r="Y130" s="315" t="str">
        <f t="shared" ref="Y130" si="415">IF(BG130=TRUE,"",SUM(Y128:Y129))</f>
        <v/>
      </c>
      <c r="Z130" s="315" t="str">
        <f t="shared" ref="Z130" si="416">IF(BH130=TRUE,"",SUM(Z128:Z129))</f>
        <v/>
      </c>
      <c r="AA130" s="315" t="str">
        <f t="shared" ref="AA130" si="417">IF(BI130=TRUE,"",SUM(AA128:AA129))</f>
        <v/>
      </c>
      <c r="AB130" s="315" t="str">
        <f t="shared" ref="AB130" si="418">IF(BJ130=TRUE,"",SUM(AB128:AB129))</f>
        <v/>
      </c>
      <c r="AC130" s="315" t="str">
        <f t="shared" ref="AC130" si="419">IF(BK130=TRUE,"",SUM(AC128:AC129))</f>
        <v/>
      </c>
      <c r="AD130" s="315" t="str">
        <f t="shared" ref="AD130" si="420">IF(BL130=TRUE,"",SUM(AD128:AD129))</f>
        <v/>
      </c>
      <c r="AE130" s="315" t="str">
        <f t="shared" ref="AE130" si="421">IF(BM130=TRUE,"",SUM(AE128:AE129))</f>
        <v/>
      </c>
      <c r="AF130" s="315" t="str">
        <f t="shared" ref="AF130" si="422">IF(BN130=TRUE,"",SUM(AF128:AF129))</f>
        <v/>
      </c>
      <c r="AG130" s="315" t="str">
        <f t="shared" ref="AG130" si="423">IF(BO130=TRUE,"",SUM(AG128:AG129))</f>
        <v/>
      </c>
      <c r="AH130" s="315" t="str">
        <f t="shared" ref="AH130" si="424">IF(BP130=TRUE,"",SUM(AH128:AH129))</f>
        <v/>
      </c>
      <c r="AI130" s="315" t="str">
        <f t="shared" ref="AI130" si="425">IF(BQ130=TRUE,"",SUM(AI128:AI129))</f>
        <v/>
      </c>
      <c r="AJ130" s="315" t="str">
        <f t="shared" ref="AJ130" si="426">IF(BR130=TRUE,"",SUM(AJ128:AJ129))</f>
        <v/>
      </c>
      <c r="AK130" s="315" t="str">
        <f t="shared" ref="AK130" si="427">IF(BS130=TRUE,"",SUM(AK128:AK129))</f>
        <v/>
      </c>
      <c r="AL130" s="315" t="str">
        <f t="shared" ref="AL130" si="428">IF(BT130=TRUE,"",SUM(AL128:AL129))</f>
        <v/>
      </c>
      <c r="AM130" s="314" t="str">
        <f t="shared" ref="AM130" si="429">IF(BU130=TRUE,"",SUM(AM128:AM129))</f>
        <v/>
      </c>
      <c r="AN130" s="81"/>
      <c r="AO130" s="204" t="b">
        <f>AND(F128="",F129="")</f>
        <v>1</v>
      </c>
      <c r="AP130" s="204" t="b">
        <f>AND(G128="",G129="")</f>
        <v>0</v>
      </c>
      <c r="AQ130" s="204" t="b">
        <f t="shared" ref="AQ130:BU130" si="430">AND(I128="",I129="")</f>
        <v>1</v>
      </c>
      <c r="AR130" s="204" t="b">
        <f t="shared" si="430"/>
        <v>1</v>
      </c>
      <c r="AS130" s="204" t="b">
        <f t="shared" si="430"/>
        <v>1</v>
      </c>
      <c r="AT130" s="204" t="b">
        <f t="shared" si="430"/>
        <v>1</v>
      </c>
      <c r="AU130" s="204" t="b">
        <f t="shared" si="430"/>
        <v>1</v>
      </c>
      <c r="AV130" s="204" t="b">
        <f t="shared" si="430"/>
        <v>1</v>
      </c>
      <c r="AW130" s="204" t="b">
        <f t="shared" si="430"/>
        <v>1</v>
      </c>
      <c r="AX130" s="204" t="b">
        <f t="shared" si="430"/>
        <v>1</v>
      </c>
      <c r="AY130" s="204" t="b">
        <f t="shared" si="430"/>
        <v>1</v>
      </c>
      <c r="AZ130" s="204" t="b">
        <f t="shared" si="430"/>
        <v>1</v>
      </c>
      <c r="BA130" s="204" t="b">
        <f t="shared" si="430"/>
        <v>1</v>
      </c>
      <c r="BB130" s="204" t="b">
        <f t="shared" si="430"/>
        <v>1</v>
      </c>
      <c r="BC130" s="204" t="b">
        <f t="shared" si="430"/>
        <v>1</v>
      </c>
      <c r="BD130" s="204" t="b">
        <f t="shared" si="430"/>
        <v>1</v>
      </c>
      <c r="BE130" s="204" t="b">
        <f t="shared" si="430"/>
        <v>1</v>
      </c>
      <c r="BF130" s="204" t="b">
        <f t="shared" si="430"/>
        <v>1</v>
      </c>
      <c r="BG130" s="204" t="b">
        <f t="shared" si="430"/>
        <v>1</v>
      </c>
      <c r="BH130" s="204" t="b">
        <f t="shared" si="430"/>
        <v>1</v>
      </c>
      <c r="BI130" s="204" t="b">
        <f t="shared" si="430"/>
        <v>1</v>
      </c>
      <c r="BJ130" s="204" t="b">
        <f t="shared" si="430"/>
        <v>1</v>
      </c>
      <c r="BK130" s="204" t="b">
        <f t="shared" si="430"/>
        <v>1</v>
      </c>
      <c r="BL130" s="204" t="b">
        <f t="shared" si="430"/>
        <v>1</v>
      </c>
      <c r="BM130" s="204" t="b">
        <f t="shared" si="430"/>
        <v>1</v>
      </c>
      <c r="BN130" s="204" t="b">
        <f t="shared" si="430"/>
        <v>1</v>
      </c>
      <c r="BO130" s="204" t="b">
        <f t="shared" si="430"/>
        <v>1</v>
      </c>
      <c r="BP130" s="204" t="b">
        <f t="shared" si="430"/>
        <v>1</v>
      </c>
      <c r="BQ130" s="204" t="b">
        <f t="shared" si="430"/>
        <v>1</v>
      </c>
      <c r="BR130" s="204" t="b">
        <f t="shared" si="430"/>
        <v>1</v>
      </c>
      <c r="BS130" s="204" t="b">
        <f t="shared" si="430"/>
        <v>1</v>
      </c>
      <c r="BT130" s="204" t="b">
        <f t="shared" si="430"/>
        <v>1</v>
      </c>
      <c r="BU130" s="204" t="b">
        <f t="shared" si="430"/>
        <v>1</v>
      </c>
      <c r="BV130" s="204" t="e">
        <f>AND(#REF!="",#REF!="")</f>
        <v>#REF!</v>
      </c>
      <c r="BW130" s="204" t="e">
        <f>AND(#REF!="",#REF!="")</f>
        <v>#REF!</v>
      </c>
      <c r="BX130" s="81"/>
      <c r="BY130" s="81"/>
      <c r="BZ130" s="81"/>
      <c r="CA130"/>
      <c r="CB130"/>
      <c r="CC130"/>
      <c r="CD130"/>
      <c r="CE130"/>
      <c r="CF130"/>
      <c r="CG130"/>
      <c r="CH130"/>
      <c r="CI130"/>
      <c r="CJ130"/>
      <c r="CK130"/>
      <c r="CL130"/>
      <c r="CM130"/>
      <c r="CN130"/>
      <c r="CO130"/>
      <c r="CP130"/>
      <c r="CQ130"/>
      <c r="CR130"/>
      <c r="CS130"/>
      <c r="CT130"/>
      <c r="CU130"/>
    </row>
    <row r="131" spans="1:99" ht="52.5" customHeight="1" thickTop="1" thickBot="1">
      <c r="A131" s="3"/>
      <c r="B131" s="1342"/>
      <c r="C131" s="1351" t="s">
        <v>421</v>
      </c>
      <c r="D131" s="1352"/>
      <c r="E131" s="1352"/>
      <c r="F131" s="891" t="str">
        <f>IF(AO131=TRUE,"",IF(F127="",0-F130,IF(F130="",F127-0,F127-F130)))</f>
        <v/>
      </c>
      <c r="G131" s="892">
        <f>IF(AP131=TRUE,"",IF(G127="",0-G130,IF(G130="",G127-0,G127-G130)))</f>
        <v>0</v>
      </c>
      <c r="H131" s="893"/>
      <c r="I131" s="891" t="str">
        <f t="shared" ref="I131:M131" si="431">IF(AQ131=TRUE,"",IF(I127="",0-I130,IF(I130="",I127-0,I127-I130)))</f>
        <v/>
      </c>
      <c r="J131" s="894" t="str">
        <f t="shared" si="431"/>
        <v/>
      </c>
      <c r="K131" s="895" t="str">
        <f t="shared" si="431"/>
        <v/>
      </c>
      <c r="L131" s="894" t="str">
        <f t="shared" si="431"/>
        <v/>
      </c>
      <c r="M131" s="896" t="str">
        <f t="shared" si="431"/>
        <v/>
      </c>
      <c r="N131" s="896" t="str">
        <f t="shared" ref="N131" si="432">IF(AV131=TRUE,"",IF(N127="",0-N130,IF(N130="",N127-0,N127-N130)))</f>
        <v/>
      </c>
      <c r="O131" s="896" t="str">
        <f t="shared" ref="O131" si="433">IF(AW131=TRUE,"",IF(O127="",0-O130,IF(O130="",O127-0,O127-O130)))</f>
        <v/>
      </c>
      <c r="P131" s="896" t="str">
        <f t="shared" ref="P131" si="434">IF(AX131=TRUE,"",IF(P127="",0-P130,IF(P130="",P127-0,P127-P130)))</f>
        <v/>
      </c>
      <c r="Q131" s="896" t="str">
        <f t="shared" ref="Q131" si="435">IF(AY131=TRUE,"",IF(Q127="",0-Q130,IF(Q130="",Q127-0,Q127-Q130)))</f>
        <v/>
      </c>
      <c r="R131" s="896" t="str">
        <f t="shared" ref="R131" si="436">IF(AZ131=TRUE,"",IF(R127="",0-R130,IF(R130="",R127-0,R127-R130)))</f>
        <v/>
      </c>
      <c r="S131" s="896" t="str">
        <f t="shared" ref="S131" si="437">IF(BA131=TRUE,"",IF(S127="",0-S130,IF(S130="",S127-0,S127-S130)))</f>
        <v/>
      </c>
      <c r="T131" s="896" t="str">
        <f t="shared" ref="T131" si="438">IF(BB131=TRUE,"",IF(T127="",0-T130,IF(T130="",T127-0,T127-T130)))</f>
        <v/>
      </c>
      <c r="U131" s="896" t="str">
        <f t="shared" ref="U131" si="439">IF(BC131=TRUE,"",IF(U127="",0-U130,IF(U130="",U127-0,U127-U130)))</f>
        <v/>
      </c>
      <c r="V131" s="896" t="str">
        <f t="shared" ref="V131" si="440">IF(BD131=TRUE,"",IF(V127="",0-V130,IF(V130="",V127-0,V127-V130)))</f>
        <v/>
      </c>
      <c r="W131" s="896" t="str">
        <f t="shared" ref="W131" si="441">IF(BE131=TRUE,"",IF(W127="",0-W130,IF(W130="",W127-0,W127-W130)))</f>
        <v/>
      </c>
      <c r="X131" s="896" t="str">
        <f t="shared" ref="X131" si="442">IF(BF131=TRUE,"",IF(X127="",0-X130,IF(X130="",X127-0,X127-X130)))</f>
        <v/>
      </c>
      <c r="Y131" s="310" t="str">
        <f t="shared" ref="Y131" si="443">IF(BG131=TRUE,"",IF(Y127="",0-Y130,IF(Y130="",Y127-0,Y127-Y130)))</f>
        <v/>
      </c>
      <c r="Z131" s="310" t="str">
        <f t="shared" ref="Z131" si="444">IF(BH131=TRUE,"",IF(Z127="",0-Z130,IF(Z130="",Z127-0,Z127-Z130)))</f>
        <v/>
      </c>
      <c r="AA131" s="310" t="str">
        <f t="shared" ref="AA131" si="445">IF(BI131=TRUE,"",IF(AA127="",0-AA130,IF(AA130="",AA127-0,AA127-AA130)))</f>
        <v/>
      </c>
      <c r="AB131" s="310" t="str">
        <f t="shared" ref="AB131" si="446">IF(BJ131=TRUE,"",IF(AB127="",0-AB130,IF(AB130="",AB127-0,AB127-AB130)))</f>
        <v/>
      </c>
      <c r="AC131" s="310" t="str">
        <f t="shared" ref="AC131" si="447">IF(BK131=TRUE,"",IF(AC127="",0-AC130,IF(AC130="",AC127-0,AC127-AC130)))</f>
        <v/>
      </c>
      <c r="AD131" s="310" t="str">
        <f t="shared" ref="AD131" si="448">IF(BL131=TRUE,"",IF(AD127="",0-AD130,IF(AD130="",AD127-0,AD127-AD130)))</f>
        <v/>
      </c>
      <c r="AE131" s="310" t="str">
        <f t="shared" ref="AE131" si="449">IF(BM131=TRUE,"",IF(AE127="",0-AE130,IF(AE130="",AE127-0,AE127-AE130)))</f>
        <v/>
      </c>
      <c r="AF131" s="310" t="str">
        <f t="shared" ref="AF131" si="450">IF(BN131=TRUE,"",IF(AF127="",0-AF130,IF(AF130="",AF127-0,AF127-AF130)))</f>
        <v/>
      </c>
      <c r="AG131" s="310" t="str">
        <f t="shared" ref="AG131" si="451">IF(BO131=TRUE,"",IF(AG127="",0-AG130,IF(AG130="",AG127-0,AG127-AG130)))</f>
        <v/>
      </c>
      <c r="AH131" s="310" t="str">
        <f t="shared" ref="AH131" si="452">IF(BP131=TRUE,"",IF(AH127="",0-AH130,IF(AH130="",AH127-0,AH127-AH130)))</f>
        <v/>
      </c>
      <c r="AI131" s="310" t="str">
        <f t="shared" ref="AI131" si="453">IF(BQ131=TRUE,"",IF(AI127="",0-AI130,IF(AI130="",AI127-0,AI127-AI130)))</f>
        <v/>
      </c>
      <c r="AJ131" s="310" t="str">
        <f t="shared" ref="AJ131" si="454">IF(BR131=TRUE,"",IF(AJ127="",0-AJ130,IF(AJ130="",AJ127-0,AJ127-AJ130)))</f>
        <v/>
      </c>
      <c r="AK131" s="310" t="str">
        <f t="shared" ref="AK131" si="455">IF(BS131=TRUE,"",IF(AK127="",0-AK130,IF(AK130="",AK127-0,AK127-AK130)))</f>
        <v/>
      </c>
      <c r="AL131" s="310" t="str">
        <f t="shared" ref="AL131" si="456">IF(BT131=TRUE,"",IF(AL127="",0-AL130,IF(AL130="",AL127-0,AL127-AL130)))</f>
        <v/>
      </c>
      <c r="AM131" s="309" t="str">
        <f t="shared" ref="AM131" si="457">IF(BU131=TRUE,"",IF(AM127="",0-AM130,IF(AM130="",AM127-0,AM127-AM130)))</f>
        <v/>
      </c>
      <c r="AN131" s="81"/>
      <c r="AO131" s="204" t="b">
        <f>AND(F123="",F124="",F125="",F126="",F128="",F129="")</f>
        <v>1</v>
      </c>
      <c r="AP131" s="204" t="b">
        <f>AND(G123="",G124="",G125="",G126="",G128="",G129="")</f>
        <v>0</v>
      </c>
      <c r="AQ131" s="204" t="b">
        <f t="shared" ref="AQ131:BU131" si="458">AND(I123="",I124="",I125="",I126="",I128="",I129="")</f>
        <v>1</v>
      </c>
      <c r="AR131" s="204" t="b">
        <f t="shared" si="458"/>
        <v>1</v>
      </c>
      <c r="AS131" s="204" t="b">
        <f t="shared" si="458"/>
        <v>1</v>
      </c>
      <c r="AT131" s="204" t="b">
        <f t="shared" si="458"/>
        <v>1</v>
      </c>
      <c r="AU131" s="204" t="b">
        <f t="shared" si="458"/>
        <v>1</v>
      </c>
      <c r="AV131" s="204" t="b">
        <f t="shared" si="458"/>
        <v>1</v>
      </c>
      <c r="AW131" s="204" t="b">
        <f t="shared" si="458"/>
        <v>1</v>
      </c>
      <c r="AX131" s="204" t="b">
        <f t="shared" si="458"/>
        <v>1</v>
      </c>
      <c r="AY131" s="204" t="b">
        <f t="shared" si="458"/>
        <v>1</v>
      </c>
      <c r="AZ131" s="204" t="b">
        <f t="shared" si="458"/>
        <v>1</v>
      </c>
      <c r="BA131" s="204" t="b">
        <f t="shared" si="458"/>
        <v>1</v>
      </c>
      <c r="BB131" s="204" t="b">
        <f t="shared" si="458"/>
        <v>1</v>
      </c>
      <c r="BC131" s="204" t="b">
        <f t="shared" si="458"/>
        <v>1</v>
      </c>
      <c r="BD131" s="204" t="b">
        <f t="shared" si="458"/>
        <v>1</v>
      </c>
      <c r="BE131" s="204" t="b">
        <f t="shared" si="458"/>
        <v>1</v>
      </c>
      <c r="BF131" s="204" t="b">
        <f t="shared" si="458"/>
        <v>1</v>
      </c>
      <c r="BG131" s="204" t="b">
        <f t="shared" si="458"/>
        <v>1</v>
      </c>
      <c r="BH131" s="204" t="b">
        <f t="shared" si="458"/>
        <v>1</v>
      </c>
      <c r="BI131" s="204" t="b">
        <f t="shared" si="458"/>
        <v>1</v>
      </c>
      <c r="BJ131" s="204" t="b">
        <f t="shared" si="458"/>
        <v>1</v>
      </c>
      <c r="BK131" s="204" t="b">
        <f t="shared" si="458"/>
        <v>1</v>
      </c>
      <c r="BL131" s="204" t="b">
        <f t="shared" si="458"/>
        <v>1</v>
      </c>
      <c r="BM131" s="204" t="b">
        <f t="shared" si="458"/>
        <v>1</v>
      </c>
      <c r="BN131" s="204" t="b">
        <f t="shared" si="458"/>
        <v>1</v>
      </c>
      <c r="BO131" s="204" t="b">
        <f t="shared" si="458"/>
        <v>1</v>
      </c>
      <c r="BP131" s="204" t="b">
        <f t="shared" si="458"/>
        <v>1</v>
      </c>
      <c r="BQ131" s="204" t="b">
        <f t="shared" si="458"/>
        <v>1</v>
      </c>
      <c r="BR131" s="204" t="b">
        <f t="shared" si="458"/>
        <v>1</v>
      </c>
      <c r="BS131" s="204" t="b">
        <f t="shared" si="458"/>
        <v>1</v>
      </c>
      <c r="BT131" s="204" t="b">
        <f t="shared" si="458"/>
        <v>1</v>
      </c>
      <c r="BU131" s="204" t="b">
        <f t="shared" si="458"/>
        <v>1</v>
      </c>
      <c r="BV131" s="204" t="e">
        <f>AND(#REF!="",#REF!="",#REF!="",#REF!="",#REF!="",#REF!="")</f>
        <v>#REF!</v>
      </c>
      <c r="BW131" s="204" t="e">
        <f>AND(#REF!="",#REF!="",#REF!="",#REF!="",#REF!="",#REF!="")</f>
        <v>#REF!</v>
      </c>
      <c r="BX131" s="81"/>
      <c r="BY131" s="81"/>
      <c r="BZ131" s="81"/>
      <c r="CA131"/>
      <c r="CB131"/>
      <c r="CC131"/>
      <c r="CD131"/>
      <c r="CE131"/>
      <c r="CF131"/>
      <c r="CG131"/>
      <c r="CH131"/>
      <c r="CI131"/>
      <c r="CJ131"/>
      <c r="CK131"/>
      <c r="CL131"/>
      <c r="CM131"/>
      <c r="CN131"/>
      <c r="CO131"/>
      <c r="CP131"/>
      <c r="CQ131"/>
      <c r="CR131"/>
      <c r="CS131"/>
      <c r="CT131"/>
      <c r="CU131"/>
    </row>
    <row r="132" spans="1:99" ht="18" thickTop="1" thickBot="1">
      <c r="A132" s="3"/>
      <c r="B132" s="240"/>
      <c r="C132" s="3"/>
      <c r="D132" s="3"/>
      <c r="E132" s="3"/>
      <c r="F132" s="897"/>
      <c r="G132" s="898"/>
      <c r="H132" s="899"/>
      <c r="I132" s="897"/>
      <c r="J132" s="897"/>
      <c r="K132" s="897"/>
      <c r="L132" s="897"/>
      <c r="M132" s="897"/>
      <c r="N132" s="897"/>
      <c r="O132" s="897"/>
      <c r="P132" s="897"/>
      <c r="Q132" s="897"/>
      <c r="R132" s="897"/>
      <c r="S132" s="897"/>
      <c r="T132" s="897"/>
      <c r="U132" s="897"/>
      <c r="V132" s="897"/>
      <c r="W132" s="897"/>
      <c r="X132" s="897"/>
      <c r="Y132" s="311"/>
      <c r="Z132" s="311"/>
      <c r="AA132" s="311"/>
      <c r="AB132" s="311"/>
      <c r="AC132" s="311"/>
      <c r="AD132" s="311"/>
      <c r="AE132" s="311"/>
      <c r="AF132" s="311"/>
      <c r="AG132" s="311"/>
      <c r="AH132" s="311"/>
      <c r="AI132" s="311"/>
      <c r="AJ132" s="311"/>
      <c r="AK132" s="311"/>
      <c r="AL132" s="311"/>
      <c r="AM132" s="311"/>
      <c r="AN132" s="81"/>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81"/>
      <c r="BY132" s="81"/>
      <c r="BZ132" s="81"/>
      <c r="CA132"/>
      <c r="CB132"/>
      <c r="CC132"/>
      <c r="CD132"/>
      <c r="CE132"/>
      <c r="CF132"/>
      <c r="CG132"/>
      <c r="CH132"/>
      <c r="CI132"/>
      <c r="CJ132"/>
      <c r="CK132"/>
      <c r="CL132"/>
      <c r="CM132"/>
      <c r="CN132"/>
      <c r="CO132"/>
      <c r="CP132"/>
      <c r="CQ132"/>
      <c r="CR132"/>
      <c r="CS132"/>
      <c r="CT132"/>
      <c r="CU132"/>
    </row>
    <row r="133" spans="1:99" ht="50.25" customHeight="1" thickTop="1" thickBot="1">
      <c r="A133" s="219"/>
      <c r="B133" s="1367" t="s">
        <v>394</v>
      </c>
      <c r="C133" s="1368"/>
      <c r="D133" s="1368"/>
      <c r="E133" s="1368"/>
      <c r="F133" s="934" t="str">
        <f>IF(AO133=TRUE,"",SUM(F113,F121,F131))</f>
        <v/>
      </c>
      <c r="G133" s="935">
        <f>IF(AP133=TRUE,"",SUM(G113,G121,G131))</f>
        <v>0</v>
      </c>
      <c r="H133" s="936"/>
      <c r="I133" s="934" t="str">
        <f t="shared" ref="I133:M133" si="459">IF(AQ133=TRUE,"",SUM(I113,I121,I131))</f>
        <v/>
      </c>
      <c r="J133" s="937" t="str">
        <f t="shared" si="459"/>
        <v/>
      </c>
      <c r="K133" s="938" t="str">
        <f t="shared" si="459"/>
        <v/>
      </c>
      <c r="L133" s="937" t="str">
        <f t="shared" si="459"/>
        <v/>
      </c>
      <c r="M133" s="939" t="str">
        <f t="shared" si="459"/>
        <v/>
      </c>
      <c r="N133" s="939" t="str">
        <f t="shared" ref="N133" si="460">IF(AV133=TRUE,"",SUM(N113,N121,N131))</f>
        <v/>
      </c>
      <c r="O133" s="939" t="str">
        <f t="shared" ref="O133" si="461">IF(AW133=TRUE,"",SUM(O113,O121,O131))</f>
        <v/>
      </c>
      <c r="P133" s="939" t="str">
        <f t="shared" ref="P133" si="462">IF(AX133=TRUE,"",SUM(P113,P121,P131))</f>
        <v/>
      </c>
      <c r="Q133" s="939" t="str">
        <f t="shared" ref="Q133" si="463">IF(AY133=TRUE,"",SUM(Q113,Q121,Q131))</f>
        <v/>
      </c>
      <c r="R133" s="939" t="str">
        <f t="shared" ref="R133" si="464">IF(AZ133=TRUE,"",SUM(R113,R121,R131))</f>
        <v/>
      </c>
      <c r="S133" s="939" t="str">
        <f t="shared" ref="S133" si="465">IF(BA133=TRUE,"",SUM(S113,S121,S131))</f>
        <v/>
      </c>
      <c r="T133" s="939" t="str">
        <f t="shared" ref="T133" si="466">IF(BB133=TRUE,"",SUM(T113,T121,T131))</f>
        <v/>
      </c>
      <c r="U133" s="939" t="str">
        <f t="shared" ref="U133" si="467">IF(BC133=TRUE,"",SUM(U113,U121,U131))</f>
        <v/>
      </c>
      <c r="V133" s="939" t="str">
        <f t="shared" ref="V133" si="468">IF(BD133=TRUE,"",SUM(V113,V121,V131))</f>
        <v/>
      </c>
      <c r="W133" s="939" t="str">
        <f t="shared" ref="W133" si="469">IF(BE133=TRUE,"",SUM(W113,W121,W131))</f>
        <v/>
      </c>
      <c r="X133" s="939" t="str">
        <f t="shared" ref="X133" si="470">IF(BF133=TRUE,"",SUM(X113,X121,X131))</f>
        <v/>
      </c>
      <c r="Y133" s="318" t="str">
        <f t="shared" ref="Y133" si="471">IF(BG133=TRUE,"",SUM(Y113,Y121,Y131))</f>
        <v/>
      </c>
      <c r="Z133" s="318" t="str">
        <f t="shared" ref="Z133" si="472">IF(BH133=TRUE,"",SUM(Z113,Z121,Z131))</f>
        <v/>
      </c>
      <c r="AA133" s="318" t="str">
        <f t="shared" ref="AA133" si="473">IF(BI133=TRUE,"",SUM(AA113,AA121,AA131))</f>
        <v/>
      </c>
      <c r="AB133" s="318" t="str">
        <f t="shared" ref="AB133" si="474">IF(BJ133=TRUE,"",SUM(AB113,AB121,AB131))</f>
        <v/>
      </c>
      <c r="AC133" s="318" t="str">
        <f t="shared" ref="AC133" si="475">IF(BK133=TRUE,"",SUM(AC113,AC121,AC131))</f>
        <v/>
      </c>
      <c r="AD133" s="318" t="str">
        <f t="shared" ref="AD133" si="476">IF(BL133=TRUE,"",SUM(AD113,AD121,AD131))</f>
        <v/>
      </c>
      <c r="AE133" s="318" t="str">
        <f t="shared" ref="AE133" si="477">IF(BM133=TRUE,"",SUM(AE113,AE121,AE131))</f>
        <v/>
      </c>
      <c r="AF133" s="318" t="str">
        <f t="shared" ref="AF133" si="478">IF(BN133=TRUE,"",SUM(AF113,AF121,AF131))</f>
        <v/>
      </c>
      <c r="AG133" s="318" t="str">
        <f t="shared" ref="AG133" si="479">IF(BO133=TRUE,"",SUM(AG113,AG121,AG131))</f>
        <v/>
      </c>
      <c r="AH133" s="318" t="str">
        <f t="shared" ref="AH133" si="480">IF(BP133=TRUE,"",SUM(AH113,AH121,AH131))</f>
        <v/>
      </c>
      <c r="AI133" s="318" t="str">
        <f t="shared" ref="AI133" si="481">IF(BQ133=TRUE,"",SUM(AI113,AI121,AI131))</f>
        <v/>
      </c>
      <c r="AJ133" s="318" t="str">
        <f t="shared" ref="AJ133" si="482">IF(BR133=TRUE,"",SUM(AJ113,AJ121,AJ131))</f>
        <v/>
      </c>
      <c r="AK133" s="318" t="str">
        <f t="shared" ref="AK133" si="483">IF(BS133=TRUE,"",SUM(AK113,AK121,AK131))</f>
        <v/>
      </c>
      <c r="AL133" s="318" t="str">
        <f t="shared" ref="AL133" si="484">IF(BT133=TRUE,"",SUM(AL113,AL121,AL131))</f>
        <v/>
      </c>
      <c r="AM133" s="317" t="str">
        <f t="shared" ref="AM133" si="485">IF(BU133=TRUE,"",SUM(AM113,AM121,AM131))</f>
        <v/>
      </c>
      <c r="AN133" s="81"/>
      <c r="AO133" s="204" t="b">
        <f>AND(F113="",F121="",F131="")</f>
        <v>1</v>
      </c>
      <c r="AP133" s="204" t="b">
        <f>AND(G113="",G121="",G131="")</f>
        <v>0</v>
      </c>
      <c r="AQ133" s="204" t="b">
        <f t="shared" ref="AQ133:BU133" si="486">AND(I113="",I121="",I131="")</f>
        <v>1</v>
      </c>
      <c r="AR133" s="204" t="b">
        <f t="shared" si="486"/>
        <v>1</v>
      </c>
      <c r="AS133" s="204" t="b">
        <f t="shared" si="486"/>
        <v>1</v>
      </c>
      <c r="AT133" s="204" t="b">
        <f t="shared" si="486"/>
        <v>1</v>
      </c>
      <c r="AU133" s="204" t="b">
        <f t="shared" si="486"/>
        <v>1</v>
      </c>
      <c r="AV133" s="204" t="b">
        <f t="shared" si="486"/>
        <v>1</v>
      </c>
      <c r="AW133" s="204" t="b">
        <f t="shared" si="486"/>
        <v>1</v>
      </c>
      <c r="AX133" s="204" t="b">
        <f t="shared" si="486"/>
        <v>1</v>
      </c>
      <c r="AY133" s="204" t="b">
        <f t="shared" si="486"/>
        <v>1</v>
      </c>
      <c r="AZ133" s="204" t="b">
        <f t="shared" si="486"/>
        <v>1</v>
      </c>
      <c r="BA133" s="204" t="b">
        <f t="shared" si="486"/>
        <v>1</v>
      </c>
      <c r="BB133" s="204" t="b">
        <f t="shared" si="486"/>
        <v>1</v>
      </c>
      <c r="BC133" s="204" t="b">
        <f t="shared" si="486"/>
        <v>1</v>
      </c>
      <c r="BD133" s="204" t="b">
        <f t="shared" si="486"/>
        <v>1</v>
      </c>
      <c r="BE133" s="204" t="b">
        <f t="shared" si="486"/>
        <v>1</v>
      </c>
      <c r="BF133" s="204" t="b">
        <f t="shared" si="486"/>
        <v>1</v>
      </c>
      <c r="BG133" s="204" t="b">
        <f t="shared" si="486"/>
        <v>1</v>
      </c>
      <c r="BH133" s="204" t="b">
        <f t="shared" si="486"/>
        <v>1</v>
      </c>
      <c r="BI133" s="204" t="b">
        <f t="shared" si="486"/>
        <v>1</v>
      </c>
      <c r="BJ133" s="204" t="b">
        <f t="shared" si="486"/>
        <v>1</v>
      </c>
      <c r="BK133" s="204" t="b">
        <f t="shared" si="486"/>
        <v>1</v>
      </c>
      <c r="BL133" s="204" t="b">
        <f t="shared" si="486"/>
        <v>1</v>
      </c>
      <c r="BM133" s="204" t="b">
        <f t="shared" si="486"/>
        <v>1</v>
      </c>
      <c r="BN133" s="204" t="b">
        <f t="shared" si="486"/>
        <v>1</v>
      </c>
      <c r="BO133" s="204" t="b">
        <f t="shared" si="486"/>
        <v>1</v>
      </c>
      <c r="BP133" s="204" t="b">
        <f t="shared" si="486"/>
        <v>1</v>
      </c>
      <c r="BQ133" s="204" t="b">
        <f t="shared" si="486"/>
        <v>1</v>
      </c>
      <c r="BR133" s="204" t="b">
        <f t="shared" si="486"/>
        <v>1</v>
      </c>
      <c r="BS133" s="204" t="b">
        <f t="shared" si="486"/>
        <v>1</v>
      </c>
      <c r="BT133" s="204" t="b">
        <f t="shared" si="486"/>
        <v>1</v>
      </c>
      <c r="BU133" s="204" t="b">
        <f t="shared" si="486"/>
        <v>1</v>
      </c>
      <c r="BV133" s="204" t="e">
        <f>AND(#REF!="",#REF!="",#REF!="")</f>
        <v>#REF!</v>
      </c>
      <c r="BW133" s="204" t="e">
        <f>AND(#REF!="",#REF!="",#REF!="")</f>
        <v>#REF!</v>
      </c>
      <c r="BX133" s="81"/>
      <c r="BY133" s="81"/>
      <c r="BZ133" s="81"/>
      <c r="CA133"/>
      <c r="CB133"/>
      <c r="CC133"/>
      <c r="CD133"/>
      <c r="CE133"/>
      <c r="CF133"/>
      <c r="CG133"/>
      <c r="CH133"/>
      <c r="CI133"/>
      <c r="CJ133"/>
      <c r="CK133"/>
      <c r="CL133"/>
      <c r="CM133"/>
      <c r="CN133"/>
      <c r="CO133"/>
      <c r="CP133"/>
      <c r="CQ133"/>
      <c r="CR133"/>
      <c r="CS133"/>
      <c r="CT133"/>
      <c r="CU133"/>
    </row>
    <row r="134" spans="1:99" ht="23.25" customHeight="1" thickBot="1">
      <c r="A134" s="3"/>
      <c r="B134" s="220" t="s">
        <v>395</v>
      </c>
      <c r="C134" s="221"/>
      <c r="D134" s="221"/>
      <c r="E134" s="235"/>
      <c r="F134" s="940"/>
      <c r="G134" s="941">
        <f>SUM(I134:AM134)</f>
        <v>0</v>
      </c>
      <c r="H134" s="942"/>
      <c r="I134" s="943"/>
      <c r="J134" s="944"/>
      <c r="K134" s="945"/>
      <c r="L134" s="946"/>
      <c r="M134" s="947"/>
      <c r="N134" s="947"/>
      <c r="O134" s="947"/>
      <c r="P134" s="947"/>
      <c r="Q134" s="947"/>
      <c r="R134" s="947"/>
      <c r="S134" s="947"/>
      <c r="T134" s="947"/>
      <c r="U134" s="947"/>
      <c r="V134" s="947"/>
      <c r="W134" s="947"/>
      <c r="X134" s="947"/>
      <c r="Y134" s="301"/>
      <c r="Z134" s="301"/>
      <c r="AA134" s="301"/>
      <c r="AB134" s="301"/>
      <c r="AC134" s="301"/>
      <c r="AD134" s="301"/>
      <c r="AE134" s="301"/>
      <c r="AF134" s="301"/>
      <c r="AG134" s="301"/>
      <c r="AH134" s="301"/>
      <c r="AI134" s="301"/>
      <c r="AJ134" s="301"/>
      <c r="AK134" s="301"/>
      <c r="AL134" s="301"/>
      <c r="AM134" s="362"/>
      <c r="AN134" s="81"/>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81"/>
      <c r="BY134" s="81"/>
      <c r="BZ134" s="81"/>
      <c r="CA134"/>
      <c r="CB134"/>
      <c r="CC134"/>
      <c r="CD134"/>
      <c r="CE134"/>
      <c r="CF134"/>
      <c r="CG134"/>
      <c r="CH134"/>
      <c r="CI134"/>
      <c r="CJ134"/>
      <c r="CK134"/>
      <c r="CL134"/>
      <c r="CM134"/>
      <c r="CN134"/>
      <c r="CO134"/>
      <c r="CP134"/>
      <c r="CQ134"/>
      <c r="CR134"/>
      <c r="CS134"/>
      <c r="CT134"/>
      <c r="CU134"/>
    </row>
    <row r="135" spans="1:99" ht="48.75" customHeight="1" thickBot="1">
      <c r="A135" s="3"/>
      <c r="B135" s="1369" t="s">
        <v>396</v>
      </c>
      <c r="C135" s="1370"/>
      <c r="D135" s="1370"/>
      <c r="E135" s="1370"/>
      <c r="F135" s="948" t="str">
        <f>IF(AO135=TRUE,"",SUM(F133:F134))</f>
        <v/>
      </c>
      <c r="G135" s="949">
        <f>IF(AP135=TRUE,"",SUM(G133:G134))</f>
        <v>0</v>
      </c>
      <c r="H135" s="950"/>
      <c r="I135" s="948" t="str">
        <f t="shared" ref="I135:M135" si="487">IF(AQ135=TRUE,"",SUM(I133:I134))</f>
        <v/>
      </c>
      <c r="J135" s="951" t="str">
        <f t="shared" si="487"/>
        <v/>
      </c>
      <c r="K135" s="952" t="str">
        <f t="shared" si="487"/>
        <v/>
      </c>
      <c r="L135" s="951" t="str">
        <f t="shared" si="487"/>
        <v/>
      </c>
      <c r="M135" s="953" t="str">
        <f t="shared" si="487"/>
        <v/>
      </c>
      <c r="N135" s="953" t="str">
        <f t="shared" ref="N135" si="488">IF(AV135=TRUE,"",SUM(N133:N134))</f>
        <v/>
      </c>
      <c r="O135" s="953" t="str">
        <f t="shared" ref="O135" si="489">IF(AW135=TRUE,"",SUM(O133:O134))</f>
        <v/>
      </c>
      <c r="P135" s="953" t="str">
        <f t="shared" ref="P135" si="490">IF(AX135=TRUE,"",SUM(P133:P134))</f>
        <v/>
      </c>
      <c r="Q135" s="953" t="str">
        <f t="shared" ref="Q135" si="491">IF(AY135=TRUE,"",SUM(Q133:Q134))</f>
        <v/>
      </c>
      <c r="R135" s="953" t="str">
        <f t="shared" ref="R135" si="492">IF(AZ135=TRUE,"",SUM(R133:R134))</f>
        <v/>
      </c>
      <c r="S135" s="953" t="str">
        <f t="shared" ref="S135" si="493">IF(BA135=TRUE,"",SUM(S133:S134))</f>
        <v/>
      </c>
      <c r="T135" s="953" t="str">
        <f t="shared" ref="T135" si="494">IF(BB135=TRUE,"",SUM(T133:T134))</f>
        <v/>
      </c>
      <c r="U135" s="953" t="str">
        <f t="shared" ref="U135" si="495">IF(BC135=TRUE,"",SUM(U133:U134))</f>
        <v/>
      </c>
      <c r="V135" s="953" t="str">
        <f t="shared" ref="V135" si="496">IF(BD135=TRUE,"",SUM(V133:V134))</f>
        <v/>
      </c>
      <c r="W135" s="953" t="str">
        <f t="shared" ref="W135" si="497">IF(BE135=TRUE,"",SUM(W133:W134))</f>
        <v/>
      </c>
      <c r="X135" s="953" t="str">
        <f t="shared" ref="X135" si="498">IF(BF135=TRUE,"",SUM(X133:X134))</f>
        <v/>
      </c>
      <c r="Y135" s="320" t="str">
        <f t="shared" ref="Y135" si="499">IF(BG135=TRUE,"",SUM(Y133:Y134))</f>
        <v/>
      </c>
      <c r="Z135" s="320" t="str">
        <f t="shared" ref="Z135" si="500">IF(BH135=TRUE,"",SUM(Z133:Z134))</f>
        <v/>
      </c>
      <c r="AA135" s="320" t="str">
        <f t="shared" ref="AA135" si="501">IF(BI135=TRUE,"",SUM(AA133:AA134))</f>
        <v/>
      </c>
      <c r="AB135" s="320" t="str">
        <f t="shared" ref="AB135" si="502">IF(BJ135=TRUE,"",SUM(AB133:AB134))</f>
        <v/>
      </c>
      <c r="AC135" s="320" t="str">
        <f t="shared" ref="AC135" si="503">IF(BK135=TRUE,"",SUM(AC133:AC134))</f>
        <v/>
      </c>
      <c r="AD135" s="320" t="str">
        <f t="shared" ref="AD135" si="504">IF(BL135=TRUE,"",SUM(AD133:AD134))</f>
        <v/>
      </c>
      <c r="AE135" s="320" t="str">
        <f t="shared" ref="AE135" si="505">IF(BM135=TRUE,"",SUM(AE133:AE134))</f>
        <v/>
      </c>
      <c r="AF135" s="320" t="str">
        <f t="shared" ref="AF135" si="506">IF(BN135=TRUE,"",SUM(AF133:AF134))</f>
        <v/>
      </c>
      <c r="AG135" s="320" t="str">
        <f t="shared" ref="AG135" si="507">IF(BO135=TRUE,"",SUM(AG133:AG134))</f>
        <v/>
      </c>
      <c r="AH135" s="320" t="str">
        <f t="shared" ref="AH135" si="508">IF(BP135=TRUE,"",SUM(AH133:AH134))</f>
        <v/>
      </c>
      <c r="AI135" s="320" t="str">
        <f t="shared" ref="AI135" si="509">IF(BQ135=TRUE,"",SUM(AI133:AI134))</f>
        <v/>
      </c>
      <c r="AJ135" s="320" t="str">
        <f t="shared" ref="AJ135" si="510">IF(BR135=TRUE,"",SUM(AJ133:AJ134))</f>
        <v/>
      </c>
      <c r="AK135" s="320" t="str">
        <f t="shared" ref="AK135" si="511">IF(BS135=TRUE,"",SUM(AK133:AK134))</f>
        <v/>
      </c>
      <c r="AL135" s="320" t="str">
        <f t="shared" ref="AL135" si="512">IF(BT135=TRUE,"",SUM(AL133:AL134))</f>
        <v/>
      </c>
      <c r="AM135" s="319" t="str">
        <f t="shared" ref="AM135" si="513">IF(BU135=TRUE,"",SUM(AM133:AM134))</f>
        <v/>
      </c>
      <c r="AN135" s="81"/>
      <c r="AO135" s="204" t="b">
        <f>AND(F133="",F134="")</f>
        <v>1</v>
      </c>
      <c r="AP135" s="204" t="b">
        <f>AND(G133="",G134="")</f>
        <v>0</v>
      </c>
      <c r="AQ135" s="204" t="b">
        <f t="shared" ref="AQ135:BU135" si="514">AND(I133="",I134="")</f>
        <v>1</v>
      </c>
      <c r="AR135" s="204" t="b">
        <f t="shared" si="514"/>
        <v>1</v>
      </c>
      <c r="AS135" s="204" t="b">
        <f t="shared" si="514"/>
        <v>1</v>
      </c>
      <c r="AT135" s="204" t="b">
        <f t="shared" si="514"/>
        <v>1</v>
      </c>
      <c r="AU135" s="204" t="b">
        <f t="shared" si="514"/>
        <v>1</v>
      </c>
      <c r="AV135" s="204" t="b">
        <f t="shared" si="514"/>
        <v>1</v>
      </c>
      <c r="AW135" s="204" t="b">
        <f t="shared" si="514"/>
        <v>1</v>
      </c>
      <c r="AX135" s="204" t="b">
        <f t="shared" si="514"/>
        <v>1</v>
      </c>
      <c r="AY135" s="204" t="b">
        <f t="shared" si="514"/>
        <v>1</v>
      </c>
      <c r="AZ135" s="204" t="b">
        <f t="shared" si="514"/>
        <v>1</v>
      </c>
      <c r="BA135" s="204" t="b">
        <f t="shared" si="514"/>
        <v>1</v>
      </c>
      <c r="BB135" s="204" t="b">
        <f t="shared" si="514"/>
        <v>1</v>
      </c>
      <c r="BC135" s="204" t="b">
        <f t="shared" si="514"/>
        <v>1</v>
      </c>
      <c r="BD135" s="204" t="b">
        <f t="shared" si="514"/>
        <v>1</v>
      </c>
      <c r="BE135" s="204" t="b">
        <f t="shared" si="514"/>
        <v>1</v>
      </c>
      <c r="BF135" s="204" t="b">
        <f t="shared" si="514"/>
        <v>1</v>
      </c>
      <c r="BG135" s="204" t="b">
        <f t="shared" si="514"/>
        <v>1</v>
      </c>
      <c r="BH135" s="204" t="b">
        <f t="shared" si="514"/>
        <v>1</v>
      </c>
      <c r="BI135" s="204" t="b">
        <f t="shared" si="514"/>
        <v>1</v>
      </c>
      <c r="BJ135" s="204" t="b">
        <f t="shared" si="514"/>
        <v>1</v>
      </c>
      <c r="BK135" s="204" t="b">
        <f t="shared" si="514"/>
        <v>1</v>
      </c>
      <c r="BL135" s="204" t="b">
        <f t="shared" si="514"/>
        <v>1</v>
      </c>
      <c r="BM135" s="204" t="b">
        <f t="shared" si="514"/>
        <v>1</v>
      </c>
      <c r="BN135" s="204" t="b">
        <f t="shared" si="514"/>
        <v>1</v>
      </c>
      <c r="BO135" s="204" t="b">
        <f t="shared" si="514"/>
        <v>1</v>
      </c>
      <c r="BP135" s="204" t="b">
        <f t="shared" si="514"/>
        <v>1</v>
      </c>
      <c r="BQ135" s="204" t="b">
        <f t="shared" si="514"/>
        <v>1</v>
      </c>
      <c r="BR135" s="204" t="b">
        <f t="shared" si="514"/>
        <v>1</v>
      </c>
      <c r="BS135" s="204" t="b">
        <f t="shared" si="514"/>
        <v>1</v>
      </c>
      <c r="BT135" s="204" t="b">
        <f t="shared" si="514"/>
        <v>1</v>
      </c>
      <c r="BU135" s="204" t="b">
        <f t="shared" si="514"/>
        <v>1</v>
      </c>
      <c r="BV135" s="204" t="e">
        <f>AND(#REF!="",#REF!="")</f>
        <v>#REF!</v>
      </c>
      <c r="BW135" s="204" t="e">
        <f>AND(#REF!="",#REF!="")</f>
        <v>#REF!</v>
      </c>
      <c r="BX135" s="81"/>
      <c r="BY135" s="81"/>
      <c r="BZ135" s="81"/>
      <c r="CA135"/>
      <c r="CB135"/>
      <c r="CC135"/>
      <c r="CD135"/>
      <c r="CE135"/>
      <c r="CF135"/>
      <c r="CG135"/>
      <c r="CH135"/>
      <c r="CI135"/>
      <c r="CJ135"/>
      <c r="CK135"/>
      <c r="CL135"/>
      <c r="CM135"/>
      <c r="CN135"/>
      <c r="CO135"/>
      <c r="CP135"/>
      <c r="CQ135"/>
      <c r="CR135"/>
      <c r="CS135"/>
      <c r="CT135"/>
      <c r="CU135"/>
    </row>
    <row r="136" spans="1:99" ht="24.95" customHeight="1" thickBot="1">
      <c r="A136" s="3"/>
      <c r="B136" s="220" t="s">
        <v>397</v>
      </c>
      <c r="C136" s="221"/>
      <c r="D136" s="221"/>
      <c r="E136" s="235"/>
      <c r="F136" s="940"/>
      <c r="G136" s="941">
        <f>I136</f>
        <v>0</v>
      </c>
      <c r="H136" s="954"/>
      <c r="I136" s="954"/>
      <c r="J136" s="954"/>
      <c r="K136" s="954"/>
      <c r="L136" s="954"/>
      <c r="M136" s="954"/>
      <c r="N136" s="954"/>
      <c r="O136" s="954"/>
      <c r="P136" s="954"/>
      <c r="Q136" s="954"/>
      <c r="R136" s="954"/>
      <c r="S136" s="954"/>
      <c r="T136" s="954"/>
      <c r="U136" s="954"/>
      <c r="V136" s="954"/>
      <c r="W136" s="954"/>
      <c r="X136" s="954"/>
      <c r="Y136" s="321"/>
      <c r="Z136" s="321"/>
      <c r="AA136" s="321"/>
      <c r="AB136" s="321"/>
      <c r="AC136" s="321"/>
      <c r="AD136" s="321"/>
      <c r="AE136" s="321"/>
      <c r="AF136" s="321"/>
      <c r="AG136" s="321"/>
      <c r="AH136" s="321"/>
      <c r="AI136" s="321"/>
      <c r="AJ136" s="321"/>
      <c r="AK136" s="321"/>
      <c r="AL136" s="321"/>
      <c r="AM136" s="321"/>
      <c r="AN136" s="81"/>
      <c r="AO136" s="266"/>
      <c r="AP136" s="266"/>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c r="CB136"/>
      <c r="CC136"/>
      <c r="CD136"/>
      <c r="CE136"/>
      <c r="CF136"/>
      <c r="CG136"/>
      <c r="CH136"/>
      <c r="CI136"/>
      <c r="CJ136"/>
      <c r="CK136"/>
      <c r="CL136"/>
      <c r="CM136"/>
      <c r="CN136"/>
      <c r="CO136"/>
      <c r="CP136"/>
      <c r="CQ136"/>
      <c r="CR136"/>
      <c r="CS136"/>
      <c r="CT136"/>
      <c r="CU136"/>
    </row>
    <row r="137" spans="1:99" ht="24.95" customHeight="1" thickBot="1">
      <c r="A137" s="3"/>
      <c r="B137" s="220" t="s">
        <v>398</v>
      </c>
      <c r="C137" s="221"/>
      <c r="D137" s="221"/>
      <c r="E137" s="235"/>
      <c r="F137" s="940"/>
      <c r="G137" s="941">
        <f>I137</f>
        <v>0</v>
      </c>
      <c r="H137" s="954"/>
      <c r="I137" s="954"/>
      <c r="J137" s="954"/>
      <c r="K137" s="954"/>
      <c r="L137" s="954"/>
      <c r="M137" s="954"/>
      <c r="N137" s="954"/>
      <c r="O137" s="954"/>
      <c r="P137" s="954"/>
      <c r="Q137" s="954"/>
      <c r="R137" s="954"/>
      <c r="S137" s="954"/>
      <c r="T137" s="954"/>
      <c r="U137" s="954"/>
      <c r="V137" s="954"/>
      <c r="W137" s="954"/>
      <c r="X137" s="954"/>
      <c r="Y137" s="321"/>
      <c r="Z137" s="321"/>
      <c r="AA137" s="321"/>
      <c r="AB137" s="321"/>
      <c r="AC137" s="321"/>
      <c r="AD137" s="321"/>
      <c r="AE137" s="321"/>
      <c r="AF137" s="321"/>
      <c r="AG137" s="321"/>
      <c r="AH137" s="321"/>
      <c r="AI137" s="321"/>
      <c r="AJ137" s="321"/>
      <c r="AK137" s="321"/>
      <c r="AL137" s="321"/>
      <c r="AM137" s="321"/>
      <c r="AN137" s="81"/>
      <c r="AO137" s="267"/>
      <c r="AP137" s="267"/>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c r="CB137"/>
      <c r="CC137"/>
      <c r="CD137"/>
      <c r="CE137"/>
      <c r="CF137"/>
      <c r="CG137"/>
      <c r="CH137"/>
      <c r="CI137"/>
      <c r="CJ137"/>
      <c r="CK137"/>
      <c r="CL137"/>
      <c r="CM137"/>
      <c r="CN137"/>
      <c r="CO137"/>
      <c r="CP137"/>
      <c r="CQ137"/>
      <c r="CR137"/>
      <c r="CS137"/>
      <c r="CT137"/>
      <c r="CU137"/>
    </row>
    <row r="138" spans="1:99" ht="42.75" customHeight="1" thickBot="1">
      <c r="A138" s="3"/>
      <c r="B138" s="1371" t="s">
        <v>399</v>
      </c>
      <c r="C138" s="1372"/>
      <c r="D138" s="1372"/>
      <c r="E138" s="1372"/>
      <c r="F138" s="948" t="str">
        <f>IF(AO138=TRUE,"",SUM(F135:F137))</f>
        <v/>
      </c>
      <c r="G138" s="949">
        <f>IF(AP138=TRUE,"",SUM(G135:G137))</f>
        <v>0</v>
      </c>
      <c r="H138" s="954"/>
      <c r="I138" s="954"/>
      <c r="J138" s="954"/>
      <c r="K138" s="954"/>
      <c r="L138" s="954"/>
      <c r="M138" s="954"/>
      <c r="N138" s="954"/>
      <c r="O138" s="954"/>
      <c r="P138" s="954"/>
      <c r="Q138" s="954"/>
      <c r="R138" s="954"/>
      <c r="S138" s="954"/>
      <c r="T138" s="954"/>
      <c r="U138" s="954"/>
      <c r="V138" s="954"/>
      <c r="W138" s="954"/>
      <c r="X138" s="954"/>
      <c r="Y138" s="321"/>
      <c r="Z138" s="321"/>
      <c r="AA138" s="321"/>
      <c r="AB138" s="321"/>
      <c r="AC138" s="321"/>
      <c r="AD138" s="321"/>
      <c r="AE138" s="321"/>
      <c r="AF138" s="321"/>
      <c r="AG138" s="321"/>
      <c r="AH138" s="321"/>
      <c r="AI138" s="321"/>
      <c r="AJ138" s="321"/>
      <c r="AK138" s="321"/>
      <c r="AL138" s="321"/>
      <c r="AM138" s="321"/>
      <c r="AN138" s="81"/>
      <c r="AO138" s="204" t="b">
        <f>AND(F135="",F136="",F137="")</f>
        <v>1</v>
      </c>
      <c r="AP138" s="204" t="b">
        <f>AND(G135="",G136="",G137="")</f>
        <v>0</v>
      </c>
      <c r="AQ138" s="204" t="b">
        <f>AND(H135="",H136="",H137="")</f>
        <v>1</v>
      </c>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c r="CB138"/>
      <c r="CC138"/>
      <c r="CD138"/>
      <c r="CE138"/>
      <c r="CF138"/>
      <c r="CG138"/>
      <c r="CH138"/>
      <c r="CI138"/>
      <c r="CJ138"/>
      <c r="CK138"/>
      <c r="CL138"/>
      <c r="CM138"/>
      <c r="CN138"/>
      <c r="CO138"/>
      <c r="CP138"/>
      <c r="CQ138"/>
      <c r="CR138"/>
      <c r="CS138"/>
      <c r="CT138"/>
      <c r="CU138"/>
    </row>
    <row r="139" spans="1:99" ht="14.25" thickTop="1">
      <c r="A139" s="82"/>
      <c r="B139" s="195"/>
      <c r="C139" s="82"/>
      <c r="D139" s="82"/>
      <c r="E139" s="82"/>
      <c r="F139" s="209"/>
      <c r="G139" s="246"/>
      <c r="H139" s="246"/>
      <c r="I139" s="209"/>
      <c r="J139" s="247"/>
      <c r="K139" s="247"/>
      <c r="L139" s="247"/>
      <c r="M139" s="209"/>
      <c r="N139" s="209"/>
      <c r="O139" s="209"/>
      <c r="P139" s="209"/>
      <c r="Q139" s="209"/>
      <c r="R139" s="81"/>
      <c r="S139" s="81"/>
      <c r="T139" s="81"/>
      <c r="U139" s="81"/>
      <c r="V139" s="81"/>
      <c r="W139" s="209"/>
      <c r="X139" s="209"/>
      <c r="Y139" s="209"/>
      <c r="Z139" s="209"/>
      <c r="AA139" s="81"/>
      <c r="AB139" s="81"/>
      <c r="AC139" s="81"/>
      <c r="AD139" s="81"/>
      <c r="AE139" s="209"/>
      <c r="AF139" s="209"/>
      <c r="AG139" s="209"/>
      <c r="AH139" s="209"/>
      <c r="AI139" s="209"/>
      <c r="AJ139" s="209"/>
      <c r="AK139" s="209"/>
      <c r="AL139" s="209"/>
      <c r="AM139" s="209"/>
      <c r="AN139" s="81"/>
      <c r="AO139" s="81"/>
      <c r="AP139" s="81"/>
      <c r="AQ139" s="81"/>
      <c r="AR139" s="209"/>
      <c r="AS139" s="209"/>
      <c r="AT139" s="209"/>
      <c r="AU139" s="247"/>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c r="CB139"/>
      <c r="CC139"/>
      <c r="CD139"/>
      <c r="CE139"/>
      <c r="CF139"/>
      <c r="CG139"/>
      <c r="CH139"/>
      <c r="CI139"/>
      <c r="CJ139"/>
      <c r="CK139"/>
      <c r="CL139"/>
      <c r="CM139"/>
      <c r="CN139"/>
      <c r="CO139"/>
      <c r="CP139"/>
      <c r="CQ139"/>
      <c r="CR139"/>
      <c r="CS139"/>
      <c r="CT139"/>
      <c r="CU139"/>
    </row>
    <row r="140" spans="1:99">
      <c r="A140" s="105"/>
      <c r="B140" s="104"/>
      <c r="C140" s="105"/>
      <c r="D140" s="105"/>
      <c r="E140" s="105"/>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c r="CB140"/>
      <c r="CC140"/>
      <c r="CD140"/>
      <c r="CE140"/>
      <c r="CF140"/>
      <c r="CG140"/>
      <c r="CH140"/>
      <c r="CI140"/>
      <c r="CJ140"/>
      <c r="CK140"/>
      <c r="CL140"/>
      <c r="CM140"/>
      <c r="CN140"/>
      <c r="CO140"/>
      <c r="CP140"/>
      <c r="CQ140"/>
      <c r="CR140"/>
      <c r="CS140"/>
      <c r="CT140"/>
      <c r="CU140"/>
    </row>
    <row r="141" spans="1:99" ht="41.25" customHeight="1">
      <c r="A141" s="105"/>
      <c r="B141" s="104"/>
      <c r="C141" s="105"/>
      <c r="D141" s="105"/>
      <c r="E141" s="105"/>
      <c r="F141" s="1366" t="str">
        <f>IF(F134="","",IF(F135=SUM(I135:AL135),"","l当年度収支差額の合計（セルF135）が、各学校のｌ行名の値の合計と異なります。未入力・誤入力か所を探して修正・追記をお願いします。"))</f>
        <v/>
      </c>
      <c r="G141" s="1366"/>
      <c r="H141" s="1366"/>
      <c r="I141" s="1366"/>
      <c r="J141" s="1366"/>
      <c r="K141" s="1366"/>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c r="CB141"/>
      <c r="CC141"/>
      <c r="CD141"/>
      <c r="CE141"/>
      <c r="CF141"/>
      <c r="CG141"/>
      <c r="CH141"/>
      <c r="CI141"/>
      <c r="CJ141"/>
      <c r="CK141"/>
      <c r="CL141"/>
      <c r="CM141"/>
      <c r="CN141"/>
      <c r="CO141"/>
      <c r="CP141"/>
      <c r="CQ141"/>
      <c r="CR141"/>
      <c r="CS141"/>
      <c r="CT141"/>
      <c r="CU141"/>
    </row>
    <row r="142" spans="1:99">
      <c r="A142" s="105"/>
      <c r="B142" s="104"/>
      <c r="C142" s="105"/>
      <c r="D142" s="105"/>
      <c r="E142" s="105"/>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c r="CN142"/>
      <c r="CO142"/>
      <c r="CP142"/>
      <c r="CQ142"/>
      <c r="CR142"/>
      <c r="CS142"/>
      <c r="CT142"/>
      <c r="CU142"/>
    </row>
    <row r="143" spans="1:99">
      <c r="A143" s="105"/>
      <c r="B143" s="104"/>
      <c r="C143" s="105"/>
      <c r="D143" s="105"/>
      <c r="E143" s="105"/>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c r="BZ143" s="81"/>
      <c r="CA143"/>
      <c r="CB143"/>
      <c r="CC143"/>
      <c r="CD143"/>
      <c r="CE143"/>
      <c r="CF143"/>
      <c r="CG143"/>
      <c r="CH143"/>
      <c r="CI143"/>
      <c r="CJ143"/>
      <c r="CK143"/>
      <c r="CL143"/>
      <c r="CM143"/>
      <c r="CN143"/>
      <c r="CO143"/>
      <c r="CP143"/>
      <c r="CQ143"/>
      <c r="CR143"/>
      <c r="CS143"/>
      <c r="CT143"/>
      <c r="CU143"/>
    </row>
    <row r="144" spans="1:99">
      <c r="A144" s="105"/>
      <c r="B144" s="104"/>
      <c r="C144" s="105"/>
      <c r="D144" s="105"/>
      <c r="E144" s="105"/>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c r="BZ144" s="81"/>
      <c r="CA144"/>
      <c r="CB144"/>
      <c r="CC144"/>
      <c r="CD144"/>
      <c r="CE144"/>
      <c r="CF144"/>
      <c r="CG144"/>
      <c r="CH144"/>
      <c r="CI144"/>
      <c r="CJ144"/>
      <c r="CK144"/>
      <c r="CL144"/>
      <c r="CM144"/>
      <c r="CN144"/>
      <c r="CO144"/>
      <c r="CP144"/>
      <c r="CQ144"/>
      <c r="CR144"/>
      <c r="CS144"/>
      <c r="CT144"/>
      <c r="CU144"/>
    </row>
    <row r="145" spans="1:99">
      <c r="A145" s="105"/>
      <c r="B145" s="104"/>
      <c r="C145" s="105"/>
      <c r="D145" s="105"/>
      <c r="E145" s="105"/>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c r="CB145"/>
      <c r="CC145"/>
      <c r="CD145"/>
      <c r="CE145"/>
      <c r="CF145"/>
      <c r="CG145"/>
      <c r="CH145"/>
      <c r="CI145"/>
      <c r="CJ145"/>
      <c r="CK145"/>
      <c r="CL145"/>
      <c r="CM145"/>
      <c r="CN145"/>
      <c r="CO145"/>
      <c r="CP145"/>
      <c r="CQ145"/>
      <c r="CR145"/>
      <c r="CS145"/>
      <c r="CT145"/>
      <c r="CU145"/>
    </row>
    <row r="146" spans="1:99">
      <c r="A146" s="105"/>
      <c r="B146" s="104"/>
      <c r="C146" s="105"/>
      <c r="D146" s="105"/>
      <c r="E146" s="105"/>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c r="CB146"/>
      <c r="CC146"/>
      <c r="CD146"/>
      <c r="CE146"/>
      <c r="CF146"/>
      <c r="CG146"/>
      <c r="CH146"/>
      <c r="CI146"/>
      <c r="CJ146"/>
      <c r="CK146"/>
      <c r="CL146"/>
      <c r="CM146"/>
      <c r="CN146"/>
      <c r="CO146"/>
      <c r="CP146"/>
      <c r="CQ146"/>
      <c r="CR146"/>
      <c r="CS146"/>
      <c r="CT146"/>
      <c r="CU146"/>
    </row>
    <row r="147" spans="1:99">
      <c r="A147" s="105"/>
      <c r="B147" s="104"/>
      <c r="C147" s="105"/>
      <c r="D147" s="105"/>
      <c r="E147" s="105"/>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c r="CB147"/>
      <c r="CC147"/>
      <c r="CD147"/>
      <c r="CE147"/>
      <c r="CF147"/>
      <c r="CG147"/>
      <c r="CH147"/>
      <c r="CI147"/>
      <c r="CJ147"/>
      <c r="CK147"/>
      <c r="CL147"/>
      <c r="CM147"/>
      <c r="CN147"/>
      <c r="CO147"/>
      <c r="CP147"/>
      <c r="CQ147"/>
      <c r="CR147"/>
      <c r="CS147"/>
      <c r="CT147"/>
      <c r="CU147"/>
    </row>
    <row r="148" spans="1:99">
      <c r="A148" s="105"/>
      <c r="B148" s="104"/>
      <c r="C148" s="105"/>
      <c r="D148" s="105"/>
      <c r="E148" s="105"/>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c r="CB148"/>
      <c r="CC148"/>
      <c r="CD148"/>
      <c r="CE148"/>
      <c r="CF148"/>
      <c r="CG148"/>
      <c r="CH148"/>
      <c r="CI148"/>
      <c r="CJ148"/>
      <c r="CK148"/>
      <c r="CL148"/>
      <c r="CM148"/>
      <c r="CN148"/>
      <c r="CO148"/>
      <c r="CP148"/>
      <c r="CQ148"/>
      <c r="CR148"/>
      <c r="CS148"/>
      <c r="CT148"/>
      <c r="CU148"/>
    </row>
    <row r="149" spans="1:99">
      <c r="A149" s="105"/>
      <c r="B149" s="104"/>
      <c r="C149" s="105"/>
      <c r="D149" s="105"/>
      <c r="E149" s="105"/>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c r="CB149"/>
      <c r="CC149"/>
      <c r="CD149"/>
      <c r="CE149"/>
      <c r="CF149"/>
      <c r="CG149"/>
      <c r="CH149"/>
      <c r="CI149"/>
      <c r="CJ149"/>
      <c r="CK149"/>
      <c r="CL149"/>
      <c r="CM149"/>
      <c r="CN149"/>
      <c r="CO149"/>
      <c r="CP149"/>
      <c r="CQ149"/>
      <c r="CR149"/>
      <c r="CS149"/>
      <c r="CT149"/>
      <c r="CU149"/>
    </row>
    <row r="150" spans="1:99">
      <c r="A150" s="105"/>
      <c r="B150" s="104"/>
      <c r="C150" s="105"/>
      <c r="D150" s="105"/>
      <c r="E150" s="105"/>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row>
    <row r="151" spans="1:99">
      <c r="A151" s="105"/>
      <c r="B151" s="104"/>
      <c r="C151" s="105"/>
      <c r="D151" s="105"/>
      <c r="E151" s="105"/>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row>
    <row r="152" spans="1:99">
      <c r="A152" s="105"/>
      <c r="B152" s="104"/>
      <c r="C152" s="105"/>
      <c r="D152" s="105"/>
      <c r="E152" s="105"/>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row>
    <row r="153" spans="1:99">
      <c r="A153" s="105"/>
      <c r="B153" s="104"/>
      <c r="C153" s="105"/>
      <c r="D153" s="105"/>
      <c r="E153" s="105"/>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row>
    <row r="154" spans="1:99">
      <c r="A154" s="105"/>
      <c r="B154" s="104"/>
      <c r="C154" s="105"/>
      <c r="D154" s="105"/>
      <c r="E154" s="105"/>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row>
    <row r="155" spans="1:99">
      <c r="AN155" s="8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row>
    <row r="156" spans="1:99">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row>
    <row r="157" spans="1:99">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row>
    <row r="158" spans="1:99">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row>
    <row r="159" spans="1:9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row>
    <row r="160" spans="1:99">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row>
  </sheetData>
  <sheetProtection algorithmName="SHA-512" hashValue="IgSQ3L9ztV1n+n12vXlkeyeA4eFROEH+K1fjYTM0FiteGTr7YmTsGXJ+ClP71yEGThPBhXkOrSyGGNnGQi/AXQ==" saltValue="mDVgEfL67oQLcN9VscisbQ==" spinCount="100000" sheet="1" objects="1" scenarios="1"/>
  <dataConsolidate/>
  <mergeCells count="81">
    <mergeCell ref="L2:O4"/>
    <mergeCell ref="P2:S4"/>
    <mergeCell ref="T2:W4"/>
    <mergeCell ref="F141:K141"/>
    <mergeCell ref="AH1:AJ1"/>
    <mergeCell ref="P1:R1"/>
    <mergeCell ref="B10:K10"/>
    <mergeCell ref="B37:E37"/>
    <mergeCell ref="B38:E38"/>
    <mergeCell ref="B133:E133"/>
    <mergeCell ref="B135:E135"/>
    <mergeCell ref="B138:E138"/>
    <mergeCell ref="B123:B131"/>
    <mergeCell ref="C131:E131"/>
    <mergeCell ref="C128:D130"/>
    <mergeCell ref="C123:D127"/>
    <mergeCell ref="B115:B121"/>
    <mergeCell ref="C115:D117"/>
    <mergeCell ref="C118:D120"/>
    <mergeCell ref="C121:E121"/>
    <mergeCell ref="B101:B113"/>
    <mergeCell ref="C113:E113"/>
    <mergeCell ref="C101:D107"/>
    <mergeCell ref="C108:D112"/>
    <mergeCell ref="Y1:AA1"/>
    <mergeCell ref="B75:E75"/>
    <mergeCell ref="B76:E76"/>
    <mergeCell ref="B73:E73"/>
    <mergeCell ref="B74:E74"/>
    <mergeCell ref="C72:D72"/>
    <mergeCell ref="B61:E61"/>
    <mergeCell ref="B62:B72"/>
    <mergeCell ref="B12:E13"/>
    <mergeCell ref="B14:E14"/>
    <mergeCell ref="B15:B20"/>
    <mergeCell ref="B21:E21"/>
    <mergeCell ref="B39:B41"/>
    <mergeCell ref="B42:E42"/>
    <mergeCell ref="B55:E55"/>
    <mergeCell ref="C63:C65"/>
    <mergeCell ref="C62:D62"/>
    <mergeCell ref="B59:E60"/>
    <mergeCell ref="C82:D82"/>
    <mergeCell ref="B57:K57"/>
    <mergeCell ref="C83:D83"/>
    <mergeCell ref="C79:D79"/>
    <mergeCell ref="C66:D66"/>
    <mergeCell ref="C67:C69"/>
    <mergeCell ref="C70:D70"/>
    <mergeCell ref="C71:D71"/>
    <mergeCell ref="C84:D84"/>
    <mergeCell ref="C77:D77"/>
    <mergeCell ref="C80:D80"/>
    <mergeCell ref="B77:B80"/>
    <mergeCell ref="C78:D78"/>
    <mergeCell ref="B24:E24"/>
    <mergeCell ref="B25:E25"/>
    <mergeCell ref="B26:B31"/>
    <mergeCell ref="C28:C30"/>
    <mergeCell ref="B51:B53"/>
    <mergeCell ref="B45:B49"/>
    <mergeCell ref="B32:E32"/>
    <mergeCell ref="B33:E33"/>
    <mergeCell ref="B34:B35"/>
    <mergeCell ref="B36:E36"/>
    <mergeCell ref="B22:B23"/>
    <mergeCell ref="B85:E85"/>
    <mergeCell ref="G12:G13"/>
    <mergeCell ref="B97:K97"/>
    <mergeCell ref="B92:E92"/>
    <mergeCell ref="B93:E93"/>
    <mergeCell ref="B81:E81"/>
    <mergeCell ref="B82:B84"/>
    <mergeCell ref="C89:D89"/>
    <mergeCell ref="C90:D90"/>
    <mergeCell ref="C91:D91"/>
    <mergeCell ref="B86:E86"/>
    <mergeCell ref="B87:E87"/>
    <mergeCell ref="B88:E88"/>
    <mergeCell ref="B89:B91"/>
    <mergeCell ref="B43:E43"/>
  </mergeCells>
  <phoneticPr fontId="7"/>
  <conditionalFormatting sqref="K14:K42">
    <cfRule type="expression" dxfId="44" priority="3">
      <formula>$K$13=""</formula>
    </cfRule>
  </conditionalFormatting>
  <conditionalFormatting sqref="K59:K85">
    <cfRule type="expression" dxfId="36" priority="2">
      <formula>$K$13=""</formula>
    </cfRule>
  </conditionalFormatting>
  <conditionalFormatting sqref="K99:K135">
    <cfRule type="expression" dxfId="34" priority="1">
      <formula>$K$13=""</formula>
    </cfRule>
  </conditionalFormatting>
  <conditionalFormatting sqref="L2:W4">
    <cfRule type="expression" dxfId="32" priority="4">
      <formula>J$13=""</formula>
    </cfRule>
  </conditionalFormatting>
  <conditionalFormatting sqref="L14:AM135">
    <cfRule type="expression" dxfId="28" priority="37">
      <formula>L$13=""</formula>
    </cfRule>
  </conditionalFormatting>
  <conditionalFormatting sqref="N14:AM14">
    <cfRule type="expression" dxfId="17" priority="28">
      <formula>N$13=""</formula>
    </cfRule>
  </conditionalFormatting>
  <conditionalFormatting sqref="N21:AM21">
    <cfRule type="expression" dxfId="15" priority="26">
      <formula>N$13=""</formula>
    </cfRule>
  </conditionalFormatting>
  <conditionalFormatting sqref="N25:AM25">
    <cfRule type="expression" dxfId="13" priority="24">
      <formula>N$13=""</formula>
    </cfRule>
  </conditionalFormatting>
  <conditionalFormatting sqref="N27:AM27">
    <cfRule type="expression" dxfId="11" priority="22">
      <formula>N$13=""</formula>
    </cfRule>
  </conditionalFormatting>
  <conditionalFormatting sqref="N33:AM33">
    <cfRule type="expression" dxfId="8" priority="20">
      <formula>N$13=""</formula>
    </cfRule>
  </conditionalFormatting>
  <conditionalFormatting sqref="N38:AM38">
    <cfRule type="expression" dxfId="7" priority="18">
      <formula>N$13=""</formula>
    </cfRule>
  </conditionalFormatting>
  <conditionalFormatting sqref="N42:AM42">
    <cfRule type="expression" dxfId="5" priority="16">
      <formula>N$13=""</formula>
    </cfRule>
  </conditionalFormatting>
  <conditionalFormatting sqref="P1:R1">
    <cfRule type="expression" dxfId="3" priority="11">
      <formula>$H$14&gt;0</formula>
    </cfRule>
  </conditionalFormatting>
  <conditionalFormatting sqref="Y1:AA1">
    <cfRule type="expression" dxfId="2" priority="10">
      <formula>$H$14&gt;0</formula>
    </cfRule>
  </conditionalFormatting>
  <conditionalFormatting sqref="AH1:AJ1">
    <cfRule type="expression" dxfId="1" priority="9">
      <formula>$H$14&gt;0</formula>
    </cfRule>
  </conditionalFormatting>
  <dataValidations xWindow="480" yWindow="333" count="24">
    <dataValidation errorStyle="warning" imeMode="fullAlpha" operator="lessThanOrEqual" allowBlank="1" showInputMessage="1" showErrorMessage="1" promptTitle="「高等教育の修学支援新制度」対象の専修学校のみ入力" prompt="①授業料等減免費負担金は、「高等教育の修学支援新制度」による授業料減免費負担金の交付をうける専修学校のみ入力してください。" sqref="J28:AM28" xr:uid="{00000000-0002-0000-0300-000000000000}"/>
    <dataValidation imeMode="halfAlpha" allowBlank="1" showInputMessage="1" showErrorMessage="1" promptTitle="（３）施設型給付費収入" prompt="施設型給付を受ける幼稚園・認定こども園のみ入力してください" sqref="J31:AM31" xr:uid="{00000000-0002-0000-0300-000001000000}"/>
    <dataValidation allowBlank="1" showInputMessage="1" showErrorMessage="1" prompt="調査票区分1の概要と同じ順番で学校名を入力してください" sqref="F60:H60 J60:AM60" xr:uid="{00000000-0002-0000-0300-000002000000}"/>
    <dataValidation errorStyle="warning" imeMode="halfAlpha" operator="lessThanOrEqual" allowBlank="1" showInputMessage="1" showErrorMessage="1" promptTitle="② ①以外の地方公共団体補助金収入" prompt="（２）地方公共団体補助金収入のうち、①以外のものを入力してください。" sqref="J29:AM29" xr:uid="{00000000-0002-0000-0300-000003000000}"/>
    <dataValidation imeMode="halfAlpha" allowBlank="1" showInputMessage="1" showErrorMessage="1" promptTitle="施設等利用給付費収入（大科目：付随事業・収益事業収入）" prompt="幼稚園・認定こども園等で、決算書に施設等利用給付費収入（大科目：付随事業・収益事業収入）の計上がある場合は入力してください。_x000a_大科目：学生生徒等納付金収入にも同一名称の科目が存在しますので、入力時にご注意ください。" sqref="J34:AM34" xr:uid="{00000000-0002-0000-0300-000004000000}"/>
    <dataValidation imeMode="halfAlpha" allowBlank="1" showInputMessage="1" showErrorMessage="1" sqref="J15:AM20 G43 G86:G87 G51:G54 G22:H24 J32:AM32 G63:H65 G67:H75 G77:H80 G82:H84 G89:G92 G45:G49 G101:H106 G108:H111 G115:H116 G118:H119 G123:H126 G128:H129 G134:H134 J26:AM26 G34:H37 J82:AM84 J77:AM80 Y67:AM67 Y65:AM65 Y63:AM63 G136:G137 J35:AM37 J22:AM24 G15:H20 J39:AM41 G26:H32 G39:H41 Y69:AM75 J70:X75" xr:uid="{00000000-0002-0000-0300-000005000000}"/>
    <dataValidation allowBlank="1" showInputMessage="1" showErrorMessage="1" prompt="調査票区分5：貸借対照表「繰越収支差額（ｇ）と一致します" sqref="F138:G138" xr:uid="{00000000-0002-0000-0300-000006000000}"/>
    <dataValidation type="whole" imeMode="halfAlpha" operator="equal" allowBlank="1" showInputMessage="1" showErrorMessage="1" errorTitle="【合計数値相違】" error="授業料収入の合計値と同じ数値を入力してください。_x000a_異なる場合は授業料収入の欄を再確認してください。" sqref="F31 F28 F34" xr:uid="{00000000-0002-0000-0300-000007000000}">
      <formula1>G28</formula1>
    </dataValidation>
    <dataValidation type="whole" imeMode="halfAlpha" operator="equal" allowBlank="1" showInputMessage="1" showErrorMessage="1" errorTitle="【右の合計と数値が相違しています】" error="右の学校・本部の合計値を入力してください。_x000a_決算書と同じ数字をいれてもこのエラーメッセージが出る場合は、右側の欄の数値を再確認してください。" sqref="F15:F20 F39:F41 F115:F116 F108:F111 F101:F106 F32 F29:F30 F82:F84 F77:F80 F67:F75 F63:F65 F26 F22:F24 F35:F37 F118:F119" xr:uid="{00000000-0002-0000-0300-000008000000}">
      <formula1>G15</formula1>
    </dataValidation>
    <dataValidation type="whole" errorStyle="warning" imeMode="halfAlpha" operator="lessThanOrEqual" allowBlank="1" error="_x000a_" sqref="Y68:AM68" xr:uid="{00000000-0002-0000-0300-000009000000}">
      <formula1>Y67</formula1>
    </dataValidation>
    <dataValidation type="whole" imeMode="halfAlpha" allowBlank="1" showInputMessage="1" showErrorMessage="1" errorTitle="【金額エラー】" error="「②①以外の地方公共団体補助金収入」の範囲内の金額としてください" promptTitle="②のうち、学費負担軽減目的補助金（うち数で入力）" prompt="②のうち学費負担軽減目的補助金があれば入力してください。_x000a_施設型給付費収入は（３）に入力してください。" sqref="J30:AM30" xr:uid="{00000000-0002-0000-0300-00000A000000}">
      <formula1>-100000000</formula1>
      <formula2>J29</formula2>
    </dataValidation>
    <dataValidation type="whole" errorStyle="warning" imeMode="halfAlpha" operator="lessThanOrEqual" allowBlank="1" errorTitle="【エラー】" error="_x000a_" sqref="Y64:AM64" xr:uid="{00000000-0002-0000-0300-00000B000000}">
      <formula1>Y63</formula1>
    </dataValidation>
    <dataValidation imeMode="halfAlpha" operator="equal" allowBlank="1" showInputMessage="1" showErrorMessage="1" sqref="F43 F45:F49 F54 F86:F87 F92" xr:uid="{00000000-0002-0000-0300-00000C000000}"/>
    <dataValidation type="whole" errorStyle="warning" imeMode="halfAlpha" operator="notEqual" allowBlank="1" showInputMessage="1" showErrorMessage="1" errorTitle="【法人部門】の決算記入欄です" error="紫色部分は、_x000a_「学校法人部門」を、「学校部門」とは別に、独立した部門として決算書に記載している場合のみ、お使いいただく欄です。_x000a_（分けていない場合は、紫色欄の記入は不要です）_x000a__x000a_" sqref="I15:I20 I39:I41 I34:I37 I28:I32 I26 I22:I24" xr:uid="{00000000-0002-0000-0300-00000D000000}">
      <formula1>H15</formula1>
    </dataValidation>
    <dataValidation type="whole" operator="equal" allowBlank="1" showInputMessage="1" showErrorMessage="1" errorTitle="【右の合計と数値が相違しています】" error="右の学校・本部の合計値を入力してください。_x000a_決算書と同じ数字をいれてもこのエラーメッセージが出る場合は、右側の欄の数値を再確認してください。" sqref="F123:F126 F128:F129 F134" xr:uid="{00000000-0002-0000-0300-00000E000000}">
      <formula1>G123</formula1>
    </dataValidation>
    <dataValidation type="whole" errorStyle="warning" imeMode="halfAlpha" operator="lessThanOrEqual" allowBlank="1" showInputMessage="1" showErrorMessage="1" errorTitle="【エラー】" error="「うち所定福利費」は_x000a_うち数としてください。" prompt="「人件費支出内訳表」から転記してください。" sqref="J68:X68 J64:X64" xr:uid="{00000000-0002-0000-0300-00000F000000}">
      <formula1>J63</formula1>
    </dataValidation>
    <dataValidation imeMode="halfAlpha" allowBlank="1" showInputMessage="1" showErrorMessage="1" prompt="「人件費支出内訳表」から転記してください。" sqref="J63:X63 I65:X65 J67:X67 J69:X69" xr:uid="{00000000-0002-0000-0300-000010000000}"/>
    <dataValidation type="whole" errorStyle="warning" operator="lessThanOrEqual" allowBlank="1" showInputMessage="1" showErrorMessage="1" errorTitle="【エラー】" error="「うち所定福利費」は_x000a_うち数としてください。" prompt="「人件費支出内訳表」から転記してください。" sqref="I64" xr:uid="{00000000-0002-0000-0300-000011000000}">
      <formula1>I63</formula1>
    </dataValidation>
    <dataValidation allowBlank="1" showInputMessage="1" showErrorMessage="1" prompt="「人件費支出内訳表」から転記してください。" sqref="I67 I69" xr:uid="{00000000-0002-0000-0300-000012000000}"/>
    <dataValidation allowBlank="1" showInputMessage="1" showErrorMessage="1" errorTitle="【エラー】" error="「うち所定福利費」は_x000a_うち数としてください。" prompt="「人件費支出内訳表」から転記してください。" sqref="I68" xr:uid="{00000000-0002-0000-0300-000013000000}"/>
    <dataValidation type="whole" errorStyle="warning" operator="lessThanOrEqual" allowBlank="1" showInputMessage="1" showErrorMessage="1" errorTitle="【エラー】" error="「うち減価償却額」は_x000a_うち数としてください。" sqref="I110:X110" xr:uid="{00000000-0002-0000-0300-000014000000}">
      <formula1>I109</formula1>
    </dataValidation>
    <dataValidation type="whole" errorStyle="warning" operator="lessThanOrEqual" allowBlank="1" showInputMessage="1" showErrorMessage="1" errorTitle="【エラー】" error="「うち寄付金」は_x000a_うち数としてください。" sqref="I125:X125" xr:uid="{00000000-0002-0000-0300-000015000000}">
      <formula1>I124</formula1>
    </dataValidation>
    <dataValidation type="whole" errorStyle="warning" operator="lessThanOrEqual" showInputMessage="1" showErrorMessage="1" errorTitle="【エラー】" error="「うち補助金」は_x000a_うち数としてください。" sqref="I126:X126" xr:uid="{00000000-0002-0000-0300-000016000000}">
      <formula1>I124-I125</formula1>
    </dataValidation>
    <dataValidation type="whole" imeMode="halfAlpha" operator="lessThanOrEqual" allowBlank="1" showInputMessage="1" showErrorMessage="1" errorTitle="【エラー】" error="調整勘定は必ずマイナス値となります（学校法人会計準拠）" sqref="F51:F53 F89:F91" xr:uid="{00000000-0002-0000-0300-000017000000}">
      <formula1>0</formula1>
    </dataValidation>
  </dataValidations>
  <pageMargins left="0.7" right="0.7" top="0.75" bottom="0.75" header="0.3" footer="0.3"/>
  <pageSetup paperSize="8" scale="48" orientation="landscape" r:id="rId1"/>
  <rowBreaks count="2" manualBreakCount="2">
    <brk id="56" max="28" man="1"/>
    <brk id="122" max="28" man="1"/>
  </rowBreaks>
  <colBreaks count="1" manualBreakCount="1">
    <brk id="39"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5" id="{AFBC3B92-EC60-42DA-8292-264EA9509C5D}">
            <xm:f>作業２!$G$98=1</xm:f>
            <x14:dxf>
              <fill>
                <patternFill>
                  <bgColor theme="0" tint="-0.34998626667073579"/>
                </patternFill>
              </fill>
            </x14:dxf>
          </x14:cfRule>
          <x14:cfRule type="expression" priority="54" id="{F45B99F5-514C-4CB9-8607-A81AA3619B2D}">
            <xm:f>作業２!$G$101=8</xm:f>
            <x14:dxf>
              <fill>
                <patternFill>
                  <bgColor theme="0" tint="-0.499984740745262"/>
                </patternFill>
              </fill>
            </x14:dxf>
          </x14:cfRule>
          <xm:sqref>F27</xm:sqref>
        </x14:conditionalFormatting>
        <x14:conditionalFormatting xmlns:xm="http://schemas.microsoft.com/office/excel/2006/main">
          <x14:cfRule type="expression" priority="489" id="{A1A1F2AC-ADB9-4B55-A941-22AFDF4F7FB4}">
            <xm:f>作業２!$H$101=8</xm:f>
            <x14:dxf>
              <fill>
                <patternFill>
                  <bgColor theme="0" tint="-0.499984740745262"/>
                </patternFill>
              </fill>
            </x14:dxf>
          </x14:cfRule>
          <xm:sqref>F59:J59</xm:sqref>
        </x14:conditionalFormatting>
        <x14:conditionalFormatting xmlns:xm="http://schemas.microsoft.com/office/excel/2006/main">
          <x14:cfRule type="expression" priority="48" id="{72FC5234-6BCB-45AC-970B-F2D6DA036F1D}">
            <xm:f>作業２!$I$101=8</xm:f>
            <x14:dxf>
              <fill>
                <patternFill>
                  <bgColor theme="0" tint="-0.499984740745262"/>
                </patternFill>
              </fill>
            </x14:dxf>
          </x14:cfRule>
          <xm:sqref>F7:AM7</xm:sqref>
        </x14:conditionalFormatting>
        <x14:conditionalFormatting xmlns:xm="http://schemas.microsoft.com/office/excel/2006/main">
          <x14:cfRule type="expression" priority="506" id="{9C45F366-8565-4435-80A6-EBA436418BC0}">
            <xm:f>作業２!$G$101=8</xm:f>
            <x14:dxf>
              <fill>
                <patternFill>
                  <bgColor theme="0" tint="-0.499984740745262"/>
                </patternFill>
              </fill>
            </x14:dxf>
          </x14:cfRule>
          <x14:cfRule type="expression" priority="507" id="{4A752409-C1D6-419B-8501-72CBC6FC04F2}">
            <xm:f>作業２!$G$98=1</xm:f>
            <x14:dxf>
              <fill>
                <patternFill>
                  <bgColor theme="0" tint="-0.34998626667073579"/>
                </patternFill>
              </fill>
            </x14:dxf>
          </x14:cfRule>
          <xm:sqref>G15:G19</xm:sqref>
        </x14:conditionalFormatting>
        <x14:conditionalFormatting xmlns:xm="http://schemas.microsoft.com/office/excel/2006/main">
          <x14:cfRule type="expression" priority="789" id="{02C3DF78-C28D-4775-8895-879AFA94DBCC}">
            <xm:f>作業２!$G$101=8</xm:f>
            <x14:dxf>
              <fill>
                <patternFill>
                  <bgColor theme="0" tint="-0.499984740745262"/>
                </patternFill>
              </fill>
            </x14:dxf>
          </x14:cfRule>
          <x14:cfRule type="expression" priority="826" id="{784356EE-18EA-4C9F-8A30-A5B687A5F18F}">
            <xm:f>作業２!$G$98=1</xm:f>
            <x14:dxf>
              <fill>
                <patternFill>
                  <bgColor theme="0" tint="-0.34998626667073579"/>
                </patternFill>
              </fill>
            </x14:dxf>
          </x14:cfRule>
          <xm:sqref>G20:G41 G42:H42</xm:sqref>
        </x14:conditionalFormatting>
        <x14:conditionalFormatting xmlns:xm="http://schemas.microsoft.com/office/excel/2006/main">
          <x14:cfRule type="expression" priority="517" id="{58F57430-BB53-4E68-B789-2B6B84928626}">
            <xm:f>作業２!$G$67&lt;5</xm:f>
            <x14:dxf>
              <fill>
                <patternFill>
                  <bgColor theme="0" tint="-0.34998626667073579"/>
                </patternFill>
              </fill>
            </x14:dxf>
          </x14:cfRule>
          <xm:sqref>G28</xm:sqref>
        </x14:conditionalFormatting>
        <x14:conditionalFormatting xmlns:xm="http://schemas.microsoft.com/office/excel/2006/main">
          <x14:cfRule type="expression" priority="515" id="{EA0CD7FF-9B5C-414C-ACB2-9616BA1D7753}">
            <xm:f>作業２!$G$67=0</xm:f>
            <x14:dxf>
              <fill>
                <patternFill>
                  <bgColor theme="0" tint="-0.34998626667073579"/>
                </patternFill>
              </fill>
            </x14:dxf>
          </x14:cfRule>
          <x14:cfRule type="expression" priority="516" id="{1E8CA6FC-ADA5-44D5-B2D0-BD74DCA95FFD}">
            <xm:f>作業２!$G$67&gt;1</xm:f>
            <x14:dxf>
              <fill>
                <patternFill>
                  <bgColor theme="0" tint="-0.34998626667073579"/>
                </patternFill>
              </fill>
            </x14:dxf>
          </x14:cfRule>
          <xm:sqref>G31</xm:sqref>
        </x14:conditionalFormatting>
        <x14:conditionalFormatting xmlns:xm="http://schemas.microsoft.com/office/excel/2006/main">
          <x14:cfRule type="expression" priority="513" id="{55C37959-0DC5-4433-883F-515134C4EC16}">
            <xm:f>作業２!$G$67&gt;1</xm:f>
            <x14:dxf>
              <fill>
                <patternFill>
                  <bgColor theme="0" tint="-0.34998626667073579"/>
                </patternFill>
              </fill>
            </x14:dxf>
          </x14:cfRule>
          <x14:cfRule type="expression" priority="514" id="{06FE4144-2FCE-44BF-B598-7F9DB3794E65}">
            <xm:f>作業２!$G$67=0</xm:f>
            <x14:dxf>
              <fill>
                <patternFill>
                  <bgColor theme="0" tint="-0.34998626667073579"/>
                </patternFill>
              </fill>
            </x14:dxf>
          </x14:cfRule>
          <xm:sqref>G34</xm:sqref>
        </x14:conditionalFormatting>
        <x14:conditionalFormatting xmlns:xm="http://schemas.microsoft.com/office/excel/2006/main">
          <x14:cfRule type="expression" priority="437" id="{E9033A39-84D7-49F1-A243-DC6530D7A001}">
            <xm:f>作業２!$G$98=1</xm:f>
            <x14:dxf>
              <fill>
                <patternFill>
                  <bgColor theme="0" tint="-0.34998626667073579"/>
                </patternFill>
              </fill>
            </x14:dxf>
          </x14:cfRule>
          <x14:cfRule type="expression" priority="436" id="{EA024D3E-C01A-465C-9A5F-9DC13CA1A8CA}">
            <xm:f>作業２!$G$101=8</xm:f>
            <x14:dxf>
              <fill>
                <patternFill>
                  <bgColor theme="0" tint="-0.499984740745262"/>
                </patternFill>
              </fill>
            </x14:dxf>
          </x14:cfRule>
          <xm:sqref>G43:G50</xm:sqref>
        </x14:conditionalFormatting>
        <x14:conditionalFormatting xmlns:xm="http://schemas.microsoft.com/office/excel/2006/main">
          <x14:cfRule type="expression" priority="753" id="{FE892C27-959E-4229-9DBD-C6BDC2897525}">
            <xm:f>作業２!$G101=8</xm:f>
            <x14:dxf>
              <fill>
                <patternFill>
                  <bgColor theme="0" tint="-0.499984740745262"/>
                </patternFill>
              </fill>
            </x14:dxf>
          </x14:cfRule>
          <x14:cfRule type="expression" priority="765" id="{135682FB-145A-496C-85E4-1FD9E57A1EAA}">
            <xm:f>作業２!$G98=1</xm:f>
            <x14:dxf>
              <fill>
                <patternFill>
                  <bgColor theme="0" tint="-0.34998626667073579"/>
                </patternFill>
              </fill>
            </x14:dxf>
          </x14:cfRule>
          <xm:sqref>G51:G54</xm:sqref>
        </x14:conditionalFormatting>
        <x14:conditionalFormatting xmlns:xm="http://schemas.microsoft.com/office/excel/2006/main">
          <x14:cfRule type="expression" priority="438" id="{2C3352FD-01BF-437E-A94A-FBA5B66371AC}">
            <xm:f>作業２!$G$101=8</xm:f>
            <x14:dxf>
              <fill>
                <patternFill>
                  <bgColor theme="0" tint="-0.499984740745262"/>
                </patternFill>
              </fill>
            </x14:dxf>
          </x14:cfRule>
          <x14:cfRule type="expression" priority="439" id="{65D1793A-9686-4804-9D25-5F8ABC3E4559}">
            <xm:f>作業２!$G$98=1</xm:f>
            <x14:dxf>
              <fill>
                <patternFill>
                  <bgColor theme="0" tint="-0.34998626667073579"/>
                </patternFill>
              </fill>
            </x14:dxf>
          </x14:cfRule>
          <xm:sqref>G55</xm:sqref>
        </x14:conditionalFormatting>
        <x14:conditionalFormatting xmlns:xm="http://schemas.microsoft.com/office/excel/2006/main">
          <x14:cfRule type="expression" priority="518" id="{A694AFD3-7F24-4ABC-B7D8-8F73023C443A}">
            <xm:f>作業２!$G$98=1</xm:f>
            <x14:dxf>
              <fill>
                <patternFill>
                  <bgColor theme="0" tint="-0.34998626667073579"/>
                </patternFill>
              </fill>
            </x14:dxf>
          </x14:cfRule>
          <x14:cfRule type="expression" priority="512" id="{6B3CEC50-A751-4F74-BFFF-CCEB653B09A7}">
            <xm:f>作業２!$G$101=8</xm:f>
            <x14:dxf>
              <fill>
                <patternFill>
                  <bgColor theme="0" tint="-0.499984740745262"/>
                </patternFill>
              </fill>
            </x14:dxf>
          </x14:cfRule>
          <xm:sqref>G14:H14</xm:sqref>
        </x14:conditionalFormatting>
        <x14:conditionalFormatting xmlns:xm="http://schemas.microsoft.com/office/excel/2006/main">
          <x14:cfRule type="expression" priority="57" id="{83BD9824-0CD6-4342-A982-194F8F8196E7}">
            <xm:f>作業２!$G$98=1</xm:f>
            <x14:dxf>
              <fill>
                <patternFill>
                  <bgColor theme="0" tint="-0.34998626667073579"/>
                </patternFill>
              </fill>
            </x14:dxf>
          </x14:cfRule>
          <xm:sqref>G61:H84</xm:sqref>
        </x14:conditionalFormatting>
        <x14:conditionalFormatting xmlns:xm="http://schemas.microsoft.com/office/excel/2006/main">
          <x14:cfRule type="expression" priority="56" id="{82E93710-C503-4AB1-B813-79F5E74E352A}">
            <xm:f>作業２!$G$101=8</xm:f>
            <x14:dxf>
              <fill>
                <patternFill>
                  <bgColor theme="0" tint="-0.499984740745262"/>
                </patternFill>
              </fill>
            </x14:dxf>
          </x14:cfRule>
          <xm:sqref>G61:H85</xm:sqref>
        </x14:conditionalFormatting>
        <x14:conditionalFormatting xmlns:xm="http://schemas.microsoft.com/office/excel/2006/main">
          <x14:cfRule type="expression" priority="334" id="{DEB15A1E-32CC-45E7-B309-99B4B4E9E83E}">
            <xm:f>作業２!$H$98=1</xm:f>
            <x14:dxf>
              <fill>
                <patternFill>
                  <bgColor theme="0" tint="-0.34998626667073579"/>
                </patternFill>
              </fill>
            </x14:dxf>
          </x14:cfRule>
          <xm:sqref>G85:H85</xm:sqref>
        </x14:conditionalFormatting>
        <x14:conditionalFormatting xmlns:xm="http://schemas.microsoft.com/office/excel/2006/main">
          <x14:cfRule type="expression" priority="331" id="{07E60663-98F0-4C54-8942-F4BB70BD74B2}">
            <xm:f>作業２!$G$101=8</xm:f>
            <x14:dxf>
              <fill>
                <patternFill>
                  <bgColor theme="0" tint="-0.499984740745262"/>
                </patternFill>
              </fill>
            </x14:dxf>
          </x14:cfRule>
          <x14:cfRule type="expression" priority="332" id="{D5871670-35E6-4A68-96FB-696812316557}">
            <xm:f>作業２!$G$98=1</xm:f>
            <x14:dxf>
              <fill>
                <patternFill>
                  <bgColor theme="0" tint="-0.34998626667073579"/>
                </patternFill>
              </fill>
            </x14:dxf>
          </x14:cfRule>
          <xm:sqref>G88:H88</xm:sqref>
        </x14:conditionalFormatting>
        <x14:conditionalFormatting xmlns:xm="http://schemas.microsoft.com/office/excel/2006/main">
          <x14:cfRule type="expression" priority="745" id="{C17F774E-09A4-44DE-A095-954294F9246A}">
            <xm:f>作業２!$G$101=8</xm:f>
            <x14:dxf>
              <fill>
                <patternFill>
                  <bgColor theme="0" tint="-0.499984740745262"/>
                </patternFill>
              </fill>
            </x14:dxf>
          </x14:cfRule>
          <xm:sqref>J12:J42</xm:sqref>
        </x14:conditionalFormatting>
        <x14:conditionalFormatting xmlns:xm="http://schemas.microsoft.com/office/excel/2006/main">
          <x14:cfRule type="expression" priority="749" id="{EE8233A9-B679-40DB-8A7D-5258757135B0}">
            <xm:f>作業２!$G$98=1</xm:f>
            <x14:dxf>
              <fill>
                <patternFill>
                  <bgColor theme="0" tint="-0.34998626667073579"/>
                </patternFill>
              </fill>
            </x14:dxf>
          </x14:cfRule>
          <xm:sqref>J14:J42</xm:sqref>
        </x14:conditionalFormatting>
        <x14:conditionalFormatting xmlns:xm="http://schemas.microsoft.com/office/excel/2006/main">
          <x14:cfRule type="expression" priority="810" id="{24F848E3-6AF2-4A2A-9B67-BA007C255016}">
            <xm:f>作業２!$G$67&lt;5</xm:f>
            <x14:dxf>
              <fill>
                <patternFill>
                  <bgColor theme="0" tint="-0.34998626667073579"/>
                </patternFill>
              </fill>
            </x14:dxf>
          </x14:cfRule>
          <xm:sqref>J28</xm:sqref>
        </x14:conditionalFormatting>
        <x14:conditionalFormatting xmlns:xm="http://schemas.microsoft.com/office/excel/2006/main">
          <x14:cfRule type="expression" priority="805" id="{48ED29B8-36E3-4DB4-9AB3-70AC665D0451}">
            <xm:f>作業２!$G$67=0</xm:f>
            <x14:dxf>
              <fill>
                <patternFill>
                  <bgColor theme="0" tint="-0.34998626667073579"/>
                </patternFill>
              </fill>
            </x14:dxf>
          </x14:cfRule>
          <x14:cfRule type="expression" priority="806" id="{65BF75EF-0FF5-4EE5-8C1D-9235FFA2DD03}">
            <xm:f>作業２!$G$67&gt;1</xm:f>
            <x14:dxf>
              <fill>
                <patternFill>
                  <bgColor theme="0" tint="-0.34998626667073579"/>
                </patternFill>
              </fill>
            </x14:dxf>
          </x14:cfRule>
          <xm:sqref>J31</xm:sqref>
        </x14:conditionalFormatting>
        <x14:conditionalFormatting xmlns:xm="http://schemas.microsoft.com/office/excel/2006/main">
          <x14:cfRule type="expression" priority="797" id="{A1EA32D1-3DD0-4B79-818F-566C8EA97D47}">
            <xm:f>作業２!$G$67=0</xm:f>
            <x14:dxf>
              <fill>
                <patternFill>
                  <bgColor theme="0" tint="-0.34998626667073579"/>
                </patternFill>
              </fill>
            </x14:dxf>
          </x14:cfRule>
          <x14:cfRule type="expression" priority="796" id="{CB862B45-EAC8-43B9-9476-550AB171A60A}">
            <xm:f>作業２!$G$67&gt;1</xm:f>
            <x14:dxf>
              <fill>
                <patternFill>
                  <bgColor theme="0" tint="-0.34998626667073579"/>
                </patternFill>
              </fill>
            </x14:dxf>
          </x14:cfRule>
          <xm:sqref>J34</xm:sqref>
        </x14:conditionalFormatting>
        <x14:conditionalFormatting xmlns:xm="http://schemas.microsoft.com/office/excel/2006/main">
          <x14:cfRule type="expression" priority="59" id="{41FFAFB5-07CC-4B70-BAF2-62A91C4C0237}">
            <xm:f>作業２!$G$98=1</xm:f>
            <x14:dxf>
              <fill>
                <patternFill>
                  <bgColor theme="0" tint="-0.34998626667073579"/>
                </patternFill>
              </fill>
            </x14:dxf>
          </x14:cfRule>
          <xm:sqref>J61:J84</xm:sqref>
        </x14:conditionalFormatting>
        <x14:conditionalFormatting xmlns:xm="http://schemas.microsoft.com/office/excel/2006/main">
          <x14:cfRule type="expression" priority="58" id="{1EE80331-FDB7-4162-B79F-17E6D61E5DC7}">
            <xm:f>作業２!$G$101=8</xm:f>
            <x14:dxf>
              <fill>
                <patternFill>
                  <bgColor theme="0" tint="-0.499984740745262"/>
                </patternFill>
              </fill>
            </x14:dxf>
          </x14:cfRule>
          <xm:sqref>J61:J85</xm:sqref>
        </x14:conditionalFormatting>
        <x14:conditionalFormatting xmlns:xm="http://schemas.microsoft.com/office/excel/2006/main">
          <x14:cfRule type="expression" priority="798" id="{50DD4E9F-C7B9-4C91-BD88-55EF091E0F99}">
            <xm:f>作業２!$H$98=1</xm:f>
            <x14:dxf>
              <fill>
                <patternFill>
                  <bgColor theme="0" tint="-0.34998626667073579"/>
                </patternFill>
              </fill>
            </x14:dxf>
          </x14:cfRule>
          <xm:sqref>J85</xm:sqref>
        </x14:conditionalFormatting>
        <x14:conditionalFormatting xmlns:xm="http://schemas.microsoft.com/office/excel/2006/main">
          <x14:cfRule type="expression" priority="744" id="{6C36B2D2-1781-4C9B-98B7-5B3F1A21DD40}">
            <xm:f>作業２!$H$101=8</xm:f>
            <x14:dxf>
              <fill>
                <patternFill>
                  <bgColor theme="0" tint="-0.499984740745262"/>
                </patternFill>
              </fill>
            </x14:dxf>
          </x14:cfRule>
          <xm:sqref>K12:K42</xm:sqref>
        </x14:conditionalFormatting>
        <x14:conditionalFormatting xmlns:xm="http://schemas.microsoft.com/office/excel/2006/main">
          <x14:cfRule type="expression" priority="748" id="{365D9483-ED4C-47EA-BFCB-53D3820BD8A5}">
            <xm:f>作業２!$H$98=1</xm:f>
            <x14:dxf>
              <fill>
                <patternFill>
                  <bgColor theme="0" tint="-0.34998626667073579"/>
                </patternFill>
              </fill>
            </x14:dxf>
          </x14:cfRule>
          <xm:sqref>K14:K42</xm:sqref>
        </x14:conditionalFormatting>
        <x14:conditionalFormatting xmlns:xm="http://schemas.microsoft.com/office/excel/2006/main">
          <x14:cfRule type="expression" priority="809" id="{74861F62-DE55-4467-B12E-FBF4A91AD1C2}">
            <xm:f>作業２!$H$67&lt;5</xm:f>
            <x14:dxf>
              <fill>
                <patternFill>
                  <bgColor theme="0" tint="-0.34998626667073579"/>
                </patternFill>
              </fill>
            </x14:dxf>
          </x14:cfRule>
          <xm:sqref>K28</xm:sqref>
        </x14:conditionalFormatting>
        <x14:conditionalFormatting xmlns:xm="http://schemas.microsoft.com/office/excel/2006/main">
          <x14:cfRule type="expression" priority="803" id="{6020D248-64B3-47E7-A55C-BC97FBF0BE13}">
            <xm:f>作業２!$H$67=0</xm:f>
            <x14:dxf>
              <fill>
                <patternFill>
                  <bgColor theme="0" tint="-0.34998626667073579"/>
                </patternFill>
              </fill>
            </x14:dxf>
          </x14:cfRule>
          <x14:cfRule type="expression" priority="804" id="{3DA1844C-B2FE-47FA-9BAF-9142ADF3473B}">
            <xm:f>作業２!$H$67&gt;1</xm:f>
            <x14:dxf>
              <fill>
                <patternFill>
                  <bgColor theme="0" tint="-0.34998626667073579"/>
                </patternFill>
              </fill>
            </x14:dxf>
          </x14:cfRule>
          <xm:sqref>K31</xm:sqref>
        </x14:conditionalFormatting>
        <x14:conditionalFormatting xmlns:xm="http://schemas.microsoft.com/office/excel/2006/main">
          <x14:cfRule type="expression" priority="794" id="{49DA42E2-FB1E-407B-821E-FD8ACD3304CA}">
            <xm:f>作業２!$H$67&gt;1</xm:f>
            <x14:dxf>
              <fill>
                <patternFill>
                  <bgColor theme="0" tint="-0.34998626667073579"/>
                </patternFill>
              </fill>
            </x14:dxf>
          </x14:cfRule>
          <x14:cfRule type="expression" priority="795" id="{485C78FD-2FBA-472C-A401-B01023185D1D}">
            <xm:f>作業２!$H$67=0</xm:f>
            <x14:dxf>
              <fill>
                <patternFill>
                  <bgColor theme="0" tint="-0.34998626667073579"/>
                </patternFill>
              </fill>
            </x14:dxf>
          </x14:cfRule>
          <xm:sqref>K34</xm:sqref>
        </x14:conditionalFormatting>
        <x14:conditionalFormatting xmlns:xm="http://schemas.microsoft.com/office/excel/2006/main">
          <x14:cfRule type="expression" priority="787" id="{94138526-4564-43AC-B9B5-93F70F22DBDE}">
            <xm:f>作業２!$H$101=8</xm:f>
            <x14:dxf>
              <fill>
                <patternFill>
                  <bgColor theme="0" tint="-0.499984740745262"/>
                </patternFill>
              </fill>
            </x14:dxf>
          </x14:cfRule>
          <xm:sqref>K59:K85 J60</xm:sqref>
        </x14:conditionalFormatting>
        <x14:conditionalFormatting xmlns:xm="http://schemas.microsoft.com/office/excel/2006/main">
          <x14:cfRule type="expression" priority="821" id="{D48051A8-25E6-4CC3-824E-1D2246F045ED}">
            <xm:f>作業２!$H$98=1</xm:f>
            <x14:dxf>
              <fill>
                <patternFill>
                  <bgColor theme="0" tint="-0.34998626667073579"/>
                </patternFill>
              </fill>
            </x14:dxf>
          </x14:cfRule>
          <xm:sqref>K61:K85</xm:sqref>
        </x14:conditionalFormatting>
        <x14:conditionalFormatting xmlns:xm="http://schemas.microsoft.com/office/excel/2006/main">
          <x14:cfRule type="expression" priority="32" id="{3116D195-6A78-4483-8DD4-888DDDAECB8F}">
            <xm:f>(LEFT(作業２!H$10,1)="Z")</xm:f>
            <x14:dxf>
              <fill>
                <patternFill>
                  <bgColor theme="1" tint="0.34998626667073579"/>
                </patternFill>
              </fill>
            </x14:dxf>
          </x14:cfRule>
          <xm:sqref>K12:AM42 K59:AM85 K99:AM135</xm:sqref>
        </x14:conditionalFormatting>
        <x14:conditionalFormatting xmlns:xm="http://schemas.microsoft.com/office/excel/2006/main">
          <x14:cfRule type="expression" priority="785" id="{B60490F7-E08B-4CA7-818F-84E945E84B60}">
            <xm:f>作業２!I$101=8</xm:f>
            <x14:dxf>
              <fill>
                <patternFill>
                  <bgColor theme="0" tint="-0.499984740745262"/>
                </patternFill>
              </fill>
            </x14:dxf>
          </x14:cfRule>
          <xm:sqref>L12:AM42</xm:sqref>
        </x14:conditionalFormatting>
        <x14:conditionalFormatting xmlns:xm="http://schemas.microsoft.com/office/excel/2006/main">
          <x14:cfRule type="expression" priority="12" id="{B383E1E1-47DA-4DB6-BB5B-AFDBC30097A7}">
            <xm:f>作業２!$H$101=8</xm:f>
            <x14:dxf>
              <fill>
                <patternFill>
                  <bgColor theme="0" tint="-0.499984740745262"/>
                </patternFill>
              </fill>
            </x14:dxf>
          </x14:cfRule>
          <xm:sqref>L13:AM13</xm:sqref>
        </x14:conditionalFormatting>
        <x14:conditionalFormatting xmlns:xm="http://schemas.microsoft.com/office/excel/2006/main">
          <x14:cfRule type="expression" priority="824" id="{354D733F-8A84-4355-9BCE-81EA691FEAE9}">
            <xm:f>作業２!I$98=1</xm:f>
            <x14:dxf>
              <fill>
                <patternFill>
                  <bgColor theme="0" tint="-0.34998626667073579"/>
                </patternFill>
              </fill>
            </x14:dxf>
          </x14:cfRule>
          <xm:sqref>L14:AM42</xm:sqref>
        </x14:conditionalFormatting>
        <x14:conditionalFormatting xmlns:xm="http://schemas.microsoft.com/office/excel/2006/main">
          <x14:cfRule type="expression" priority="808" id="{BDBE0C1A-3BDB-4075-A6E3-50FA5868B517}">
            <xm:f>作業２!I$67&lt;5</xm:f>
            <x14:dxf>
              <fill>
                <patternFill>
                  <bgColor theme="0" tint="-0.34998626667073579"/>
                </patternFill>
              </fill>
            </x14:dxf>
          </x14:cfRule>
          <xm:sqref>L28:AM28</xm:sqref>
        </x14:conditionalFormatting>
        <x14:conditionalFormatting xmlns:xm="http://schemas.microsoft.com/office/excel/2006/main">
          <x14:cfRule type="expression" priority="801" id="{DF379E6E-2486-4280-92C2-9C35DACE74B5}">
            <xm:f>作業２!I$67=0</xm:f>
            <x14:dxf>
              <fill>
                <patternFill>
                  <bgColor theme="0" tint="-0.34998626667073579"/>
                </patternFill>
              </fill>
            </x14:dxf>
          </x14:cfRule>
          <x14:cfRule type="expression" priority="802" id="{68D084A4-EFE6-47CD-8C11-FB307B5234AF}">
            <xm:f>作業２!I$67&gt;1</xm:f>
            <x14:dxf>
              <fill>
                <patternFill>
                  <bgColor theme="0" tint="-0.34998626667073579"/>
                </patternFill>
              </fill>
            </x14:dxf>
          </x14:cfRule>
          <xm:sqref>L31:AM31</xm:sqref>
        </x14:conditionalFormatting>
        <x14:conditionalFormatting xmlns:xm="http://schemas.microsoft.com/office/excel/2006/main">
          <x14:cfRule type="expression" priority="792" id="{890587D0-A2EB-43E5-8813-E38E1759D36A}">
            <xm:f>作業２!I$67&gt;1</xm:f>
            <x14:dxf>
              <fill>
                <patternFill>
                  <bgColor theme="0" tint="-0.34998626667073579"/>
                </patternFill>
              </fill>
            </x14:dxf>
          </x14:cfRule>
          <x14:cfRule type="expression" priority="793" id="{EA255B1E-4470-40C2-B938-63F3DFBED96F}">
            <xm:f>作業２!I$67=0</xm:f>
            <x14:dxf>
              <fill>
                <patternFill>
                  <bgColor theme="0" tint="-0.34998626667073579"/>
                </patternFill>
              </fill>
            </x14:dxf>
          </x14:cfRule>
          <xm:sqref>L34:AM34</xm:sqref>
        </x14:conditionalFormatting>
        <x14:conditionalFormatting xmlns:xm="http://schemas.microsoft.com/office/excel/2006/main">
          <x14:cfRule type="expression" priority="90" id="{DC7AA971-0F80-4330-BB2E-A50B1966AD0C}">
            <xm:f>作業２!I$98=1</xm:f>
            <x14:dxf>
              <fill>
                <patternFill>
                  <bgColor theme="0" tint="-0.499984740745262"/>
                </patternFill>
              </fill>
            </x14:dxf>
          </x14:cfRule>
          <x14:cfRule type="expression" priority="784" id="{6D713B9D-660E-4164-9905-C3329684DF7C}">
            <xm:f>作業２!I$101=8</xm:f>
            <x14:dxf>
              <fill>
                <patternFill>
                  <bgColor theme="0" tint="-0.499984740745262"/>
                </patternFill>
              </fill>
            </x14:dxf>
          </x14:cfRule>
          <xm:sqref>L59:AM85</xm:sqref>
        </x14:conditionalFormatting>
        <x14:conditionalFormatting xmlns:xm="http://schemas.microsoft.com/office/excel/2006/main">
          <x14:cfRule type="expression" priority="89" id="{F31B3466-90D3-408D-A0B6-A5281991177B}">
            <xm:f>作業２!I$98=1</xm:f>
            <x14:dxf>
              <fill>
                <patternFill>
                  <bgColor theme="0" tint="-0.499984740745262"/>
                </patternFill>
              </fill>
            </x14:dxf>
          </x14:cfRule>
          <x14:cfRule type="expression" priority="88" id="{EE0DDDB9-3147-4428-B426-7413DD1C4391}">
            <xm:f>作業２!I$101=8</xm:f>
            <x14:dxf>
              <fill>
                <patternFill>
                  <bgColor theme="0" tint="-0.499984740745262"/>
                </patternFill>
              </fill>
            </x14:dxf>
          </x14:cfRule>
          <xm:sqref>L99:AM135</xm:sqref>
        </x14:conditionalFormatting>
        <x14:conditionalFormatting xmlns:xm="http://schemas.microsoft.com/office/excel/2006/main">
          <x14:cfRule type="expression" priority="33" id="{53ADC0AE-E432-4B39-B891-03851E9E3F00}">
            <xm:f>(LEFT(作業２!$J$10,1)="Z")</xm:f>
            <x14:dxf>
              <fill>
                <patternFill>
                  <bgColor theme="1" tint="0.34998626667073579"/>
                </patternFill>
              </fill>
            </x14:dxf>
          </x14:cfRule>
          <xm:sqref>M12:AM135</xm:sqref>
        </x14:conditionalFormatting>
        <x14:conditionalFormatting xmlns:xm="http://schemas.microsoft.com/office/excel/2006/main">
          <x14:cfRule type="expression" priority="27" id="{61397EC2-E0EA-4D0B-9835-0C789D65B941}">
            <xm:f>(LEFT(作業２!$J$10,1)="Z")</xm:f>
            <x14:dxf>
              <fill>
                <patternFill>
                  <bgColor theme="1" tint="0.34998626667073579"/>
                </patternFill>
              </fill>
            </x14:dxf>
          </x14:cfRule>
          <xm:sqref>N14:AM14</xm:sqref>
        </x14:conditionalFormatting>
        <x14:conditionalFormatting xmlns:xm="http://schemas.microsoft.com/office/excel/2006/main">
          <x14:cfRule type="expression" priority="25" id="{058D8CCB-54F4-484F-A645-AD1A0CD9E28A}">
            <xm:f>(LEFT(作業２!$J$10,1)="Z")</xm:f>
            <x14:dxf>
              <fill>
                <patternFill>
                  <bgColor theme="1" tint="0.34998626667073579"/>
                </patternFill>
              </fill>
            </x14:dxf>
          </x14:cfRule>
          <xm:sqref>N21:AM21</xm:sqref>
        </x14:conditionalFormatting>
        <x14:conditionalFormatting xmlns:xm="http://schemas.microsoft.com/office/excel/2006/main">
          <x14:cfRule type="expression" priority="23" id="{7BB99F24-4080-4F2F-A58D-65A771376AD6}">
            <xm:f>(LEFT(作業２!$J$10,1)="Z")</xm:f>
            <x14:dxf>
              <fill>
                <patternFill>
                  <bgColor theme="1" tint="0.34998626667073579"/>
                </patternFill>
              </fill>
            </x14:dxf>
          </x14:cfRule>
          <xm:sqref>N25:AM25</xm:sqref>
        </x14:conditionalFormatting>
        <x14:conditionalFormatting xmlns:xm="http://schemas.microsoft.com/office/excel/2006/main">
          <x14:cfRule type="expression" priority="21" id="{A346D5BF-B745-4E77-9CFC-8C9AA1101627}">
            <xm:f>(LEFT(作業２!$J$10,1)="Z")</xm:f>
            <x14:dxf>
              <fill>
                <patternFill>
                  <bgColor theme="1" tint="0.34998626667073579"/>
                </patternFill>
              </fill>
            </x14:dxf>
          </x14:cfRule>
          <xm:sqref>N27:AM27</xm:sqref>
        </x14:conditionalFormatting>
        <x14:conditionalFormatting xmlns:xm="http://schemas.microsoft.com/office/excel/2006/main">
          <x14:cfRule type="expression" priority="19" id="{8F9F2E5B-A0DC-410B-939F-D66C00A2FA62}">
            <xm:f>(LEFT(作業２!$J$10,1)="Z")</xm:f>
            <x14:dxf>
              <fill>
                <patternFill>
                  <bgColor theme="1" tint="0.34998626667073579"/>
                </patternFill>
              </fill>
            </x14:dxf>
          </x14:cfRule>
          <xm:sqref>N33:AM33</xm:sqref>
        </x14:conditionalFormatting>
        <x14:conditionalFormatting xmlns:xm="http://schemas.microsoft.com/office/excel/2006/main">
          <x14:cfRule type="expression" priority="17" id="{DBF5FD96-6823-45B5-9735-67B2F6346BA0}">
            <xm:f>(LEFT(作業２!$J$10,1)="Z")</xm:f>
            <x14:dxf>
              <fill>
                <patternFill>
                  <bgColor theme="1" tint="0.34998626667073579"/>
                </patternFill>
              </fill>
            </x14:dxf>
          </x14:cfRule>
          <xm:sqref>N38:AM38</xm:sqref>
        </x14:conditionalFormatting>
        <x14:conditionalFormatting xmlns:xm="http://schemas.microsoft.com/office/excel/2006/main">
          <x14:cfRule type="expression" priority="15" id="{12949E25-BF8A-423F-AA38-755E8ED98797}">
            <xm:f>(LEFT(作業２!$J$10,1)="Z")</xm:f>
            <x14:dxf>
              <fill>
                <patternFill>
                  <bgColor theme="1" tint="0.34998626667073579"/>
                </patternFill>
              </fill>
            </x14:dxf>
          </x14:cfRule>
          <xm:sqref>N42:AM42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R55"/>
  <sheetViews>
    <sheetView view="pageBreakPreview" zoomScale="60" zoomScaleNormal="55" workbookViewId="0">
      <pane ySplit="11" topLeftCell="A12" activePane="bottomLeft" state="frozen"/>
      <selection pane="bottomLeft" activeCell="F15" sqref="F15"/>
    </sheetView>
  </sheetViews>
  <sheetFormatPr defaultColWidth="9" defaultRowHeight="13.5"/>
  <cols>
    <col min="1" max="1" width="1.625" style="222" customWidth="1"/>
    <col min="2" max="2" width="3.625" style="223" customWidth="1"/>
    <col min="3" max="3" width="3.625" style="222" customWidth="1"/>
    <col min="4" max="4" width="1.625" style="222" customWidth="1"/>
    <col min="5" max="5" width="40.625" style="222" customWidth="1"/>
    <col min="6" max="6" width="20.625" style="222" customWidth="1"/>
    <col min="7" max="7" width="20.625" style="25" customWidth="1"/>
    <col min="8" max="8" width="25.625" style="25" hidden="1" customWidth="1"/>
    <col min="9" max="9" width="3.625" style="25" customWidth="1"/>
    <col min="10" max="13" width="20.625" style="25" customWidth="1"/>
    <col min="14" max="14" width="57.875" style="25" customWidth="1"/>
    <col min="15" max="15" width="10.25" style="25" customWidth="1"/>
    <col min="16" max="18" width="5.625" style="25" hidden="1" customWidth="1"/>
    <col min="19" max="20" width="5.625" style="26" hidden="1" customWidth="1"/>
    <col min="21" max="22" width="5.625" style="26" customWidth="1"/>
    <col min="23" max="49" width="5.625" style="25" customWidth="1"/>
    <col min="50" max="16384" width="9" style="25"/>
  </cols>
  <sheetData>
    <row r="1" spans="1:70" ht="8.1" customHeight="1">
      <c r="A1" s="105"/>
      <c r="B1" s="105"/>
      <c r="C1" s="105"/>
      <c r="D1" s="105"/>
      <c r="E1" s="105"/>
      <c r="F1" s="105"/>
      <c r="G1" s="101"/>
      <c r="H1" s="101"/>
      <c r="I1" s="101"/>
      <c r="J1" s="101"/>
      <c r="K1" s="101"/>
      <c r="L1" s="101"/>
      <c r="M1" s="101"/>
      <c r="N1" s="101"/>
      <c r="O1" s="101"/>
      <c r="P1" s="101"/>
      <c r="Q1" s="101"/>
      <c r="R1" s="101"/>
      <c r="S1" s="102"/>
      <c r="T1" s="102"/>
      <c r="U1" s="102"/>
      <c r="V1" s="102"/>
      <c r="W1" s="101"/>
      <c r="X1" s="101"/>
      <c r="Y1" s="101"/>
      <c r="Z1" s="101"/>
      <c r="AA1" s="101"/>
      <c r="AB1" s="101"/>
      <c r="AC1" s="101"/>
      <c r="AD1" s="101"/>
      <c r="AE1" s="101"/>
      <c r="AF1" s="101"/>
      <c r="AG1" s="101"/>
      <c r="AH1" s="101"/>
      <c r="AI1" s="101"/>
      <c r="AJ1" s="101"/>
    </row>
    <row r="2" spans="1:70" ht="86.25" customHeight="1">
      <c r="A2" s="105"/>
      <c r="B2" s="105"/>
      <c r="C2" s="105"/>
      <c r="D2" s="105"/>
      <c r="E2" s="105"/>
      <c r="F2" s="105"/>
      <c r="G2" s="101"/>
      <c r="H2" s="101"/>
      <c r="I2" s="101"/>
      <c r="J2" s="101"/>
      <c r="K2" s="101"/>
      <c r="L2" s="101"/>
      <c r="M2" s="101"/>
      <c r="N2" s="428" t="str">
        <f>IF(作業３!H14&gt;0,"「作業２」に戻って、「保育園」「その他事業」を削除してください。　　　　　　　　　　　　　　（決算値は「作業３」の「学校法人部門」にまとめてください。","")</f>
        <v/>
      </c>
      <c r="O2" s="101"/>
      <c r="P2" s="101"/>
      <c r="Q2" s="101"/>
      <c r="R2" s="101"/>
      <c r="S2" s="102"/>
      <c r="T2" s="102"/>
      <c r="U2" s="102"/>
      <c r="V2" s="102"/>
      <c r="W2" s="101"/>
      <c r="X2" s="101"/>
      <c r="Y2" s="101"/>
      <c r="Z2" s="101"/>
      <c r="AA2" s="101"/>
      <c r="AB2" s="101"/>
      <c r="AC2" s="101"/>
      <c r="AD2" s="101"/>
      <c r="AE2" s="101"/>
      <c r="AF2" s="101"/>
      <c r="AG2" s="101"/>
      <c r="AH2" s="101"/>
      <c r="AI2" s="101"/>
      <c r="AJ2" s="101"/>
    </row>
    <row r="3" spans="1:70" ht="8.1" customHeight="1">
      <c r="A3" s="105"/>
      <c r="B3" s="105"/>
      <c r="C3" s="105"/>
      <c r="D3" s="105"/>
      <c r="E3" s="105"/>
      <c r="F3" s="105"/>
      <c r="G3" s="101"/>
      <c r="H3" s="101"/>
      <c r="I3" s="101"/>
      <c r="J3" s="101"/>
      <c r="K3" s="101"/>
      <c r="L3" s="101"/>
      <c r="M3" s="101"/>
      <c r="N3" s="101"/>
      <c r="O3" s="101"/>
      <c r="P3" s="101"/>
      <c r="Q3" s="101"/>
      <c r="R3" s="101"/>
      <c r="S3" s="102"/>
      <c r="T3" s="102"/>
      <c r="U3" s="102"/>
      <c r="V3" s="102"/>
      <c r="W3" s="101"/>
      <c r="X3" s="101"/>
      <c r="Y3" s="101"/>
      <c r="Z3" s="101"/>
      <c r="AA3" s="101"/>
      <c r="AB3" s="101"/>
      <c r="AC3" s="101"/>
      <c r="AD3" s="101"/>
      <c r="AE3" s="101"/>
      <c r="AF3" s="101"/>
      <c r="AG3" s="101"/>
      <c r="AH3" s="101"/>
      <c r="AI3" s="101"/>
      <c r="AJ3" s="101"/>
    </row>
    <row r="4" spans="1:70" ht="8.1" customHeight="1">
      <c r="A4" s="105"/>
      <c r="B4" s="105"/>
      <c r="C4" s="105"/>
      <c r="D4" s="105"/>
      <c r="E4" s="105"/>
      <c r="F4" s="105"/>
      <c r="G4" s="101"/>
      <c r="H4" s="101"/>
      <c r="I4" s="101"/>
      <c r="J4" s="101"/>
      <c r="K4" s="101"/>
      <c r="L4" s="101"/>
      <c r="M4" s="101"/>
      <c r="O4" s="101"/>
      <c r="P4" s="101"/>
      <c r="Q4" s="101"/>
      <c r="R4" s="101"/>
      <c r="S4" s="102"/>
      <c r="T4" s="102"/>
      <c r="U4" s="102"/>
      <c r="V4" s="102"/>
      <c r="W4" s="101"/>
      <c r="X4" s="101"/>
      <c r="Y4" s="101"/>
      <c r="Z4" s="101"/>
      <c r="AA4" s="101"/>
      <c r="AB4" s="101"/>
      <c r="AC4" s="101"/>
      <c r="AD4" s="101"/>
      <c r="AE4" s="101"/>
      <c r="AF4" s="101"/>
      <c r="AG4" s="101"/>
      <c r="AH4" s="101"/>
      <c r="AI4" s="101"/>
      <c r="AJ4" s="101"/>
    </row>
    <row r="5" spans="1:70" ht="8.1" customHeight="1">
      <c r="A5" s="82"/>
      <c r="B5" s="195"/>
      <c r="C5" s="82"/>
      <c r="D5" s="82"/>
      <c r="E5" s="82"/>
      <c r="F5" s="82"/>
      <c r="G5" s="209"/>
      <c r="H5" s="246"/>
      <c r="I5" s="246"/>
      <c r="J5" s="209"/>
      <c r="K5" s="247"/>
      <c r="L5" s="247"/>
      <c r="M5" s="247"/>
      <c r="N5" s="247"/>
      <c r="O5" s="209"/>
      <c r="P5" s="81"/>
      <c r="Q5" s="81"/>
      <c r="R5" s="81"/>
      <c r="S5" s="207"/>
      <c r="T5" s="207"/>
      <c r="U5" s="209"/>
      <c r="V5" s="247"/>
      <c r="W5" s="81"/>
      <c r="X5" s="81"/>
      <c r="Y5" s="81"/>
      <c r="Z5" s="81"/>
      <c r="AA5" s="81"/>
      <c r="AB5" s="81"/>
      <c r="AC5" s="81"/>
      <c r="AD5" s="81"/>
      <c r="AE5" s="81"/>
      <c r="AF5" s="81"/>
      <c r="AG5" s="81"/>
      <c r="AH5" s="81"/>
      <c r="AI5" s="81"/>
      <c r="AJ5" s="81"/>
      <c r="AK5"/>
      <c r="AL5"/>
      <c r="AM5"/>
      <c r="AN5"/>
      <c r="AO5"/>
      <c r="AP5"/>
      <c r="AQ5"/>
      <c r="AR5"/>
      <c r="AS5"/>
      <c r="AT5"/>
      <c r="AU5"/>
      <c r="AV5"/>
      <c r="AW5"/>
      <c r="AX5"/>
      <c r="AY5"/>
      <c r="AZ5"/>
      <c r="BA5"/>
      <c r="BB5"/>
      <c r="BC5"/>
      <c r="BD5"/>
      <c r="BE5"/>
      <c r="BF5"/>
      <c r="BG5"/>
      <c r="BH5"/>
      <c r="BI5"/>
      <c r="BJ5"/>
      <c r="BK5"/>
      <c r="BL5"/>
      <c r="BM5"/>
      <c r="BN5"/>
      <c r="BO5"/>
      <c r="BP5"/>
      <c r="BQ5"/>
      <c r="BR5"/>
    </row>
    <row r="6" spans="1:70" ht="8.1" customHeight="1">
      <c r="A6" s="105"/>
      <c r="B6" s="104"/>
      <c r="C6" s="105"/>
      <c r="D6" s="105"/>
      <c r="E6" s="105"/>
      <c r="F6" s="105"/>
      <c r="G6" s="101"/>
      <c r="H6" s="101"/>
      <c r="I6" s="101"/>
      <c r="J6" s="101"/>
      <c r="K6" s="101"/>
      <c r="L6" s="101"/>
      <c r="M6" s="101"/>
      <c r="N6" s="101"/>
      <c r="O6" s="101"/>
      <c r="P6" s="81"/>
      <c r="Q6" s="81"/>
      <c r="R6" s="81"/>
      <c r="S6"/>
      <c r="T6"/>
      <c r="U6" s="81"/>
      <c r="V6" s="81"/>
      <c r="W6" s="81"/>
      <c r="X6" s="81"/>
      <c r="Y6" s="81"/>
      <c r="Z6" s="81"/>
      <c r="AA6" s="81"/>
      <c r="AB6" s="81"/>
      <c r="AC6" s="81"/>
      <c r="AD6" s="81"/>
      <c r="AE6" s="81"/>
      <c r="AF6" s="81"/>
      <c r="AG6" s="81"/>
      <c r="AH6" s="81"/>
      <c r="AI6" s="81"/>
      <c r="AJ6" s="81"/>
      <c r="AK6"/>
      <c r="AL6"/>
      <c r="AM6"/>
      <c r="AN6"/>
      <c r="AO6"/>
      <c r="AP6"/>
      <c r="AQ6"/>
      <c r="AR6"/>
      <c r="AS6"/>
      <c r="AT6"/>
      <c r="AU6"/>
      <c r="AV6"/>
      <c r="AW6"/>
      <c r="AX6"/>
      <c r="AY6"/>
      <c r="AZ6"/>
      <c r="BA6"/>
      <c r="BB6"/>
      <c r="BC6"/>
      <c r="BD6"/>
      <c r="BE6"/>
      <c r="BF6"/>
      <c r="BG6"/>
      <c r="BH6"/>
      <c r="BI6"/>
      <c r="BJ6"/>
      <c r="BK6"/>
      <c r="BL6"/>
      <c r="BM6"/>
      <c r="BN6"/>
      <c r="BO6"/>
      <c r="BP6"/>
      <c r="BQ6"/>
      <c r="BR6"/>
    </row>
    <row r="7" spans="1:70" ht="9.9499999999999993" customHeight="1">
      <c r="A7" s="105"/>
      <c r="B7" s="104"/>
      <c r="C7" s="105"/>
      <c r="D7" s="105"/>
      <c r="E7" s="105"/>
      <c r="F7" s="105"/>
      <c r="G7" s="101"/>
      <c r="H7" s="101"/>
      <c r="I7" s="101"/>
      <c r="J7" s="101"/>
      <c r="K7" s="101"/>
      <c r="L7" s="101"/>
      <c r="M7" s="101"/>
      <c r="N7" s="101"/>
      <c r="O7" s="101"/>
      <c r="P7" s="81"/>
      <c r="Q7" s="81"/>
      <c r="R7" s="81"/>
      <c r="S7"/>
      <c r="T7"/>
      <c r="U7" s="81"/>
      <c r="V7" s="81"/>
      <c r="W7" s="81"/>
      <c r="X7" s="81"/>
      <c r="Y7" s="81"/>
      <c r="Z7" s="81"/>
      <c r="AA7" s="81"/>
      <c r="AB7" s="81"/>
      <c r="AC7" s="81"/>
      <c r="AD7" s="81"/>
      <c r="AE7" s="81"/>
      <c r="AF7" s="81"/>
      <c r="AG7" s="81"/>
      <c r="AH7" s="81"/>
      <c r="AI7" s="81"/>
      <c r="AJ7" s="81"/>
      <c r="AK7"/>
      <c r="AL7"/>
      <c r="AM7"/>
      <c r="AN7"/>
      <c r="AO7"/>
      <c r="AP7"/>
      <c r="AQ7"/>
      <c r="AR7"/>
      <c r="AS7"/>
      <c r="AT7"/>
      <c r="AU7"/>
      <c r="AV7"/>
      <c r="AW7"/>
      <c r="AX7"/>
      <c r="AY7"/>
      <c r="AZ7"/>
      <c r="BA7"/>
      <c r="BB7"/>
      <c r="BC7"/>
      <c r="BD7"/>
      <c r="BE7"/>
      <c r="BF7"/>
      <c r="BG7"/>
      <c r="BH7"/>
      <c r="BI7"/>
      <c r="BJ7"/>
      <c r="BK7"/>
      <c r="BL7"/>
      <c r="BM7"/>
      <c r="BN7"/>
      <c r="BO7"/>
      <c r="BP7"/>
      <c r="BQ7"/>
      <c r="BR7"/>
    </row>
    <row r="8" spans="1:70" ht="21" customHeight="1">
      <c r="A8" s="105"/>
      <c r="B8" s="1287" t="s">
        <v>470</v>
      </c>
      <c r="C8" s="1287"/>
      <c r="D8" s="1287"/>
      <c r="E8" s="1287"/>
      <c r="F8" s="1287"/>
      <c r="G8" s="1287"/>
      <c r="H8" s="1287"/>
      <c r="I8" s="1287"/>
      <c r="J8" s="1287"/>
      <c r="K8" s="1287"/>
      <c r="L8" s="1287"/>
      <c r="M8" s="1287"/>
      <c r="N8" s="151"/>
      <c r="O8" s="151"/>
      <c r="P8" s="203"/>
      <c r="Q8" s="203"/>
      <c r="R8" s="203"/>
      <c r="S8" s="203"/>
      <c r="T8" s="203"/>
      <c r="U8" s="203"/>
      <c r="V8" s="203"/>
      <c r="W8" s="203"/>
      <c r="X8" s="203"/>
      <c r="Y8" s="203"/>
      <c r="Z8" s="203"/>
      <c r="AA8" s="203"/>
      <c r="AB8" s="203"/>
      <c r="AC8" s="203"/>
      <c r="AD8" s="203"/>
      <c r="AE8" s="203"/>
      <c r="AF8" s="203"/>
      <c r="AG8" s="203"/>
      <c r="AH8" s="203"/>
      <c r="AI8" s="203"/>
      <c r="AJ8" s="203"/>
      <c r="AK8" s="202"/>
      <c r="AL8" s="202"/>
      <c r="AM8" s="202"/>
      <c r="AN8" s="202"/>
      <c r="AO8" s="202"/>
      <c r="AP8" s="202"/>
      <c r="AQ8" s="202"/>
      <c r="AR8" s="202"/>
      <c r="AS8" s="202"/>
      <c r="AT8" s="202"/>
      <c r="AU8" s="202"/>
      <c r="AV8" s="202"/>
      <c r="AW8" s="202"/>
    </row>
    <row r="9" spans="1:70" ht="19.5" thickBot="1">
      <c r="A9" s="79"/>
      <c r="B9" s="1417" t="str">
        <f>CONCATENATE(作業２!E81,作業２!E73,"年3月31日")</f>
        <v>令和7年3月31日</v>
      </c>
      <c r="C9" s="1418"/>
      <c r="D9" s="1418"/>
      <c r="E9" s="1418"/>
      <c r="F9" s="1418"/>
      <c r="G9" s="1418"/>
      <c r="H9" s="1418"/>
      <c r="I9" s="1418"/>
      <c r="J9" s="1418"/>
      <c r="K9" s="1418"/>
      <c r="L9" s="1418"/>
      <c r="M9" s="1418"/>
      <c r="N9" s="211"/>
      <c r="O9" s="208"/>
      <c r="P9" s="210"/>
      <c r="Q9" s="210"/>
      <c r="R9" s="210"/>
      <c r="S9" s="210"/>
      <c r="T9" s="210"/>
      <c r="U9" s="477"/>
      <c r="V9" s="477"/>
      <c r="W9" s="477"/>
      <c r="X9" s="477"/>
      <c r="Y9" s="477"/>
      <c r="Z9" s="477"/>
      <c r="AA9" s="477"/>
      <c r="AB9" s="477"/>
      <c r="AC9" s="477"/>
      <c r="AD9" s="477"/>
      <c r="AE9" s="477"/>
      <c r="AF9" s="477"/>
      <c r="AG9" s="477"/>
      <c r="AH9" s="477"/>
      <c r="AI9" s="477"/>
      <c r="AJ9" s="477"/>
      <c r="AK9" s="210"/>
      <c r="AL9" s="210"/>
      <c r="AM9" s="210"/>
      <c r="AN9" s="210"/>
      <c r="AO9" s="210"/>
      <c r="AP9" s="210"/>
      <c r="AQ9" s="210"/>
      <c r="AR9" s="210"/>
      <c r="AS9" s="210"/>
      <c r="AT9" s="210"/>
      <c r="AU9" s="210"/>
      <c r="AV9" s="210"/>
      <c r="AW9" s="210"/>
      <c r="AX9"/>
      <c r="AY9"/>
      <c r="AZ9"/>
      <c r="BA9"/>
      <c r="BB9"/>
      <c r="BC9"/>
      <c r="BD9"/>
      <c r="BE9"/>
      <c r="BF9"/>
      <c r="BG9"/>
      <c r="BH9"/>
      <c r="BI9"/>
      <c r="BJ9"/>
      <c r="BK9"/>
      <c r="BL9"/>
      <c r="BM9"/>
      <c r="BN9"/>
      <c r="BO9"/>
      <c r="BP9"/>
      <c r="BQ9"/>
      <c r="BR9"/>
    </row>
    <row r="10" spans="1:70" ht="32.1" customHeight="1" thickTop="1">
      <c r="B10" s="1420" t="s">
        <v>423</v>
      </c>
      <c r="C10" s="1421"/>
      <c r="D10" s="1421"/>
      <c r="E10" s="1421"/>
      <c r="F10" s="1421"/>
      <c r="G10" s="1422"/>
      <c r="H10" s="242"/>
      <c r="I10" s="1420" t="s">
        <v>424</v>
      </c>
      <c r="J10" s="1421"/>
      <c r="K10" s="1421"/>
      <c r="L10" s="1421"/>
      <c r="M10" s="1422"/>
      <c r="N10" s="101"/>
      <c r="O10" s="101"/>
      <c r="P10" s="81"/>
      <c r="Q10" s="81"/>
      <c r="R10" s="81"/>
      <c r="S10"/>
      <c r="T10"/>
      <c r="U10" s="81"/>
      <c r="V10" s="81"/>
      <c r="W10" s="81"/>
      <c r="X10" s="81"/>
      <c r="Y10" s="81"/>
      <c r="Z10" s="81"/>
      <c r="AA10" s="81"/>
      <c r="AB10" s="81"/>
      <c r="AC10" s="81"/>
      <c r="AD10" s="81"/>
      <c r="AE10" s="81"/>
      <c r="AF10" s="81"/>
      <c r="AG10" s="81"/>
      <c r="AH10" s="81"/>
      <c r="AI10" s="81"/>
      <c r="AJ10" s="81"/>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0" ht="32.1" customHeight="1" thickBot="1">
      <c r="B11" s="1423" t="s">
        <v>425</v>
      </c>
      <c r="C11" s="1424"/>
      <c r="D11" s="1424"/>
      <c r="E11" s="1424"/>
      <c r="F11" s="355" t="s">
        <v>488</v>
      </c>
      <c r="G11" s="355" t="s">
        <v>489</v>
      </c>
      <c r="H11" s="264"/>
      <c r="I11" s="1423" t="s">
        <v>425</v>
      </c>
      <c r="J11" s="1424"/>
      <c r="K11" s="1425"/>
      <c r="L11" s="355" t="s">
        <v>488</v>
      </c>
      <c r="M11" s="384" t="s">
        <v>489</v>
      </c>
      <c r="N11" s="101"/>
      <c r="O11" s="101"/>
      <c r="P11" s="81"/>
      <c r="Q11" s="81"/>
      <c r="R11" s="81"/>
      <c r="S11"/>
      <c r="T11"/>
      <c r="U11" s="81"/>
      <c r="V11" s="81"/>
      <c r="W11" s="81"/>
      <c r="X11" s="81"/>
      <c r="Y11" s="81"/>
      <c r="Z11" s="81"/>
      <c r="AA11" s="81"/>
      <c r="AB11" s="81"/>
      <c r="AC11" s="81"/>
      <c r="AD11" s="81"/>
      <c r="AE11" s="81"/>
      <c r="AF11" s="81"/>
      <c r="AG11" s="81"/>
      <c r="AH11" s="81"/>
      <c r="AI11" s="81"/>
      <c r="AJ11" s="8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0" ht="27.95" customHeight="1">
      <c r="B12" s="1378" t="s">
        <v>426</v>
      </c>
      <c r="C12" s="1379"/>
      <c r="D12" s="1379"/>
      <c r="E12" s="1379"/>
      <c r="F12" s="971" t="str">
        <f>IF(P12=TRUE,"",SUM(F14:F18,F20:F21,F23:F26))</f>
        <v/>
      </c>
      <c r="G12" s="976" t="s">
        <v>478</v>
      </c>
      <c r="H12" s="249"/>
      <c r="I12" s="1378" t="s">
        <v>427</v>
      </c>
      <c r="J12" s="1379"/>
      <c r="K12" s="1393"/>
      <c r="L12" s="985" t="str">
        <f>IF(T12=TRUE,"",SUM(L13:L17))</f>
        <v/>
      </c>
      <c r="M12" s="955"/>
      <c r="N12" s="101"/>
      <c r="O12" s="101"/>
      <c r="P12" s="204" t="b">
        <f>AND(F14="",F15="",F16="",F17="",F18="",F20="",F21="",F23="",F24="",F25="",F26="")</f>
        <v>1</v>
      </c>
      <c r="T12" s="204" t="b">
        <f>AND(L13="",L14="",L15="",L16="",L17="")</f>
        <v>1</v>
      </c>
      <c r="U12" s="102"/>
      <c r="V12" s="102"/>
      <c r="W12" s="101"/>
      <c r="X12" s="101"/>
      <c r="Y12" s="101"/>
      <c r="Z12" s="101"/>
      <c r="AA12" s="101"/>
      <c r="AB12" s="101"/>
      <c r="AC12" s="101"/>
      <c r="AD12" s="101"/>
      <c r="AE12" s="101"/>
      <c r="AF12" s="101"/>
      <c r="AG12" s="101"/>
      <c r="AH12" s="101"/>
      <c r="AI12" s="101"/>
      <c r="AJ12" s="101"/>
      <c r="BK12"/>
      <c r="BL12"/>
      <c r="BM12"/>
      <c r="BN12"/>
      <c r="BO12"/>
      <c r="BP12"/>
      <c r="BQ12"/>
      <c r="BR12"/>
    </row>
    <row r="13" spans="1:70" ht="27.95" customHeight="1">
      <c r="B13" s="1380" t="s">
        <v>428</v>
      </c>
      <c r="C13" s="1403" t="s">
        <v>429</v>
      </c>
      <c r="D13" s="1404"/>
      <c r="E13" s="1404"/>
      <c r="F13" s="971" t="str">
        <f>IF(P13=TRUE,"",SUM(F14:F18))</f>
        <v/>
      </c>
      <c r="G13" s="977" t="s">
        <v>475</v>
      </c>
      <c r="H13" s="250"/>
      <c r="I13" s="1381" t="s">
        <v>184</v>
      </c>
      <c r="J13" s="1382" t="s">
        <v>442</v>
      </c>
      <c r="K13" s="1383"/>
      <c r="L13" s="986"/>
      <c r="M13" s="956"/>
      <c r="N13" s="101"/>
      <c r="O13" s="101"/>
      <c r="P13" s="204" t="b">
        <f>AND(F14="",F15="",F16="",F17="",F18="")</f>
        <v>1</v>
      </c>
      <c r="U13" s="102"/>
      <c r="V13" s="102"/>
      <c r="W13" s="101"/>
      <c r="X13" s="101"/>
      <c r="Y13" s="101"/>
      <c r="Z13" s="101"/>
      <c r="AA13" s="101"/>
      <c r="AB13" s="101"/>
      <c r="AC13" s="101"/>
      <c r="AD13" s="101"/>
      <c r="AE13" s="101"/>
      <c r="AF13" s="101"/>
      <c r="AG13" s="101"/>
      <c r="AH13" s="101"/>
      <c r="AI13" s="101"/>
      <c r="AJ13" s="101"/>
      <c r="BK13"/>
      <c r="BL13"/>
      <c r="BM13"/>
      <c r="BN13"/>
      <c r="BO13"/>
      <c r="BP13"/>
      <c r="BQ13"/>
      <c r="BR13"/>
    </row>
    <row r="14" spans="1:70" ht="27.95" customHeight="1">
      <c r="B14" s="1381"/>
      <c r="C14" s="1406" t="s">
        <v>178</v>
      </c>
      <c r="D14" s="1407"/>
      <c r="E14" s="298" t="s">
        <v>443</v>
      </c>
      <c r="F14" s="972"/>
      <c r="G14" s="978"/>
      <c r="H14" s="251"/>
      <c r="I14" s="1381"/>
      <c r="J14" s="1387" t="s">
        <v>444</v>
      </c>
      <c r="K14" s="1388"/>
      <c r="L14" s="987"/>
      <c r="M14" s="957"/>
      <c r="N14" s="101"/>
      <c r="O14" s="101"/>
      <c r="U14" s="102"/>
      <c r="V14" s="102"/>
      <c r="W14" s="101"/>
      <c r="X14" s="101"/>
      <c r="Y14" s="101"/>
      <c r="Z14" s="101"/>
      <c r="AA14" s="101"/>
      <c r="AB14" s="101"/>
      <c r="AC14" s="101"/>
      <c r="AD14" s="101"/>
      <c r="AE14" s="101"/>
      <c r="AF14" s="101"/>
      <c r="AG14" s="101"/>
      <c r="AH14" s="101"/>
      <c r="AI14" s="101"/>
      <c r="AJ14" s="101"/>
      <c r="BK14"/>
      <c r="BL14"/>
      <c r="BM14"/>
      <c r="BN14"/>
      <c r="BO14"/>
      <c r="BP14"/>
      <c r="BQ14"/>
      <c r="BR14"/>
    </row>
    <row r="15" spans="1:70" ht="27.95" customHeight="1">
      <c r="B15" s="1381"/>
      <c r="C15" s="1410"/>
      <c r="D15" s="1411"/>
      <c r="E15" s="299" t="s">
        <v>445</v>
      </c>
      <c r="F15" s="973"/>
      <c r="G15" s="979"/>
      <c r="H15" s="251"/>
      <c r="I15" s="1381"/>
      <c r="J15" s="1387" t="s">
        <v>446</v>
      </c>
      <c r="K15" s="1388"/>
      <c r="L15" s="987"/>
      <c r="M15" s="957"/>
      <c r="N15" s="101"/>
      <c r="O15" s="101"/>
      <c r="U15" s="102"/>
      <c r="V15" s="102"/>
      <c r="W15" s="101"/>
      <c r="X15" s="101"/>
      <c r="Y15" s="101"/>
      <c r="Z15" s="101"/>
      <c r="AA15" s="101"/>
      <c r="AB15" s="101"/>
      <c r="AC15" s="101"/>
      <c r="AD15" s="101"/>
      <c r="AE15" s="101"/>
      <c r="AF15" s="101"/>
      <c r="AG15" s="101"/>
      <c r="AH15" s="101"/>
      <c r="AI15" s="101"/>
      <c r="AJ15" s="101"/>
      <c r="BK15"/>
      <c r="BL15"/>
      <c r="BM15"/>
      <c r="BN15"/>
      <c r="BO15"/>
      <c r="BP15"/>
      <c r="BQ15"/>
      <c r="BR15"/>
    </row>
    <row r="16" spans="1:70" ht="27.95" customHeight="1">
      <c r="B16" s="1381"/>
      <c r="C16" s="1410"/>
      <c r="D16" s="1411"/>
      <c r="E16" s="299" t="s">
        <v>447</v>
      </c>
      <c r="F16" s="973"/>
      <c r="G16" s="979"/>
      <c r="H16" s="251"/>
      <c r="I16" s="1381"/>
      <c r="J16" s="1387" t="s">
        <v>448</v>
      </c>
      <c r="K16" s="1388"/>
      <c r="L16" s="987"/>
      <c r="M16" s="957"/>
      <c r="N16" s="101"/>
      <c r="O16" s="101"/>
      <c r="U16" s="102"/>
      <c r="V16" s="102"/>
      <c r="W16" s="101"/>
      <c r="X16" s="101"/>
      <c r="Y16" s="101"/>
      <c r="Z16" s="101"/>
      <c r="AA16" s="101"/>
      <c r="AB16" s="101"/>
      <c r="AC16" s="101"/>
      <c r="AD16" s="101"/>
      <c r="AE16" s="101"/>
      <c r="AF16" s="101"/>
      <c r="AG16" s="101"/>
      <c r="AH16" s="101"/>
      <c r="AI16" s="101"/>
      <c r="AJ16" s="101"/>
      <c r="BK16"/>
      <c r="BL16"/>
      <c r="BM16"/>
      <c r="BN16"/>
      <c r="BO16"/>
      <c r="BP16"/>
      <c r="BQ16"/>
      <c r="BR16"/>
    </row>
    <row r="17" spans="2:70" ht="27.95" customHeight="1">
      <c r="B17" s="1381"/>
      <c r="C17" s="1410"/>
      <c r="D17" s="1411"/>
      <c r="E17" s="299" t="s">
        <v>449</v>
      </c>
      <c r="F17" s="973"/>
      <c r="G17" s="979"/>
      <c r="H17" s="251"/>
      <c r="I17" s="1381"/>
      <c r="J17" s="1398" t="s">
        <v>479</v>
      </c>
      <c r="K17" s="1399"/>
      <c r="L17" s="988"/>
      <c r="M17" s="958"/>
      <c r="N17" s="101"/>
      <c r="O17" s="101"/>
      <c r="U17" s="102"/>
      <c r="V17" s="102"/>
      <c r="W17" s="101"/>
      <c r="X17" s="101"/>
      <c r="Y17" s="101"/>
      <c r="Z17" s="101"/>
      <c r="AA17" s="101"/>
      <c r="AB17" s="101"/>
      <c r="AC17" s="101"/>
      <c r="AD17" s="101"/>
      <c r="AE17" s="101"/>
      <c r="AF17" s="101"/>
      <c r="AG17" s="101"/>
      <c r="AH17" s="101"/>
      <c r="AI17" s="101"/>
      <c r="AJ17" s="101"/>
      <c r="BK17"/>
      <c r="BL17"/>
      <c r="BM17"/>
      <c r="BN17"/>
      <c r="BO17"/>
      <c r="BP17"/>
      <c r="BQ17"/>
      <c r="BR17"/>
    </row>
    <row r="18" spans="2:70" ht="27.95" customHeight="1">
      <c r="B18" s="1381"/>
      <c r="C18" s="1408"/>
      <c r="D18" s="1409"/>
      <c r="E18" s="300" t="s">
        <v>480</v>
      </c>
      <c r="F18" s="980"/>
      <c r="G18" s="981"/>
      <c r="H18" s="252"/>
      <c r="I18" s="1400" t="s">
        <v>430</v>
      </c>
      <c r="J18" s="1401"/>
      <c r="K18" s="1402"/>
      <c r="L18" s="989" t="str">
        <f>IF(T18=TRUE,"",SUM(L19:L24))</f>
        <v/>
      </c>
      <c r="M18" s="959"/>
      <c r="N18" s="101"/>
      <c r="O18" s="101"/>
      <c r="T18" s="204" t="b">
        <f>AND(L19="",L20="",L21="",L22="",L23="",L24="")</f>
        <v>1</v>
      </c>
      <c r="U18" s="102"/>
      <c r="V18" s="102"/>
      <c r="W18" s="101"/>
      <c r="X18" s="101"/>
      <c r="Y18" s="101"/>
      <c r="Z18" s="101"/>
      <c r="AA18" s="101"/>
      <c r="AB18" s="101"/>
      <c r="AC18" s="101"/>
      <c r="AD18" s="101"/>
      <c r="AE18" s="101"/>
      <c r="AF18" s="101"/>
      <c r="AG18" s="101"/>
      <c r="AH18" s="101"/>
      <c r="AI18" s="101"/>
      <c r="AJ18" s="101"/>
      <c r="BK18"/>
      <c r="BL18"/>
      <c r="BM18"/>
      <c r="BN18"/>
      <c r="BO18"/>
      <c r="BP18"/>
      <c r="BQ18"/>
      <c r="BR18"/>
    </row>
    <row r="19" spans="2:70" ht="27.95" customHeight="1">
      <c r="B19" s="1381"/>
      <c r="C19" s="1403" t="s">
        <v>431</v>
      </c>
      <c r="D19" s="1404"/>
      <c r="E19" s="1404"/>
      <c r="F19" s="971" t="str">
        <f>IF(P19=TRUE,"",SUM(F20:F21))</f>
        <v/>
      </c>
      <c r="G19" s="977"/>
      <c r="H19" s="250"/>
      <c r="I19" s="1381" t="s">
        <v>178</v>
      </c>
      <c r="J19" s="1382" t="s">
        <v>450</v>
      </c>
      <c r="K19" s="1383"/>
      <c r="L19" s="990"/>
      <c r="M19" s="960"/>
      <c r="N19" s="101"/>
      <c r="O19" s="101"/>
      <c r="P19" s="204" t="b">
        <f>AND(F20="",F21="")</f>
        <v>1</v>
      </c>
      <c r="U19" s="102"/>
      <c r="V19" s="102"/>
      <c r="W19" s="101"/>
      <c r="X19" s="101"/>
      <c r="Y19" s="101"/>
      <c r="Z19" s="101"/>
      <c r="AA19" s="101"/>
      <c r="AB19" s="101"/>
      <c r="AC19" s="101"/>
      <c r="AD19" s="101"/>
      <c r="AE19" s="101"/>
      <c r="AF19" s="101"/>
      <c r="AG19" s="101"/>
      <c r="AH19" s="101"/>
      <c r="AI19" s="101"/>
      <c r="AJ19" s="101"/>
      <c r="BK19"/>
      <c r="BL19"/>
      <c r="BM19"/>
      <c r="BN19"/>
      <c r="BO19"/>
      <c r="BP19"/>
      <c r="BQ19"/>
      <c r="BR19"/>
    </row>
    <row r="20" spans="2:70" ht="27.95" customHeight="1">
      <c r="B20" s="1381"/>
      <c r="C20" s="1406" t="s">
        <v>178</v>
      </c>
      <c r="D20" s="1407"/>
      <c r="E20" s="298" t="s">
        <v>451</v>
      </c>
      <c r="F20" s="972"/>
      <c r="G20" s="978"/>
      <c r="H20" s="251"/>
      <c r="I20" s="1381"/>
      <c r="J20" s="1387" t="s">
        <v>452</v>
      </c>
      <c r="K20" s="1388"/>
      <c r="L20" s="987"/>
      <c r="M20" s="957"/>
      <c r="N20" s="101"/>
      <c r="O20" s="101"/>
      <c r="U20" s="102"/>
      <c r="V20" s="102"/>
      <c r="W20" s="101"/>
      <c r="X20" s="101"/>
      <c r="Y20" s="101"/>
      <c r="Z20" s="101"/>
      <c r="AA20" s="101"/>
      <c r="AB20" s="101"/>
      <c r="AC20" s="101"/>
      <c r="AD20" s="101"/>
      <c r="AE20" s="101"/>
      <c r="AF20" s="101"/>
      <c r="AG20" s="101"/>
      <c r="AH20" s="101"/>
      <c r="AI20" s="101"/>
      <c r="AJ20" s="101"/>
      <c r="BK20"/>
      <c r="BL20"/>
      <c r="BM20"/>
      <c r="BN20"/>
      <c r="BO20"/>
      <c r="BP20"/>
      <c r="BQ20"/>
      <c r="BR20"/>
    </row>
    <row r="21" spans="2:70" ht="27.95" customHeight="1">
      <c r="B21" s="1381"/>
      <c r="C21" s="1408"/>
      <c r="D21" s="1409"/>
      <c r="E21" s="344" t="s">
        <v>453</v>
      </c>
      <c r="F21" s="980"/>
      <c r="G21" s="982"/>
      <c r="H21" s="251"/>
      <c r="I21" s="1381"/>
      <c r="J21" s="1387" t="s">
        <v>454</v>
      </c>
      <c r="K21" s="1388"/>
      <c r="L21" s="987"/>
      <c r="M21" s="957"/>
      <c r="N21" s="101"/>
      <c r="O21" s="101"/>
      <c r="U21" s="102"/>
      <c r="V21" s="102"/>
      <c r="W21" s="101"/>
      <c r="X21" s="101"/>
      <c r="Y21" s="101"/>
      <c r="Z21" s="101"/>
      <c r="AA21" s="101"/>
      <c r="AB21" s="101"/>
      <c r="AC21" s="101"/>
      <c r="AD21" s="101"/>
      <c r="AE21" s="101"/>
      <c r="AF21" s="101"/>
      <c r="AG21" s="101"/>
      <c r="AH21" s="101"/>
      <c r="AI21" s="101"/>
      <c r="AJ21" s="101"/>
      <c r="BK21"/>
      <c r="BL21"/>
      <c r="BM21"/>
      <c r="BN21"/>
      <c r="BO21"/>
      <c r="BP21"/>
      <c r="BQ21"/>
      <c r="BR21"/>
    </row>
    <row r="22" spans="2:70" ht="27.95" customHeight="1">
      <c r="B22" s="1381"/>
      <c r="C22" s="1403" t="s">
        <v>432</v>
      </c>
      <c r="D22" s="1404"/>
      <c r="E22" s="1404"/>
      <c r="F22" s="971" t="str">
        <f>IF(P22=TRUE,"",SUM(F23:F26))</f>
        <v/>
      </c>
      <c r="G22" s="977"/>
      <c r="H22" s="250"/>
      <c r="I22" s="1381"/>
      <c r="J22" s="1387" t="s">
        <v>455</v>
      </c>
      <c r="K22" s="1388"/>
      <c r="L22" s="987"/>
      <c r="M22" s="957"/>
      <c r="N22" s="101"/>
      <c r="O22" s="101"/>
      <c r="P22" s="204" t="b">
        <f>AND(F23="",F24="",F25="",F26="")</f>
        <v>1</v>
      </c>
      <c r="U22" s="102"/>
      <c r="V22" s="102"/>
      <c r="W22" s="101"/>
      <c r="X22" s="101"/>
      <c r="Y22" s="101"/>
      <c r="Z22" s="101"/>
      <c r="AA22" s="101"/>
      <c r="AB22" s="101"/>
      <c r="AC22" s="101"/>
      <c r="AD22" s="101"/>
      <c r="AE22" s="101"/>
      <c r="AF22" s="101"/>
      <c r="AG22" s="101"/>
      <c r="AH22" s="101"/>
      <c r="AI22" s="101"/>
      <c r="AJ22" s="101"/>
      <c r="BK22"/>
      <c r="BL22"/>
      <c r="BM22"/>
      <c r="BN22"/>
      <c r="BO22"/>
      <c r="BP22"/>
      <c r="BQ22"/>
      <c r="BR22"/>
    </row>
    <row r="23" spans="2:70" ht="27.95" customHeight="1">
      <c r="B23" s="1381"/>
      <c r="C23" s="1406" t="s">
        <v>178</v>
      </c>
      <c r="D23" s="1407"/>
      <c r="E23" s="298" t="s">
        <v>456</v>
      </c>
      <c r="F23" s="972"/>
      <c r="G23" s="978"/>
      <c r="H23" s="251"/>
      <c r="I23" s="1381"/>
      <c r="J23" s="1387" t="s">
        <v>457</v>
      </c>
      <c r="K23" s="1388"/>
      <c r="L23" s="987"/>
      <c r="M23" s="957"/>
      <c r="N23" s="101"/>
      <c r="O23" s="101"/>
      <c r="U23" s="102"/>
      <c r="V23" s="102"/>
      <c r="W23" s="101"/>
      <c r="X23" s="101"/>
      <c r="Y23" s="101"/>
      <c r="Z23" s="101"/>
      <c r="AA23" s="101"/>
      <c r="AB23" s="101"/>
      <c r="AC23" s="101"/>
      <c r="AD23" s="101"/>
      <c r="AE23" s="101"/>
      <c r="AF23" s="101"/>
      <c r="AG23" s="101"/>
      <c r="AH23" s="101"/>
      <c r="AI23" s="101"/>
      <c r="AJ23" s="101"/>
      <c r="BK23"/>
      <c r="BL23"/>
      <c r="BM23"/>
      <c r="BN23"/>
      <c r="BO23"/>
      <c r="BP23"/>
      <c r="BQ23"/>
      <c r="BR23"/>
    </row>
    <row r="24" spans="2:70" ht="27.95" customHeight="1">
      <c r="B24" s="1381"/>
      <c r="C24" s="1410"/>
      <c r="D24" s="1411"/>
      <c r="E24" s="299" t="s">
        <v>458</v>
      </c>
      <c r="F24" s="973"/>
      <c r="G24" s="979"/>
      <c r="H24" s="251"/>
      <c r="I24" s="1405"/>
      <c r="J24" s="1398" t="s">
        <v>481</v>
      </c>
      <c r="K24" s="1399"/>
      <c r="L24" s="991"/>
      <c r="M24" s="961"/>
      <c r="N24" s="101"/>
      <c r="O24" s="101"/>
      <c r="U24" s="102"/>
      <c r="V24" s="102"/>
      <c r="W24" s="101"/>
      <c r="X24" s="101"/>
      <c r="Y24" s="101"/>
      <c r="Z24" s="101"/>
      <c r="AA24" s="101"/>
      <c r="AB24" s="101"/>
      <c r="AC24" s="101"/>
      <c r="AD24" s="101"/>
      <c r="AE24" s="101"/>
      <c r="AF24" s="101"/>
      <c r="AG24" s="101"/>
      <c r="AH24" s="101"/>
      <c r="AI24" s="101"/>
      <c r="AJ24" s="101"/>
      <c r="BK24"/>
      <c r="BL24"/>
      <c r="BM24"/>
      <c r="BN24"/>
      <c r="BO24"/>
      <c r="BP24"/>
      <c r="BQ24"/>
      <c r="BR24"/>
    </row>
    <row r="25" spans="2:70" ht="27.95" customHeight="1" thickBot="1">
      <c r="B25" s="1381"/>
      <c r="C25" s="1410"/>
      <c r="D25" s="1411"/>
      <c r="E25" s="299" t="s">
        <v>459</v>
      </c>
      <c r="F25" s="983"/>
      <c r="G25" s="979"/>
      <c r="H25" s="253"/>
      <c r="I25" s="1414" t="s">
        <v>464</v>
      </c>
      <c r="J25" s="1415"/>
      <c r="K25" s="1416"/>
      <c r="L25" s="989" t="str">
        <f>IF(T25=TRUE,"",SUM(L13:L17,L19:L24))</f>
        <v/>
      </c>
      <c r="M25" s="962"/>
      <c r="N25" s="101"/>
      <c r="O25" s="101"/>
      <c r="T25" s="204" t="b">
        <f>AND(L13="",L14="",L15="",L16="",L17="",L19="",L20="",L21="",L22="",L23="",L24="")</f>
        <v>1</v>
      </c>
      <c r="U25" s="102"/>
      <c r="V25" s="102"/>
      <c r="W25" s="101"/>
      <c r="X25" s="101"/>
      <c r="Y25" s="101"/>
      <c r="Z25" s="101"/>
      <c r="AA25" s="101"/>
      <c r="AB25" s="101"/>
      <c r="AC25" s="101"/>
      <c r="AD25" s="101"/>
      <c r="AE25" s="101"/>
      <c r="AF25" s="101"/>
      <c r="AG25" s="101"/>
      <c r="AH25" s="101"/>
      <c r="AI25" s="101"/>
      <c r="AJ25" s="101"/>
      <c r="BK25"/>
      <c r="BL25"/>
      <c r="BM25"/>
      <c r="BN25"/>
      <c r="BO25"/>
      <c r="BP25"/>
      <c r="BQ25"/>
      <c r="BR25"/>
    </row>
    <row r="26" spans="2:70" ht="27.95" customHeight="1" thickBot="1">
      <c r="B26" s="1426"/>
      <c r="C26" s="1412"/>
      <c r="D26" s="1413"/>
      <c r="E26" s="343" t="s">
        <v>482</v>
      </c>
      <c r="F26" s="974"/>
      <c r="G26" s="984"/>
      <c r="H26" s="251"/>
      <c r="I26" s="1378" t="s">
        <v>434</v>
      </c>
      <c r="J26" s="1379"/>
      <c r="K26" s="1393"/>
      <c r="L26" s="985" t="str">
        <f>IF(T26=TRUE,"",SUM(L27:L30))</f>
        <v/>
      </c>
      <c r="M26" s="955"/>
      <c r="N26" s="101"/>
      <c r="O26" s="101"/>
      <c r="T26" s="204" t="b">
        <f>AND(L27="",L28="",L29="",L30="")</f>
        <v>1</v>
      </c>
      <c r="U26" s="102"/>
      <c r="V26" s="102"/>
      <c r="W26" s="101"/>
      <c r="X26" s="101"/>
      <c r="Y26" s="101"/>
      <c r="Z26" s="101"/>
      <c r="AA26" s="101"/>
      <c r="AB26" s="101"/>
      <c r="AC26" s="101"/>
      <c r="AD26" s="101"/>
      <c r="AE26" s="101"/>
      <c r="AF26" s="101"/>
      <c r="AG26" s="101"/>
      <c r="AH26" s="101"/>
      <c r="AI26" s="101"/>
      <c r="AJ26" s="101"/>
      <c r="BK26"/>
      <c r="BL26"/>
      <c r="BM26"/>
      <c r="BN26"/>
      <c r="BO26"/>
      <c r="BP26"/>
      <c r="BQ26"/>
      <c r="BR26"/>
    </row>
    <row r="27" spans="2:70" ht="27.95" customHeight="1">
      <c r="B27" s="1378" t="s">
        <v>435</v>
      </c>
      <c r="C27" s="1379"/>
      <c r="D27" s="1379"/>
      <c r="E27" s="1379"/>
      <c r="F27" s="971" t="str">
        <f>IF(P27=TRUE,"",SUM(F28:F32))</f>
        <v/>
      </c>
      <c r="G27" s="966"/>
      <c r="H27" s="254"/>
      <c r="I27" s="1380" t="s">
        <v>184</v>
      </c>
      <c r="J27" s="1382" t="s">
        <v>460</v>
      </c>
      <c r="K27" s="1383"/>
      <c r="L27" s="990"/>
      <c r="M27" s="960"/>
      <c r="N27" s="101"/>
      <c r="O27" s="101"/>
      <c r="P27" s="204" t="b">
        <f>AND(F28="",F29="",F30="",F31="",F32="")</f>
        <v>1</v>
      </c>
      <c r="U27" s="102"/>
      <c r="V27" s="102"/>
      <c r="W27" s="101"/>
      <c r="X27" s="101"/>
      <c r="Y27" s="101"/>
      <c r="Z27" s="101"/>
      <c r="AA27" s="101"/>
      <c r="AB27" s="101"/>
      <c r="AC27" s="101"/>
      <c r="AD27" s="101"/>
      <c r="AE27" s="101"/>
      <c r="AF27" s="101"/>
      <c r="AG27" s="101"/>
      <c r="AH27" s="101"/>
      <c r="AI27" s="101"/>
      <c r="AJ27" s="101"/>
      <c r="BK27"/>
      <c r="BL27"/>
      <c r="BM27"/>
      <c r="BN27"/>
      <c r="BO27"/>
      <c r="BP27"/>
      <c r="BQ27"/>
      <c r="BR27"/>
    </row>
    <row r="28" spans="2:70" ht="27.95" customHeight="1">
      <c r="B28" s="1384" t="s">
        <v>436</v>
      </c>
      <c r="C28" s="1385" t="s">
        <v>177</v>
      </c>
      <c r="D28" s="1386"/>
      <c r="E28" s="243" t="s">
        <v>437</v>
      </c>
      <c r="F28" s="972"/>
      <c r="G28" s="967"/>
      <c r="H28" s="251"/>
      <c r="I28" s="1381"/>
      <c r="J28" s="1387" t="s">
        <v>461</v>
      </c>
      <c r="K28" s="1388"/>
      <c r="L28" s="987"/>
      <c r="M28" s="957"/>
      <c r="N28" s="101"/>
      <c r="O28" s="101"/>
      <c r="U28" s="102"/>
      <c r="V28" s="102"/>
      <c r="W28" s="101"/>
      <c r="X28" s="101"/>
      <c r="Y28" s="101"/>
      <c r="Z28" s="101"/>
      <c r="AA28" s="101"/>
      <c r="AB28" s="101"/>
      <c r="AC28" s="101"/>
      <c r="AD28" s="101"/>
      <c r="AE28" s="101"/>
      <c r="AF28" s="101"/>
      <c r="AG28" s="101"/>
      <c r="AH28" s="101"/>
      <c r="AI28" s="101"/>
      <c r="AJ28" s="101"/>
      <c r="BK28"/>
      <c r="BL28"/>
      <c r="BM28"/>
      <c r="BN28"/>
      <c r="BO28"/>
      <c r="BP28"/>
      <c r="BQ28"/>
      <c r="BR28"/>
    </row>
    <row r="29" spans="2:70" ht="27.95" customHeight="1">
      <c r="B29" s="1384"/>
      <c r="C29" s="1389" t="s">
        <v>175</v>
      </c>
      <c r="D29" s="1390"/>
      <c r="E29" s="244" t="s">
        <v>438</v>
      </c>
      <c r="F29" s="973"/>
      <c r="G29" s="968"/>
      <c r="H29" s="251"/>
      <c r="I29" s="1381"/>
      <c r="J29" s="1387" t="s">
        <v>462</v>
      </c>
      <c r="K29" s="1388"/>
      <c r="L29" s="987"/>
      <c r="M29" s="957"/>
      <c r="N29" s="101"/>
      <c r="O29" s="101"/>
      <c r="U29" s="102"/>
      <c r="V29" s="102"/>
      <c r="W29" s="101"/>
      <c r="X29" s="101"/>
      <c r="Y29" s="101"/>
      <c r="Z29" s="101"/>
      <c r="AA29" s="101"/>
      <c r="AB29" s="101"/>
      <c r="AC29" s="101"/>
      <c r="AD29" s="101"/>
      <c r="AE29" s="101"/>
      <c r="AF29" s="101"/>
      <c r="AG29" s="101"/>
      <c r="AH29" s="101"/>
      <c r="AI29" s="101"/>
      <c r="AJ29" s="101"/>
      <c r="BK29"/>
      <c r="BL29"/>
      <c r="BM29"/>
      <c r="BN29"/>
      <c r="BO29"/>
      <c r="BP29"/>
      <c r="BQ29"/>
      <c r="BR29"/>
    </row>
    <row r="30" spans="2:70" ht="27.95" customHeight="1" thickBot="1">
      <c r="B30" s="1384"/>
      <c r="C30" s="1389" t="s">
        <v>173</v>
      </c>
      <c r="D30" s="1390"/>
      <c r="E30" s="244" t="s">
        <v>439</v>
      </c>
      <c r="F30" s="973"/>
      <c r="G30" s="968"/>
      <c r="H30" s="251"/>
      <c r="I30" s="1381"/>
      <c r="J30" s="1391" t="s">
        <v>463</v>
      </c>
      <c r="K30" s="1392"/>
      <c r="L30" s="992"/>
      <c r="M30" s="963"/>
      <c r="N30" s="101"/>
      <c r="O30" s="101"/>
      <c r="U30" s="102"/>
      <c r="V30" s="102"/>
      <c r="W30" s="101"/>
      <c r="X30" s="101"/>
      <c r="Y30" s="101"/>
      <c r="Z30" s="101"/>
      <c r="AA30" s="101"/>
      <c r="AB30" s="101"/>
      <c r="AC30" s="101"/>
      <c r="AD30" s="101"/>
      <c r="AE30" s="101"/>
      <c r="AF30" s="101"/>
      <c r="AG30" s="101"/>
      <c r="AH30" s="101"/>
      <c r="AI30" s="101"/>
      <c r="AJ30" s="101"/>
      <c r="BK30"/>
      <c r="BL30"/>
      <c r="BM30"/>
      <c r="BN30"/>
      <c r="BO30"/>
      <c r="BP30"/>
      <c r="BQ30"/>
      <c r="BR30"/>
    </row>
    <row r="31" spans="2:70" ht="27.95" customHeight="1">
      <c r="B31" s="1384"/>
      <c r="C31" s="1389" t="s">
        <v>180</v>
      </c>
      <c r="D31" s="1390"/>
      <c r="E31" s="244" t="s">
        <v>433</v>
      </c>
      <c r="F31" s="973"/>
      <c r="G31" s="968"/>
      <c r="H31" s="251"/>
      <c r="I31" s="1378" t="s">
        <v>440</v>
      </c>
      <c r="J31" s="1379"/>
      <c r="K31" s="1393"/>
      <c r="L31" s="985" t="str">
        <f>IF(T31=TRUE,"",L32)</f>
        <v/>
      </c>
      <c r="M31" s="955"/>
      <c r="N31" s="101"/>
      <c r="O31" s="101"/>
      <c r="T31" s="204" t="b">
        <f>AND(L32="")</f>
        <v>1</v>
      </c>
      <c r="U31" s="102"/>
      <c r="V31" s="102"/>
      <c r="W31" s="101"/>
      <c r="X31" s="101"/>
      <c r="Y31" s="101"/>
      <c r="Z31" s="101"/>
      <c r="AA31" s="101"/>
      <c r="AB31" s="101"/>
      <c r="AC31" s="101"/>
      <c r="AD31" s="101"/>
      <c r="AE31" s="101"/>
      <c r="AF31" s="101"/>
      <c r="AG31" s="101"/>
      <c r="AH31" s="101"/>
      <c r="AI31" s="101"/>
      <c r="AJ31" s="101"/>
      <c r="BK31"/>
      <c r="BL31"/>
      <c r="BM31"/>
      <c r="BN31"/>
      <c r="BO31"/>
      <c r="BP31"/>
      <c r="BQ31"/>
      <c r="BR31"/>
    </row>
    <row r="32" spans="2:70" ht="27.95" customHeight="1" thickBot="1">
      <c r="B32" s="1384"/>
      <c r="C32" s="1394" t="s">
        <v>188</v>
      </c>
      <c r="D32" s="1395"/>
      <c r="E32" s="245" t="s">
        <v>465</v>
      </c>
      <c r="F32" s="974"/>
      <c r="G32" s="969"/>
      <c r="H32" s="251"/>
      <c r="I32" s="248"/>
      <c r="J32" s="1396" t="s">
        <v>441</v>
      </c>
      <c r="K32" s="1397"/>
      <c r="L32" s="993"/>
      <c r="M32" s="964"/>
      <c r="N32" s="101"/>
      <c r="O32" s="101"/>
      <c r="U32" s="102"/>
      <c r="V32" s="102"/>
      <c r="W32" s="101"/>
      <c r="X32" s="101"/>
      <c r="Y32" s="101"/>
      <c r="Z32" s="101"/>
      <c r="AA32" s="101"/>
      <c r="AB32" s="101"/>
      <c r="AC32" s="101"/>
      <c r="AD32" s="101"/>
      <c r="AE32" s="101"/>
      <c r="AF32" s="101"/>
      <c r="AG32" s="101"/>
      <c r="AH32" s="101"/>
      <c r="AI32" s="101"/>
      <c r="AJ32" s="101"/>
      <c r="BK32"/>
      <c r="BL32"/>
      <c r="BM32"/>
      <c r="BN32"/>
      <c r="BO32"/>
      <c r="BP32"/>
      <c r="BQ32"/>
      <c r="BR32"/>
    </row>
    <row r="33" spans="1:70" ht="27.95" customHeight="1" thickBot="1">
      <c r="B33" s="1375" t="s">
        <v>467</v>
      </c>
      <c r="C33" s="1376"/>
      <c r="D33" s="1376"/>
      <c r="E33" s="1376"/>
      <c r="F33" s="975" t="str">
        <f>IF(P33=TRUE,"",SUM(F28:F32,F23:F26,F20:F21,F14:F18,))</f>
        <v/>
      </c>
      <c r="G33" s="970"/>
      <c r="H33" s="255"/>
      <c r="I33" s="1375" t="s">
        <v>466</v>
      </c>
      <c r="J33" s="1376"/>
      <c r="K33" s="1377"/>
      <c r="L33" s="994" t="str">
        <f>IF(T33=TRUE,"",SUM(L13:L17,L19:L24,L27:L30,L32))</f>
        <v/>
      </c>
      <c r="M33" s="965"/>
      <c r="N33" s="101"/>
      <c r="O33" s="101"/>
      <c r="P33" s="204" t="b">
        <f>AND(F14="",F15="",F16="",F17="",F18="",F20="",F21="",F23="",F24="",F25="",F26="",F28="",F29="",F30="",F31="",F32="")</f>
        <v>1</v>
      </c>
      <c r="S33" s="25"/>
      <c r="T33" s="204" t="b">
        <f>AND(L13="",L14="",L15="",L16="",L17="",L19="",L20="",L21="",L22="",L23="",L24="",L27="",L28="",L29="",L30="",L32="")</f>
        <v>1</v>
      </c>
      <c r="U33" s="102"/>
      <c r="V33" s="102"/>
      <c r="W33" s="101"/>
      <c r="X33" s="101"/>
      <c r="Y33" s="101"/>
      <c r="Z33" s="101"/>
      <c r="AA33" s="101"/>
      <c r="AB33" s="101"/>
      <c r="AC33" s="101"/>
      <c r="AD33" s="101"/>
      <c r="AE33" s="101"/>
      <c r="AF33" s="101"/>
      <c r="AG33" s="101"/>
      <c r="AH33" s="101"/>
      <c r="AI33" s="101"/>
      <c r="AJ33" s="101"/>
      <c r="BK33"/>
      <c r="BL33"/>
      <c r="BM33"/>
      <c r="BN33"/>
      <c r="BO33"/>
      <c r="BP33"/>
      <c r="BQ33"/>
      <c r="BR33"/>
    </row>
    <row r="34" spans="1:70" ht="32.1" customHeight="1" thickTop="1">
      <c r="A34" s="105"/>
      <c r="B34" s="356"/>
      <c r="C34" s="356"/>
      <c r="D34" s="356"/>
      <c r="E34" s="356"/>
      <c r="F34" s="359" t="str">
        <f>IF(L32="","",IF(F33=L33,"","↑ "))</f>
        <v/>
      </c>
      <c r="G34" s="356"/>
      <c r="H34" s="357"/>
      <c r="I34" s="356"/>
      <c r="J34" s="356"/>
      <c r="K34" s="356"/>
      <c r="L34" s="359" t="str">
        <f>IF(L32="","",IF(F33=L33,"","↑ "))</f>
        <v/>
      </c>
      <c r="M34" s="358"/>
      <c r="N34" s="101"/>
      <c r="O34" s="101"/>
      <c r="P34" s="204"/>
      <c r="S34" s="25"/>
      <c r="T34" s="204"/>
      <c r="U34" s="102"/>
      <c r="V34" s="102"/>
      <c r="W34" s="101"/>
      <c r="X34" s="101"/>
      <c r="Y34" s="101"/>
      <c r="Z34" s="101"/>
      <c r="AA34" s="101"/>
      <c r="AB34" s="101"/>
      <c r="AC34" s="101"/>
      <c r="AD34" s="101"/>
      <c r="AE34" s="101"/>
      <c r="AF34" s="101"/>
      <c r="AG34" s="101"/>
      <c r="AH34" s="101"/>
      <c r="AI34" s="101"/>
      <c r="AJ34" s="101"/>
      <c r="BK34"/>
      <c r="BL34"/>
      <c r="BM34"/>
      <c r="BN34"/>
      <c r="BO34"/>
      <c r="BP34"/>
      <c r="BQ34"/>
      <c r="BR34"/>
    </row>
    <row r="35" spans="1:70" ht="40.5" customHeight="1">
      <c r="A35" s="105"/>
      <c r="B35" s="104"/>
      <c r="C35" s="105"/>
      <c r="D35" s="105"/>
      <c r="E35" s="105"/>
      <c r="F35" s="1419" t="str">
        <f>IF(L32="","",IF(F33=L33,"","貸借対照表の「資産の部」と「負債・純資産の部」の合計値が違います。確認してください。 "))</f>
        <v/>
      </c>
      <c r="G35" s="1419"/>
      <c r="H35" s="1419"/>
      <c r="I35" s="1419"/>
      <c r="J35" s="1419"/>
      <c r="K35" s="1419"/>
      <c r="L35" s="1419"/>
      <c r="M35" s="1419"/>
      <c r="N35" s="101"/>
      <c r="O35" s="101"/>
      <c r="U35" s="102"/>
      <c r="V35" s="102"/>
      <c r="W35" s="101"/>
      <c r="X35" s="101"/>
      <c r="Y35" s="101"/>
      <c r="Z35" s="101"/>
      <c r="AA35" s="101"/>
      <c r="AB35" s="101"/>
      <c r="AC35" s="101"/>
      <c r="AD35" s="101"/>
      <c r="AE35" s="101"/>
      <c r="AF35" s="101"/>
      <c r="AG35" s="101"/>
      <c r="AH35" s="101"/>
      <c r="AI35" s="101"/>
      <c r="AJ35" s="101"/>
      <c r="BK35"/>
      <c r="BL35"/>
      <c r="BM35"/>
      <c r="BN35"/>
      <c r="BO35"/>
      <c r="BP35"/>
      <c r="BQ35"/>
      <c r="BR35"/>
    </row>
    <row r="36" spans="1:70" ht="31.5" customHeight="1">
      <c r="A36" s="105"/>
      <c r="B36" s="104"/>
      <c r="C36" s="105"/>
      <c r="D36" s="105"/>
      <c r="E36" s="105"/>
      <c r="F36" s="105"/>
      <c r="G36" s="101"/>
      <c r="H36" s="101"/>
      <c r="I36" s="101"/>
      <c r="J36" s="101"/>
      <c r="K36" s="101"/>
      <c r="L36" s="101"/>
      <c r="M36" s="101"/>
      <c r="N36" s="101"/>
      <c r="O36" s="101"/>
      <c r="P36"/>
      <c r="Q36"/>
      <c r="R36"/>
      <c r="S36"/>
      <c r="T36"/>
      <c r="U36" s="81"/>
      <c r="V36" s="81"/>
      <c r="W36" s="81"/>
      <c r="X36" s="81"/>
      <c r="Y36" s="81"/>
      <c r="Z36" s="81"/>
      <c r="AA36" s="81"/>
      <c r="AB36" s="81"/>
      <c r="AC36" s="81"/>
      <c r="AD36" s="81"/>
      <c r="AE36" s="81"/>
      <c r="AF36" s="81"/>
      <c r="AG36" s="81"/>
      <c r="AH36" s="81"/>
      <c r="AI36" s="81"/>
      <c r="AJ36" s="81"/>
      <c r="AK36"/>
      <c r="AL36"/>
      <c r="AM36"/>
      <c r="AN36"/>
      <c r="AO36"/>
      <c r="AP36"/>
      <c r="AQ36"/>
      <c r="AR36"/>
      <c r="AS36"/>
      <c r="AT36"/>
      <c r="AU36"/>
      <c r="AV36"/>
      <c r="AW36"/>
      <c r="AX36"/>
      <c r="BK36"/>
      <c r="BL36"/>
      <c r="BM36"/>
      <c r="BN36"/>
      <c r="BO36"/>
      <c r="BP36"/>
      <c r="BQ36"/>
      <c r="BR36"/>
    </row>
    <row r="37" spans="1:70">
      <c r="A37" s="105"/>
      <c r="B37" s="104"/>
      <c r="C37" s="105"/>
      <c r="D37" s="105"/>
      <c r="E37" s="105"/>
      <c r="F37" s="105"/>
      <c r="G37" s="101"/>
      <c r="H37" s="101"/>
      <c r="I37" s="101"/>
      <c r="J37" s="101"/>
      <c r="K37" s="101"/>
      <c r="L37" s="101"/>
      <c r="M37" s="101"/>
      <c r="N37" s="101"/>
      <c r="O37" s="101"/>
      <c r="P37"/>
      <c r="Q37"/>
      <c r="R37"/>
      <c r="S37"/>
      <c r="T37"/>
      <c r="U37" s="81"/>
      <c r="V37" s="81"/>
      <c r="W37" s="81"/>
      <c r="X37" s="81"/>
      <c r="Y37" s="81"/>
      <c r="Z37" s="81"/>
      <c r="AA37" s="81"/>
      <c r="AB37" s="81"/>
      <c r="AC37" s="81"/>
      <c r="AD37" s="81"/>
      <c r="AE37" s="81"/>
      <c r="AF37" s="81"/>
      <c r="AG37" s="81"/>
      <c r="AH37" s="81"/>
      <c r="AI37" s="81"/>
      <c r="AJ37" s="81"/>
      <c r="AK37"/>
      <c r="AL37"/>
      <c r="AM37"/>
      <c r="AN37"/>
      <c r="AO37"/>
      <c r="AP37"/>
      <c r="AQ37"/>
      <c r="AR37"/>
      <c r="AS37"/>
      <c r="AT37"/>
      <c r="AU37"/>
      <c r="AV37"/>
      <c r="AW37"/>
      <c r="AX37"/>
      <c r="BK37"/>
      <c r="BL37"/>
      <c r="BM37"/>
      <c r="BN37"/>
      <c r="BO37"/>
      <c r="BP37"/>
      <c r="BQ37"/>
      <c r="BR37"/>
    </row>
    <row r="38" spans="1:70">
      <c r="A38" s="105"/>
      <c r="B38" s="104"/>
      <c r="C38" s="105"/>
      <c r="D38" s="105"/>
      <c r="E38" s="105"/>
      <c r="F38" s="105"/>
      <c r="G38" s="101"/>
      <c r="H38" s="101"/>
      <c r="I38" s="101"/>
      <c r="J38" s="101"/>
      <c r="K38" s="101"/>
      <c r="L38" s="101"/>
      <c r="M38" s="101"/>
      <c r="N38" s="101"/>
      <c r="O38" s="101"/>
      <c r="P38"/>
      <c r="Q38"/>
      <c r="R38"/>
      <c r="S38"/>
      <c r="T38"/>
      <c r="U38" s="81"/>
      <c r="V38" s="81"/>
      <c r="W38" s="81"/>
      <c r="X38" s="81"/>
      <c r="Y38" s="81"/>
      <c r="Z38" s="81"/>
      <c r="AA38" s="81"/>
      <c r="AB38" s="81"/>
      <c r="AC38" s="81"/>
      <c r="AD38" s="81"/>
      <c r="AE38" s="81"/>
      <c r="AF38" s="81"/>
      <c r="AG38" s="81"/>
      <c r="AH38" s="81"/>
      <c r="AI38" s="81"/>
      <c r="AJ38" s="81"/>
      <c r="AK38"/>
      <c r="AL38"/>
      <c r="AM38"/>
      <c r="AN38"/>
      <c r="AO38"/>
      <c r="AP38"/>
      <c r="AQ38"/>
      <c r="AR38"/>
      <c r="AS38"/>
      <c r="AT38"/>
      <c r="AU38"/>
      <c r="AV38"/>
      <c r="AW38"/>
      <c r="AX38"/>
      <c r="AY38"/>
      <c r="AZ38"/>
      <c r="BA38"/>
      <c r="BB38"/>
      <c r="BC38"/>
      <c r="BD38"/>
      <c r="BE38"/>
      <c r="BF38"/>
      <c r="BG38"/>
      <c r="BH38"/>
      <c r="BI38"/>
      <c r="BJ38"/>
      <c r="BK38"/>
      <c r="BL38"/>
      <c r="BM38"/>
      <c r="BN38"/>
      <c r="BO38"/>
      <c r="BP38"/>
      <c r="BQ38"/>
      <c r="BR38"/>
    </row>
    <row r="39" spans="1:70">
      <c r="A39" s="105"/>
      <c r="B39" s="104"/>
      <c r="C39" s="105"/>
      <c r="D39" s="105"/>
      <c r="E39" s="105"/>
      <c r="F39" s="105"/>
      <c r="G39" s="101"/>
      <c r="H39" s="101"/>
      <c r="I39" s="101"/>
      <c r="J39" s="101"/>
      <c r="K39" s="101"/>
      <c r="L39" s="101"/>
      <c r="M39" s="101"/>
      <c r="N39" s="101"/>
      <c r="O39" s="101"/>
      <c r="P39"/>
      <c r="Q39"/>
      <c r="R39"/>
      <c r="S39"/>
      <c r="T39"/>
      <c r="U39" s="81"/>
      <c r="V39" s="81"/>
      <c r="W39" s="81"/>
      <c r="X39" s="81"/>
      <c r="Y39" s="81"/>
      <c r="Z39" s="81"/>
      <c r="AA39" s="81"/>
      <c r="AB39" s="81"/>
      <c r="AC39" s="81"/>
      <c r="AD39" s="81"/>
      <c r="AE39" s="81"/>
      <c r="AF39" s="81"/>
      <c r="AG39" s="81"/>
      <c r="AH39" s="81"/>
      <c r="AI39" s="81"/>
      <c r="AJ39" s="81"/>
      <c r="AK39"/>
      <c r="AL39"/>
      <c r="AM39"/>
      <c r="AN39"/>
      <c r="AO39"/>
      <c r="AP39"/>
      <c r="AQ39"/>
      <c r="AR39"/>
      <c r="AS39"/>
      <c r="AT39"/>
      <c r="AU39"/>
      <c r="AV39"/>
      <c r="AW39"/>
      <c r="AX39"/>
      <c r="AY39"/>
      <c r="AZ39"/>
      <c r="BA39"/>
      <c r="BB39"/>
      <c r="BC39"/>
      <c r="BD39"/>
      <c r="BE39"/>
      <c r="BF39"/>
      <c r="BG39"/>
      <c r="BH39"/>
      <c r="BI39"/>
      <c r="BJ39"/>
      <c r="BK39"/>
      <c r="BL39"/>
      <c r="BM39"/>
      <c r="BN39"/>
      <c r="BO39"/>
      <c r="BP39"/>
      <c r="BQ39"/>
      <c r="BR39"/>
    </row>
    <row r="40" spans="1:70">
      <c r="A40" s="105"/>
      <c r="B40" s="104"/>
      <c r="C40" s="105"/>
      <c r="D40" s="105"/>
      <c r="E40" s="105"/>
      <c r="F40" s="105"/>
      <c r="G40" s="101"/>
      <c r="H40" s="101"/>
      <c r="I40" s="101"/>
      <c r="J40" s="101"/>
      <c r="K40" s="101"/>
      <c r="L40" s="101"/>
      <c r="M40" s="101"/>
      <c r="N40" s="101"/>
      <c r="O40" s="101"/>
      <c r="P40"/>
      <c r="Q40"/>
      <c r="R40"/>
      <c r="S40"/>
      <c r="T40"/>
      <c r="U40" s="81"/>
      <c r="V40" s="81"/>
      <c r="W40" s="81"/>
      <c r="X40" s="81"/>
      <c r="Y40" s="81"/>
      <c r="Z40" s="81"/>
      <c r="AA40" s="81"/>
      <c r="AB40" s="81"/>
      <c r="AC40" s="81"/>
      <c r="AD40" s="81"/>
      <c r="AE40" s="81"/>
      <c r="AF40" s="81"/>
      <c r="AG40" s="81"/>
      <c r="AH40" s="81"/>
      <c r="AI40" s="81"/>
      <c r="AJ40" s="81"/>
      <c r="AK40"/>
      <c r="AL40"/>
      <c r="AM40"/>
      <c r="AN40"/>
      <c r="AO40"/>
      <c r="AP40"/>
      <c r="AQ40"/>
      <c r="AR40"/>
      <c r="AS40"/>
      <c r="AT40"/>
      <c r="AU40"/>
      <c r="AV40"/>
      <c r="AW40"/>
      <c r="AX40"/>
      <c r="AY40"/>
      <c r="AZ40"/>
      <c r="BA40"/>
      <c r="BB40"/>
      <c r="BC40"/>
      <c r="BD40"/>
      <c r="BE40"/>
      <c r="BF40"/>
      <c r="BG40"/>
      <c r="BH40"/>
      <c r="BI40"/>
      <c r="BJ40"/>
      <c r="BK40"/>
      <c r="BL40"/>
      <c r="BM40"/>
      <c r="BN40"/>
      <c r="BO40"/>
      <c r="BP40"/>
      <c r="BQ40"/>
      <c r="BR40"/>
    </row>
    <row r="41" spans="1:70">
      <c r="A41" s="105"/>
      <c r="B41" s="104"/>
      <c r="C41" s="105"/>
      <c r="D41" s="105"/>
      <c r="E41" s="105"/>
      <c r="F41" s="105"/>
      <c r="G41" s="101"/>
      <c r="H41" s="101"/>
      <c r="I41" s="101"/>
      <c r="J41" s="101"/>
      <c r="K41" s="101"/>
      <c r="L41" s="101"/>
      <c r="M41" s="101"/>
      <c r="N41" s="101"/>
      <c r="O41" s="101"/>
      <c r="P41"/>
      <c r="Q41"/>
      <c r="R41"/>
      <c r="S41"/>
      <c r="T41"/>
      <c r="U41" s="81"/>
      <c r="V41" s="81"/>
      <c r="W41" s="81"/>
      <c r="X41" s="81"/>
      <c r="Y41" s="81"/>
      <c r="Z41" s="81"/>
      <c r="AA41" s="81"/>
      <c r="AB41" s="81"/>
      <c r="AC41" s="81"/>
      <c r="AD41" s="81"/>
      <c r="AE41" s="81"/>
      <c r="AF41" s="81"/>
      <c r="AG41" s="81"/>
      <c r="AH41" s="81"/>
      <c r="AI41" s="81"/>
      <c r="AJ41" s="81"/>
      <c r="AK41"/>
      <c r="AL41"/>
      <c r="AM41"/>
      <c r="AN41"/>
      <c r="AO41"/>
      <c r="AP41"/>
      <c r="AQ41"/>
      <c r="AR41"/>
      <c r="AS41"/>
      <c r="AT41"/>
      <c r="AU41"/>
      <c r="AV41"/>
      <c r="AW41"/>
      <c r="AX41"/>
      <c r="AY41"/>
      <c r="AZ41"/>
      <c r="BA41"/>
      <c r="BB41"/>
      <c r="BC41"/>
      <c r="BD41"/>
      <c r="BE41"/>
      <c r="BF41"/>
      <c r="BG41"/>
      <c r="BH41"/>
      <c r="BI41"/>
      <c r="BJ41"/>
      <c r="BK41"/>
      <c r="BL41"/>
      <c r="BM41"/>
      <c r="BN41"/>
      <c r="BO41"/>
      <c r="BP41"/>
      <c r="BQ41"/>
      <c r="BR41"/>
    </row>
    <row r="42" spans="1:70">
      <c r="A42" s="105"/>
      <c r="B42" s="104"/>
      <c r="C42" s="105"/>
      <c r="D42" s="105"/>
      <c r="E42" s="105"/>
      <c r="F42" s="105"/>
      <c r="G42" s="101"/>
      <c r="H42" s="101"/>
      <c r="I42" s="101"/>
      <c r="J42" s="101"/>
      <c r="K42" s="101"/>
      <c r="L42" s="101"/>
      <c r="M42" s="101"/>
      <c r="N42" s="101"/>
      <c r="O42" s="101"/>
      <c r="P42"/>
      <c r="Q42"/>
      <c r="R42"/>
      <c r="S42"/>
      <c r="T42"/>
      <c r="U42" s="81"/>
      <c r="V42" s="81"/>
      <c r="W42" s="81"/>
      <c r="X42" s="81"/>
      <c r="Y42" s="81"/>
      <c r="Z42" s="81"/>
      <c r="AA42" s="81"/>
      <c r="AB42" s="81"/>
      <c r="AC42" s="81"/>
      <c r="AD42" s="81"/>
      <c r="AE42" s="81"/>
      <c r="AF42" s="81"/>
      <c r="AG42" s="81"/>
      <c r="AH42" s="81"/>
      <c r="AI42" s="81"/>
      <c r="AJ42" s="81"/>
      <c r="AK42"/>
      <c r="AL42"/>
      <c r="AM42"/>
      <c r="AN42"/>
      <c r="AO42"/>
      <c r="AP42"/>
      <c r="AQ42"/>
      <c r="AR42"/>
      <c r="AS42"/>
      <c r="AT42"/>
      <c r="AU42"/>
      <c r="AV42"/>
      <c r="AW42"/>
      <c r="AX42"/>
      <c r="AY42"/>
      <c r="AZ42"/>
      <c r="BA42"/>
      <c r="BB42"/>
      <c r="BC42"/>
      <c r="BD42"/>
      <c r="BE42"/>
      <c r="BF42"/>
      <c r="BG42"/>
      <c r="BH42"/>
      <c r="BI42"/>
      <c r="BJ42"/>
      <c r="BK42"/>
      <c r="BL42"/>
      <c r="BM42"/>
      <c r="BN42"/>
      <c r="BO42"/>
      <c r="BP42"/>
      <c r="BQ42"/>
      <c r="BR42"/>
    </row>
    <row r="43" spans="1:70">
      <c r="A43" s="105"/>
      <c r="B43" s="104"/>
      <c r="C43" s="105"/>
      <c r="D43" s="105"/>
      <c r="E43" s="105"/>
      <c r="F43" s="105"/>
      <c r="G43" s="101"/>
      <c r="H43" s="101"/>
      <c r="I43" s="101"/>
      <c r="J43" s="101"/>
      <c r="K43" s="101"/>
      <c r="L43" s="101"/>
      <c r="M43" s="101"/>
      <c r="N43" s="101"/>
      <c r="O43" s="101"/>
      <c r="P43"/>
      <c r="Q43"/>
      <c r="R43"/>
      <c r="S43"/>
      <c r="T43"/>
      <c r="U43" s="81"/>
      <c r="V43" s="81"/>
      <c r="W43" s="81"/>
      <c r="X43" s="81"/>
      <c r="Y43" s="81"/>
      <c r="Z43" s="81"/>
      <c r="AA43" s="81"/>
      <c r="AB43" s="81"/>
      <c r="AC43" s="81"/>
      <c r="AD43" s="81"/>
      <c r="AE43" s="81"/>
      <c r="AF43" s="81"/>
      <c r="AG43" s="81"/>
      <c r="AH43" s="81"/>
      <c r="AI43" s="81"/>
      <c r="AJ43" s="81"/>
      <c r="AK43"/>
      <c r="AL43"/>
      <c r="AM43"/>
      <c r="AN43"/>
      <c r="AO43"/>
      <c r="AP43"/>
      <c r="AQ43"/>
      <c r="AR43"/>
      <c r="AS43"/>
      <c r="AT43"/>
      <c r="AU43"/>
      <c r="AV43"/>
      <c r="AW43"/>
      <c r="AX43"/>
      <c r="AY43"/>
      <c r="AZ43"/>
      <c r="BA43"/>
      <c r="BB43"/>
      <c r="BC43"/>
      <c r="BD43"/>
      <c r="BE43"/>
      <c r="BF43"/>
      <c r="BG43"/>
      <c r="BH43"/>
      <c r="BI43"/>
      <c r="BJ43"/>
      <c r="BK43"/>
      <c r="BL43"/>
      <c r="BM43"/>
      <c r="BN43"/>
      <c r="BO43"/>
      <c r="BP43"/>
      <c r="BQ43"/>
      <c r="BR43"/>
    </row>
    <row r="44" spans="1:70">
      <c r="A44" s="105"/>
      <c r="B44" s="104"/>
      <c r="C44" s="105"/>
      <c r="D44" s="105"/>
      <c r="E44" s="105"/>
      <c r="F44" s="105"/>
      <c r="G44" s="101"/>
      <c r="H44" s="101"/>
      <c r="I44" s="101"/>
      <c r="J44" s="101"/>
      <c r="K44" s="101"/>
      <c r="L44" s="101"/>
      <c r="M44" s="101"/>
      <c r="N44" s="101"/>
      <c r="O44" s="101"/>
      <c r="P44"/>
      <c r="Q44"/>
      <c r="R44"/>
      <c r="S44"/>
      <c r="T44"/>
      <c r="U44" s="81"/>
      <c r="V44" s="81"/>
      <c r="W44" s="81"/>
      <c r="X44" s="81"/>
      <c r="Y44" s="81"/>
      <c r="Z44" s="81"/>
      <c r="AA44" s="81"/>
      <c r="AB44" s="81"/>
      <c r="AC44" s="81"/>
      <c r="AD44" s="81"/>
      <c r="AE44" s="81"/>
      <c r="AF44" s="81"/>
      <c r="AG44" s="81"/>
      <c r="AH44" s="81"/>
      <c r="AI44" s="81"/>
      <c r="AJ44" s="81"/>
      <c r="AK44"/>
      <c r="AL44"/>
      <c r="AM44"/>
      <c r="AN44"/>
      <c r="AO44"/>
      <c r="AP44"/>
      <c r="AQ44"/>
      <c r="AR44"/>
      <c r="AS44"/>
      <c r="AT44"/>
      <c r="AU44"/>
      <c r="AV44"/>
      <c r="AW44"/>
      <c r="AX44"/>
      <c r="AY44"/>
      <c r="AZ44"/>
      <c r="BA44"/>
      <c r="BB44"/>
      <c r="BC44"/>
      <c r="BD44"/>
      <c r="BE44"/>
      <c r="BF44"/>
      <c r="BG44"/>
      <c r="BH44"/>
      <c r="BI44"/>
      <c r="BJ44"/>
      <c r="BK44"/>
      <c r="BL44"/>
      <c r="BM44"/>
      <c r="BN44"/>
      <c r="BO44"/>
      <c r="BP44"/>
      <c r="BQ44"/>
      <c r="BR44"/>
    </row>
    <row r="45" spans="1:70">
      <c r="A45" s="105"/>
      <c r="B45" s="104"/>
      <c r="C45" s="105"/>
      <c r="D45" s="105"/>
      <c r="E45" s="105"/>
      <c r="F45" s="105"/>
      <c r="G45" s="101"/>
      <c r="H45" s="101"/>
      <c r="I45" s="101"/>
      <c r="J45" s="101"/>
      <c r="K45" s="101"/>
      <c r="L45" s="101"/>
      <c r="M45" s="101"/>
      <c r="N45" s="101"/>
      <c r="O45" s="101"/>
      <c r="P45"/>
      <c r="Q45"/>
      <c r="R45"/>
      <c r="S45"/>
      <c r="T45"/>
      <c r="U45" s="81"/>
      <c r="V45" s="81"/>
      <c r="W45" s="81"/>
      <c r="X45" s="81"/>
      <c r="Y45" s="81"/>
      <c r="Z45" s="81"/>
      <c r="AA45" s="81"/>
      <c r="AB45" s="81"/>
      <c r="AC45" s="81"/>
      <c r="AD45" s="81"/>
      <c r="AE45" s="81"/>
      <c r="AF45" s="81"/>
      <c r="AG45" s="81"/>
      <c r="AH45" s="81"/>
      <c r="AI45" s="81"/>
      <c r="AJ45" s="81"/>
      <c r="AK45"/>
      <c r="AL45"/>
      <c r="AM45"/>
      <c r="AN45"/>
      <c r="AO45"/>
      <c r="AP45"/>
      <c r="AQ45"/>
      <c r="AR45"/>
      <c r="AS45"/>
      <c r="AT45"/>
      <c r="AU45"/>
      <c r="AV45"/>
      <c r="AW45"/>
      <c r="AX45"/>
    </row>
    <row r="46" spans="1:70">
      <c r="A46" s="105"/>
      <c r="B46" s="104"/>
      <c r="C46" s="105"/>
      <c r="D46" s="105"/>
      <c r="E46" s="105"/>
      <c r="F46" s="105"/>
      <c r="G46" s="101"/>
      <c r="H46" s="101"/>
      <c r="I46" s="101"/>
      <c r="J46" s="101"/>
      <c r="K46" s="101"/>
      <c r="L46" s="101"/>
      <c r="M46" s="101"/>
      <c r="N46" s="101"/>
      <c r="O46" s="101"/>
      <c r="P46"/>
      <c r="Q46"/>
      <c r="R46"/>
      <c r="S46"/>
      <c r="T46"/>
      <c r="U46" s="81"/>
      <c r="V46" s="81"/>
      <c r="W46" s="81"/>
      <c r="X46" s="81"/>
      <c r="Y46" s="81"/>
      <c r="Z46" s="81"/>
      <c r="AA46" s="81"/>
      <c r="AB46" s="81"/>
      <c r="AC46" s="81"/>
      <c r="AD46" s="81"/>
      <c r="AE46" s="81"/>
      <c r="AF46" s="81"/>
      <c r="AG46" s="81"/>
      <c r="AH46" s="81"/>
      <c r="AI46" s="81"/>
      <c r="AJ46" s="81"/>
      <c r="AK46"/>
      <c r="AL46"/>
      <c r="AM46"/>
      <c r="AN46"/>
      <c r="AO46"/>
      <c r="AP46"/>
      <c r="AQ46"/>
      <c r="AR46"/>
      <c r="AS46"/>
      <c r="AT46"/>
      <c r="AU46"/>
      <c r="AV46"/>
      <c r="AW46"/>
      <c r="AX46"/>
    </row>
    <row r="47" spans="1:70">
      <c r="A47" s="105"/>
      <c r="B47" s="104"/>
      <c r="C47" s="105"/>
      <c r="D47" s="105"/>
      <c r="E47" s="105"/>
      <c r="F47" s="105"/>
      <c r="G47" s="101"/>
      <c r="H47" s="101"/>
      <c r="I47" s="101"/>
      <c r="J47" s="101"/>
      <c r="K47" s="101"/>
      <c r="L47" s="101"/>
      <c r="M47" s="101"/>
      <c r="N47" s="101"/>
      <c r="O47" s="101"/>
      <c r="P47"/>
      <c r="Q47"/>
      <c r="R47"/>
      <c r="S47"/>
      <c r="T47"/>
      <c r="U47" s="81"/>
      <c r="V47" s="81"/>
      <c r="W47" s="81"/>
      <c r="X47" s="81"/>
      <c r="Y47" s="81"/>
      <c r="Z47" s="81"/>
      <c r="AA47" s="81"/>
      <c r="AB47" s="81"/>
      <c r="AC47" s="81"/>
      <c r="AD47" s="81"/>
      <c r="AE47" s="81"/>
      <c r="AF47" s="81"/>
      <c r="AG47" s="81"/>
      <c r="AH47" s="81"/>
      <c r="AI47" s="81"/>
      <c r="AJ47" s="81"/>
      <c r="AK47"/>
      <c r="AL47"/>
      <c r="AM47"/>
      <c r="AN47"/>
      <c r="AO47"/>
      <c r="AP47"/>
      <c r="AQ47"/>
      <c r="AR47"/>
      <c r="AS47"/>
      <c r="AT47"/>
      <c r="AU47"/>
      <c r="AV47"/>
      <c r="AW47"/>
      <c r="AX47"/>
    </row>
    <row r="48" spans="1:70">
      <c r="A48" s="105"/>
      <c r="B48" s="104"/>
      <c r="C48" s="105"/>
      <c r="D48" s="105"/>
      <c r="E48" s="105"/>
      <c r="F48" s="105"/>
      <c r="G48" s="101"/>
      <c r="H48" s="101"/>
      <c r="I48" s="101"/>
      <c r="J48" s="101"/>
      <c r="K48" s="101"/>
      <c r="L48" s="101"/>
      <c r="M48" s="101"/>
      <c r="N48" s="101"/>
      <c r="O48" s="101"/>
      <c r="P48"/>
      <c r="Q48"/>
      <c r="R48"/>
      <c r="S48"/>
      <c r="T48"/>
      <c r="U48" s="81"/>
      <c r="V48" s="81"/>
      <c r="W48" s="81"/>
      <c r="X48" s="81"/>
      <c r="Y48" s="81"/>
      <c r="Z48" s="81"/>
      <c r="AA48" s="81"/>
      <c r="AB48" s="81"/>
      <c r="AC48" s="81"/>
      <c r="AD48" s="81"/>
      <c r="AE48" s="81"/>
      <c r="AF48" s="81"/>
      <c r="AG48" s="81"/>
      <c r="AH48" s="81"/>
      <c r="AI48" s="81"/>
      <c r="AJ48" s="81"/>
      <c r="AK48"/>
      <c r="AL48"/>
      <c r="AM48"/>
      <c r="AN48"/>
      <c r="AO48"/>
      <c r="AP48"/>
      <c r="AQ48"/>
      <c r="AR48"/>
      <c r="AS48"/>
      <c r="AT48"/>
      <c r="AU48"/>
      <c r="AV48"/>
      <c r="AW48"/>
      <c r="AX48"/>
    </row>
    <row r="49" spans="1:50">
      <c r="A49" s="105"/>
      <c r="B49" s="104"/>
      <c r="C49" s="105"/>
      <c r="D49" s="105"/>
      <c r="E49" s="105"/>
      <c r="F49" s="105"/>
      <c r="G49" s="101"/>
      <c r="H49" s="101"/>
      <c r="I49" s="101"/>
      <c r="J49" s="101"/>
      <c r="K49" s="101"/>
      <c r="L49" s="101"/>
      <c r="M49" s="101"/>
      <c r="N49" s="101"/>
      <c r="O49" s="101"/>
      <c r="P49"/>
      <c r="Q49"/>
      <c r="R49"/>
      <c r="S49"/>
      <c r="T49"/>
      <c r="U49" s="81"/>
      <c r="V49" s="81"/>
      <c r="W49" s="81"/>
      <c r="X49" s="81"/>
      <c r="Y49" s="81"/>
      <c r="Z49" s="81"/>
      <c r="AA49" s="81"/>
      <c r="AB49" s="81"/>
      <c r="AC49" s="81"/>
      <c r="AD49" s="81"/>
      <c r="AE49" s="81"/>
      <c r="AF49" s="81"/>
      <c r="AG49" s="81"/>
      <c r="AH49" s="81"/>
      <c r="AI49" s="81"/>
      <c r="AJ49" s="81"/>
      <c r="AK49"/>
      <c r="AL49"/>
      <c r="AM49"/>
      <c r="AN49"/>
      <c r="AO49"/>
      <c r="AP49"/>
      <c r="AQ49"/>
      <c r="AR49"/>
      <c r="AS49"/>
      <c r="AT49"/>
      <c r="AU49"/>
      <c r="AV49"/>
      <c r="AW49"/>
      <c r="AX49"/>
    </row>
    <row r="50" spans="1:50">
      <c r="O50" s="101"/>
      <c r="P50"/>
      <c r="Q50"/>
      <c r="R50"/>
      <c r="S50"/>
      <c r="T50"/>
      <c r="U50" s="81"/>
      <c r="V50" s="81"/>
      <c r="W50" s="81"/>
      <c r="X50" s="81"/>
      <c r="Y50" s="81"/>
      <c r="Z50" s="81"/>
      <c r="AA50" s="81"/>
      <c r="AB50" s="81"/>
      <c r="AC50" s="81"/>
      <c r="AD50" s="81"/>
      <c r="AE50" s="81"/>
      <c r="AF50" s="81"/>
      <c r="AG50" s="81"/>
      <c r="AH50" s="81"/>
      <c r="AI50" s="81"/>
      <c r="AJ50" s="81"/>
      <c r="AK50"/>
      <c r="AL50"/>
      <c r="AM50"/>
      <c r="AN50"/>
      <c r="AO50"/>
      <c r="AP50"/>
      <c r="AQ50"/>
      <c r="AR50"/>
      <c r="AS50"/>
      <c r="AT50"/>
      <c r="AU50"/>
      <c r="AV50"/>
      <c r="AW50"/>
      <c r="AX50"/>
    </row>
    <row r="51" spans="1:50">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1:50">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1:50">
      <c r="P53"/>
      <c r="Q53"/>
      <c r="R53"/>
      <c r="S53"/>
      <c r="T53"/>
      <c r="U53"/>
      <c r="V53"/>
      <c r="W53"/>
      <c r="X53"/>
      <c r="Y53"/>
      <c r="Z53"/>
      <c r="AA53"/>
      <c r="AB53"/>
      <c r="AC53"/>
      <c r="AD53"/>
      <c r="AE53"/>
      <c r="AF53"/>
      <c r="AG53"/>
      <c r="AH53"/>
      <c r="AI53"/>
      <c r="AJ53"/>
      <c r="AK53"/>
      <c r="AL53"/>
      <c r="AM53"/>
      <c r="AN53"/>
      <c r="AO53"/>
      <c r="AP53"/>
      <c r="AQ53"/>
      <c r="AR53"/>
      <c r="AS53"/>
      <c r="AT53"/>
      <c r="AU53"/>
      <c r="AV53"/>
      <c r="AW53"/>
      <c r="AX53"/>
    </row>
    <row r="54" spans="1:50">
      <c r="P54"/>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1:50">
      <c r="P55"/>
      <c r="Q55"/>
      <c r="R55"/>
      <c r="S55"/>
      <c r="T55"/>
      <c r="U55"/>
      <c r="V55"/>
      <c r="W55"/>
      <c r="X55"/>
      <c r="Y55"/>
      <c r="Z55"/>
      <c r="AA55"/>
      <c r="AB55"/>
      <c r="AC55"/>
      <c r="AD55"/>
      <c r="AE55"/>
      <c r="AF55"/>
      <c r="AG55"/>
      <c r="AH55"/>
      <c r="AI55"/>
      <c r="AJ55"/>
      <c r="AK55"/>
      <c r="AL55"/>
      <c r="AM55"/>
      <c r="AN55"/>
      <c r="AO55"/>
      <c r="AP55"/>
      <c r="AQ55"/>
      <c r="AR55"/>
      <c r="AS55"/>
      <c r="AT55"/>
      <c r="AU55"/>
      <c r="AV55"/>
      <c r="AW55"/>
      <c r="AX55"/>
    </row>
  </sheetData>
  <sheetProtection algorithmName="SHA-512" hashValue="mzgs28OYKkYnml8EzfmaytCoSMWG8Iul+JpUmm4DFID7S2nubLxvwIyBdLOaWJRLYwH4ZC8juWPGcLXWm/hiiw==" saltValue="rCw5wwBpYxGb/wcrMbvkRg==" spinCount="100000" sheet="1" objects="1" scenarios="1"/>
  <mergeCells count="48">
    <mergeCell ref="B9:M9"/>
    <mergeCell ref="F35:M35"/>
    <mergeCell ref="B8:M8"/>
    <mergeCell ref="B10:G10"/>
    <mergeCell ref="I10:M10"/>
    <mergeCell ref="B11:E11"/>
    <mergeCell ref="I11:K11"/>
    <mergeCell ref="B12:E12"/>
    <mergeCell ref="I12:K12"/>
    <mergeCell ref="B13:B26"/>
    <mergeCell ref="C13:E13"/>
    <mergeCell ref="I13:I17"/>
    <mergeCell ref="J13:K13"/>
    <mergeCell ref="C14:D18"/>
    <mergeCell ref="J14:K14"/>
    <mergeCell ref="J15:K15"/>
    <mergeCell ref="J16:K16"/>
    <mergeCell ref="J17:K17"/>
    <mergeCell ref="I18:K18"/>
    <mergeCell ref="C19:E19"/>
    <mergeCell ref="I19:I24"/>
    <mergeCell ref="J19:K19"/>
    <mergeCell ref="C20:D21"/>
    <mergeCell ref="J20:K20"/>
    <mergeCell ref="J21:K21"/>
    <mergeCell ref="C22:E22"/>
    <mergeCell ref="J22:K22"/>
    <mergeCell ref="C23:D26"/>
    <mergeCell ref="J23:K23"/>
    <mergeCell ref="J24:K24"/>
    <mergeCell ref="I25:K25"/>
    <mergeCell ref="I26:K26"/>
    <mergeCell ref="B33:E33"/>
    <mergeCell ref="I33:K33"/>
    <mergeCell ref="B27:E27"/>
    <mergeCell ref="I27:I30"/>
    <mergeCell ref="J27:K27"/>
    <mergeCell ref="B28:B32"/>
    <mergeCell ref="C28:D28"/>
    <mergeCell ref="J28:K28"/>
    <mergeCell ref="C29:D29"/>
    <mergeCell ref="J29:K29"/>
    <mergeCell ref="C30:D30"/>
    <mergeCell ref="J30:K30"/>
    <mergeCell ref="C31:D31"/>
    <mergeCell ref="I31:K31"/>
    <mergeCell ref="C32:D32"/>
    <mergeCell ref="J32:K32"/>
  </mergeCells>
  <phoneticPr fontId="7"/>
  <dataValidations count="3">
    <dataValidation allowBlank="1" showInputMessage="1" showErrorMessage="1" prompt="調査票区分3：資金収支計算書（支出の部）「k翌年度繰越支払資金」と一致します" sqref="H28" xr:uid="{00000000-0002-0000-0400-000000000000}"/>
    <dataValidation errorStyle="warning" operator="lessThanOrEqual" allowBlank="1" showInputMessage="1" showErrorMessage="1" error="うち数です。_x000a_上段の数値より小さい数値を入力してください。_x000a_" sqref="F23 H23" xr:uid="{00000000-0002-0000-0400-000001000000}"/>
    <dataValidation errorStyle="warning" allowBlank="1" showInputMessage="1" showErrorMessage="1" prompt="作業３：資金収支計算書（支出の部）「k翌年度繰越支払資金」と一致します" sqref="F28" xr:uid="{00000000-0002-0000-0400-000002000000}"/>
  </dataValidations>
  <pageMargins left="0.7" right="0.7" top="0.75" bottom="0.75" header="0.3" footer="0.3"/>
  <pageSetup paperSize="9" scale="62" orientation="landscape" r:id="rId1"/>
  <colBreaks count="1" manualBreakCount="1">
    <brk id="13"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FCBFF781-3B8B-4BDD-AEA4-6BB4DC22E974}">
            <xm:f>作業３!$H$14&gt;0</xm:f>
            <x14:dxf>
              <fill>
                <patternFill>
                  <bgColor rgb="FF7030A0"/>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1">
        <x14:dataValidation type="whole" errorStyle="warning" operator="equal" allowBlank="1" showInputMessage="1" showErrorMessage="1" errorTitle="【入力数値誤記入エラー】" error="調査票区分4：事業活動収支計算書「o翌年度繰越収支差額」と一致します" prompt="作業３：事業活動収支計算書「o翌年度繰越収支差額」と一致します" xr:uid="{00000000-0002-0000-0400-000003000000}">
          <x14:formula1>
            <xm:f>作業３!F138</xm:f>
          </x14:formula1>
          <xm:sqref>L32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T159"/>
  <sheetViews>
    <sheetView zoomScaleNormal="100" workbookViewId="0">
      <selection activeCell="BN154" sqref="BN154"/>
    </sheetView>
  </sheetViews>
  <sheetFormatPr defaultRowHeight="12"/>
  <cols>
    <col min="1" max="1" width="26.125" style="392" customWidth="1"/>
    <col min="2" max="2" width="13.625" style="589" customWidth="1"/>
    <col min="3" max="5" width="8.625" style="589" hidden="1" customWidth="1"/>
    <col min="6" max="6" width="19.25" style="589" hidden="1" customWidth="1"/>
    <col min="7" max="25" width="9" style="392" hidden="1" customWidth="1"/>
    <col min="26" max="26" width="54" style="392" hidden="1" customWidth="1"/>
    <col min="27" max="27" width="9.125" style="392" hidden="1" customWidth="1"/>
    <col min="28" max="28" width="6.5" style="393" hidden="1" customWidth="1"/>
    <col min="29" max="29" width="22" style="392" hidden="1" customWidth="1"/>
    <col min="30" max="30" width="30" style="392" hidden="1" customWidth="1"/>
    <col min="31" max="31" width="12.875" style="392" hidden="1" customWidth="1"/>
    <col min="32" max="32" width="36.75" style="392" hidden="1" customWidth="1"/>
    <col min="33" max="33" width="13.75" style="392" hidden="1" customWidth="1"/>
    <col min="34" max="34" width="11.375" style="392" hidden="1" customWidth="1"/>
    <col min="35" max="35" width="45.625" style="392" hidden="1" customWidth="1"/>
    <col min="36" max="36" width="33.625" style="392" hidden="1" customWidth="1"/>
    <col min="37" max="38" width="12.625" style="392" hidden="1" customWidth="1"/>
    <col min="39" max="39" width="11.375" style="392" hidden="1" customWidth="1"/>
    <col min="40" max="40" width="10.375" style="392" hidden="1" customWidth="1"/>
    <col min="41" max="41" width="9.375" style="392" hidden="1" customWidth="1"/>
    <col min="42" max="42" width="12.625" style="392" hidden="1" customWidth="1"/>
    <col min="43" max="43" width="11.375" style="392" hidden="1" customWidth="1"/>
    <col min="44" max="45" width="12.625" style="392" hidden="1" customWidth="1"/>
    <col min="46" max="46" width="9" style="392" hidden="1" customWidth="1"/>
    <col min="47" max="47" width="9.125" style="392" hidden="1" customWidth="1"/>
    <col min="48" max="48" width="11.375" style="392" hidden="1" customWidth="1"/>
    <col min="49" max="49" width="10.375" style="392" hidden="1" customWidth="1"/>
    <col min="50" max="50" width="12.625" style="392" hidden="1" customWidth="1"/>
    <col min="51" max="51" width="10.375" style="392" hidden="1" customWidth="1"/>
    <col min="52" max="52" width="11.375" style="392" hidden="1" customWidth="1"/>
    <col min="53" max="53" width="9.125" style="392" hidden="1" customWidth="1"/>
    <col min="54" max="54" width="11.375" style="392" hidden="1" customWidth="1"/>
    <col min="55" max="55" width="12.625" style="392" hidden="1" customWidth="1"/>
    <col min="56" max="56" width="10.375" style="392" hidden="1" customWidth="1"/>
    <col min="57" max="57" width="11.375" style="392" hidden="1" customWidth="1"/>
    <col min="58" max="62" width="12.625" style="392" hidden="1" customWidth="1"/>
    <col min="63" max="63" width="11.375" style="392" hidden="1" customWidth="1"/>
    <col min="64" max="65" width="12.625" style="392" hidden="1" customWidth="1"/>
    <col min="66" max="66" width="12.625" style="392" customWidth="1"/>
    <col min="67" max="68" width="9" style="392" customWidth="1"/>
    <col min="69" max="69" width="10.375" style="392" customWidth="1"/>
    <col min="70" max="71" width="11.375" style="392" customWidth="1"/>
    <col min="72" max="72" width="12.625" style="392" customWidth="1"/>
    <col min="73" max="73" width="9" style="392" customWidth="1"/>
    <col min="74" max="16384" width="9" style="392"/>
  </cols>
  <sheetData>
    <row r="1" spans="1:72" ht="33" customHeight="1">
      <c r="A1" s="614" t="s">
        <v>681</v>
      </c>
      <c r="B1" s="614">
        <v>507</v>
      </c>
      <c r="U1" s="756" t="s">
        <v>719</v>
      </c>
      <c r="V1" s="756"/>
      <c r="W1" s="756"/>
      <c r="X1" s="756"/>
      <c r="Y1" s="756" t="s">
        <v>720</v>
      </c>
      <c r="Z1" s="759" t="s">
        <v>722</v>
      </c>
      <c r="AB1" s="392" t="s">
        <v>576</v>
      </c>
      <c r="AE1" s="392" t="str">
        <f>(IFERROR(CLEAN(SUBSTITUTE(DBCS(CONCATENATE((IF(RIGHT(作業２!G9,4)="こども園",SUBSTITUTE(SUBSTITUTE(作業２!G9,作業２!$E$208,""),作業２!$E$209,""),SUBSTITUTE(作業２!G9,作業２!$E$208,""))))),"　","")),""))</f>
        <v/>
      </c>
      <c r="AM1" s="750"/>
    </row>
    <row r="2" spans="1:72" ht="23.25" hidden="1" thickBot="1">
      <c r="B2" s="589" t="s">
        <v>635</v>
      </c>
      <c r="C2" s="589" t="s">
        <v>636</v>
      </c>
      <c r="D2" s="589" t="s">
        <v>637</v>
      </c>
      <c r="E2" s="589" t="s">
        <v>638</v>
      </c>
      <c r="F2" s="589" t="s">
        <v>639</v>
      </c>
      <c r="G2" s="392" t="s">
        <v>669</v>
      </c>
      <c r="H2" s="392" t="s">
        <v>670</v>
      </c>
      <c r="I2" s="392" t="s">
        <v>676</v>
      </c>
      <c r="J2" s="392" t="s">
        <v>675</v>
      </c>
      <c r="K2" s="392" t="s">
        <v>672</v>
      </c>
      <c r="L2" s="392" t="s">
        <v>671</v>
      </c>
      <c r="M2" s="392" t="s">
        <v>674</v>
      </c>
      <c r="N2" s="392" t="s">
        <v>673</v>
      </c>
      <c r="O2" s="392" t="s">
        <v>678</v>
      </c>
      <c r="P2" s="392" t="s">
        <v>677</v>
      </c>
      <c r="Q2" s="392" t="s">
        <v>680</v>
      </c>
      <c r="U2" s="757"/>
      <c r="V2" s="757"/>
      <c r="W2" s="757"/>
      <c r="X2" s="757"/>
      <c r="Y2" s="757"/>
      <c r="Z2" s="758" t="s">
        <v>721</v>
      </c>
      <c r="AA2" s="392" t="str">
        <f>IF(AA4="01",CONCATENATE(作業２!G$59," ",IF(作業２!G$59="5.名称変更",CONCATENATE(作業２!G$60,作業２!G$61,".",作業２!G$62," "),""),作業２!G$63),"")</f>
        <v/>
      </c>
      <c r="AB2" s="393" t="s">
        <v>575</v>
      </c>
      <c r="AW2" s="589" t="s">
        <v>634</v>
      </c>
    </row>
    <row r="3" spans="1:72" ht="15" hidden="1" thickTop="1" thickBot="1">
      <c r="A3" s="588" t="str">
        <f>IFERROR(IF(AA3="","",CONCATENATE(VLOOKUP(MID(AJ3,1,3),作業２!$L$158:$M$204,2,FALSE),SUBSTITUTE(AF3,"認定こども園",""),MID(SUBSTITUTE(SUBSTITUTE(SUBSTITUTE(SUBSTITUTE(SUBSTITUTE(SUBSTITUTE(SUBSTITUTE(SUBSTITUTE(SUBSTITUTE(SUBSTITUTE(SUBSTITUTE(DBCS(AJ3),"－",""),"１",""),"２",""),"３",""),"４",""),"５",""),"６",""),"７",""),"８",""),"９",""),"０",""),4,8),)),"")</f>
        <v/>
      </c>
      <c r="B3" s="615" t="str">
        <f>IF(AA3="","",IF($AP$3="","",$AP$3))</f>
        <v/>
      </c>
      <c r="C3" s="590"/>
      <c r="D3" s="591" t="str">
        <f>IF(B3="","",CONCATENATE(B3,F3))</f>
        <v/>
      </c>
      <c r="E3" s="591" t="str">
        <f>IF(C3="","",CONCATENATE(C3,F3))</f>
        <v/>
      </c>
      <c r="F3" s="591" t="str">
        <f>IF(AA3="","",1011)</f>
        <v/>
      </c>
      <c r="G3" s="616" t="str">
        <f>作業１!K46</f>
        <v/>
      </c>
      <c r="H3" s="616">
        <f>IF(G3="",0,IF(G3=0,0,1))</f>
        <v>0</v>
      </c>
      <c r="I3" s="616">
        <f>IF(MID(G3,3,4)="4800",1,0)</f>
        <v>0</v>
      </c>
      <c r="J3" s="616">
        <f>I3</f>
        <v>0</v>
      </c>
      <c r="K3" s="616">
        <f>IF(MID(G3,3,4)="5000",1,0)</f>
        <v>0</v>
      </c>
      <c r="L3" s="616">
        <f>K3</f>
        <v>0</v>
      </c>
      <c r="M3" s="616">
        <f>IF(MID(G3,3,4)="6000",1,0)</f>
        <v>0</v>
      </c>
      <c r="N3" s="616">
        <f>M3</f>
        <v>0</v>
      </c>
      <c r="O3" s="616">
        <f>IF(MID(G3,3,4)="7000",1,0)</f>
        <v>0</v>
      </c>
      <c r="P3" s="616">
        <f>O3</f>
        <v>0</v>
      </c>
      <c r="Q3" s="616" t="str">
        <f>IF(LEFT(G3,1)="0",CONCATENATE("0",(IF(H3=1,(IF(I3=1,J3,0)+IF(K3=1,L3,0)+IF(M3=1,N3,0)+IF(O3=1,P3,0))+G3,""))),(IF(H3=1,(IF(I3=1,J3,0)+IF(K3=1,L3,0)+IF(M3=1,N3,0)+IF(O3=1,P3,0))+G3,"")))</f>
        <v/>
      </c>
      <c r="U3" s="760" t="str">
        <f>IF(AA3="01",作業１!F20,"")</f>
        <v/>
      </c>
      <c r="V3" s="760" t="str">
        <f>IF(AA3="01",作業１!F21,"")</f>
        <v/>
      </c>
      <c r="W3" s="760" t="str">
        <f>IF(AA3="01",作業１!F22,"")</f>
        <v/>
      </c>
      <c r="X3" s="760" t="str">
        <f>IF(AA3="01",作業１!F23,"")</f>
        <v/>
      </c>
      <c r="Y3" s="761" t="str">
        <f>IF(AA3="01",CONCATENATE(作業１!F7,作業１!H7,"　",AH3),"")</f>
        <v/>
      </c>
      <c r="Z3" s="755">
        <f>SUM(Y4:Y18)</f>
        <v>0</v>
      </c>
      <c r="AA3" s="506" t="str">
        <f>IF(AF3="","","01")</f>
        <v/>
      </c>
      <c r="AB3" s="587"/>
      <c r="AC3" s="455">
        <f>作業１!L8</f>
        <v>1</v>
      </c>
      <c r="AD3" s="455" t="str">
        <f>作業１!L7</f>
        <v/>
      </c>
      <c r="AE3" s="503" t="str">
        <f>IF(作業１!H6="","",CLEAN(SUBSTITUTE(DBCS(作業１!H6),"　","")))</f>
        <v/>
      </c>
      <c r="AF3" s="503" t="str">
        <f>IF(作業１!H7="","",CLEAN(SUBSTITUTE(DBCS(作業１!H7),"　","")))</f>
        <v/>
      </c>
      <c r="AG3" s="503" t="str">
        <f>CLEAN(DBCS(作業１!L15))</f>
        <v/>
      </c>
      <c r="AH3" s="503" t="str">
        <f>CLEAN(DBCS(作業１!L16))</f>
        <v/>
      </c>
      <c r="AI3" s="503" t="str">
        <f>CLEAN((SUBSTITUTE(DBCS(CONCATENATE(作業１!F11,作業１!H11)),"　","")))</f>
        <v/>
      </c>
      <c r="AJ3" s="503" t="str">
        <f>CLEAN(SUBSTITUTE(DBCS(作業１!L12),"　",""))</f>
        <v/>
      </c>
      <c r="AK3" s="501" t="str">
        <f>IF(作業１!L18="","",VALUE(作業１!L18))</f>
        <v/>
      </c>
      <c r="AL3" s="501" t="str">
        <f>IF(作業１!L9="","",ASC(作業１!L9))</f>
        <v/>
      </c>
      <c r="AM3" s="501" t="str">
        <f>IF(作業１!L13="","",ASC((作業１!L13)))</f>
        <v/>
      </c>
      <c r="AN3" s="501" t="str">
        <f>ASC(IF(作業１!M13="","",(作業１!M13)))</f>
        <v/>
      </c>
      <c r="AO3" s="501" t="str">
        <f>IF(作業１!N13="","",ASC((作業１!N13)))</f>
        <v/>
      </c>
      <c r="AP3" s="502"/>
      <c r="AQ3" s="422"/>
      <c r="AR3" s="422"/>
      <c r="AS3" s="422"/>
      <c r="AT3" s="422"/>
      <c r="AU3" s="422"/>
      <c r="AV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row>
    <row r="4" spans="1:72" ht="13.5" hidden="1" customHeight="1" thickTop="1">
      <c r="A4" s="588" t="str">
        <f>IF(AA4="","",$A$3)</f>
        <v/>
      </c>
      <c r="B4" s="615" t="str">
        <f t="shared" ref="B4:B67" si="0">IF(AA4="","",IF($AP$3="","",$AP$3))</f>
        <v/>
      </c>
      <c r="C4" s="590"/>
      <c r="D4" s="591" t="str">
        <f t="shared" ref="D4:D67" si="1">IF(B4="","",CONCATENATE(B4,F4))</f>
        <v/>
      </c>
      <c r="E4" s="591" t="str">
        <f t="shared" ref="E4:E67" si="2">IF(C4="","",CONCATENATE(C4,F4))</f>
        <v/>
      </c>
      <c r="F4" s="591" t="str">
        <f>IF(AA4="","",1012)</f>
        <v/>
      </c>
      <c r="G4" s="608"/>
      <c r="H4"/>
      <c r="I4"/>
      <c r="J4"/>
      <c r="K4"/>
      <c r="L4"/>
      <c r="M4"/>
      <c r="N4"/>
      <c r="O4"/>
      <c r="P4"/>
      <c r="Q4"/>
      <c r="U4" s="497"/>
      <c r="V4" s="497"/>
      <c r="W4" s="497"/>
      <c r="X4" s="497"/>
      <c r="Y4" s="755" t="str">
        <f>IF(AA4="","",1)</f>
        <v/>
      </c>
      <c r="Z4" s="754" t="str">
        <f>IF(AA4="01",CONCATENATE(作業２!G$59," ",IF(作業２!G$59="5.名称変更",CONCATENATE(作業２!G$60,作業２!G$61,".",作業２!G$62," "),""),作業２!G$63),"")</f>
        <v/>
      </c>
      <c r="AA4" s="507" t="str">
        <f>IF(作業２!G9="","",IF(作業２!G29="Z","","01"))</f>
        <v/>
      </c>
      <c r="AB4" s="434"/>
      <c r="AC4" s="745" t="str">
        <f>IF(AA4="","",IF(作業２!G$29="Z","",(IFERROR(CLEAN(SUBSTITUTE(DBCS(CONCATENATE((IF(RIGHT(作業２!G$9,4)="こども園",SUBSTITUTE(SUBSTITUTE(作業２!G$9,作業２!$E$208,""),作業２!$E$209,""),SUBSTITUTE(作業２!G$9,作業２!$E$208,""))))),"　","")),""))))</f>
        <v/>
      </c>
      <c r="AD4" s="446" t="str">
        <f>IF(AA4="","",作業２!G29)</f>
        <v/>
      </c>
      <c r="AE4" s="504" t="str">
        <f>IF(AA4="","",CLEAN(DBCS(作業２!G30)))</f>
        <v/>
      </c>
      <c r="AF4" s="737" t="str">
        <f>IF(AA4="","",CLEAN(SUBSTITUTE(SUBSTITUTE(SUBSTITUTE(SUBSTITUTE(SUBSTITUTE(SUBSTITUTE(DBCS(IF(AG4="1",作業２!G31,"")),"　",""),"-","－"),"−","－"),"‐","－"),"ー","－"),"―","－")))</f>
        <v/>
      </c>
      <c r="AG4" s="446" t="str">
        <f>IF(AC4="","",ASC(LEFT(作業２!G$13,1)))</f>
        <v/>
      </c>
      <c r="AH4" s="582" t="str">
        <f>IF(AC4="","",IF(AA4="","",IFERROR(VALUE(作業２!G33),"")))</f>
        <v/>
      </c>
      <c r="AI4" s="742" t="str">
        <f>ASC(IF(AG4="1",IF(作業２!$G$34="","",(作業２!$G$34)),""))</f>
        <v/>
      </c>
      <c r="AJ4" s="446" t="str">
        <f>IF(AC4="","",(作業２!G35))</f>
        <v/>
      </c>
      <c r="AK4" s="446" t="str">
        <f>IF(AC4="","",(作業２!G36))</f>
        <v/>
      </c>
      <c r="AL4" s="446" t="str">
        <f>IF(AC4="","",(作業２!G37))</f>
        <v/>
      </c>
      <c r="AM4" s="446" t="str">
        <f>IF(AC4="","",IF(作業２!G18="","",作業２!G18))</f>
        <v/>
      </c>
      <c r="AN4" s="446" t="str">
        <f>IF(AC4="","",IF(作業２!G19="","",作業２!G19))</f>
        <v/>
      </c>
      <c r="AO4" s="446" t="str">
        <f>IF(AC4="","",IF(作業２!G20="","",作業２!G20))</f>
        <v/>
      </c>
      <c r="AP4" s="446" t="str">
        <f>IF(AC4="","",IF(作業２!G21="","",作業２!G21))</f>
        <v/>
      </c>
      <c r="AQ4" s="446" t="str">
        <f>IF(AC4="","",IF(作業２!G22="","",作業２!G22))</f>
        <v/>
      </c>
      <c r="AR4" s="446" t="str">
        <f>IF(AC4="","",IF(作業２!G23="","",作業２!G23))</f>
        <v/>
      </c>
      <c r="AS4" s="447" t="str">
        <f>IF(AC4="","",IF(作業２!G28="","",(VALUE(ASC((LEFT(作業２!G28,1)))))))</f>
        <v/>
      </c>
      <c r="AT4" s="745" t="str">
        <f>IF(AC4="","",IF(作業２!G$59="","",IF(LEFT(作業２!G$59,1)="５","",(VALUE(ASC((LEFT(作業２!G$59,1))))))))</f>
        <v/>
      </c>
      <c r="AU4" s="448" t="str">
        <f>IF(AC4="","",IF(作業２!G54="","",(VALUE(ASC((作業２!G54))))))</f>
        <v/>
      </c>
      <c r="AV4" s="449" t="str">
        <f>IF(AC4="","",IF(OR(作業２!G44="",作業２!G44="5 認定こども園（分園）",作業２!G44="6 保育園"),"",(VALUE(ASC((LEFT(作業２!G44,1)))))))</f>
        <v/>
      </c>
      <c r="AW4" s="746" t="str">
        <f>IF(AC4="","",IF(作業２!G45="","",(VALUE(ASC((LEFT(作業２!G45,1)))))))</f>
        <v/>
      </c>
      <c r="AX4" s="751" t="str">
        <f>IF(IFERROR(SEARCH("01",作業２!G$53,1),0)&gt;0,"○","")</f>
        <v/>
      </c>
      <c r="AY4" s="751" t="str">
        <f>IF(IFERROR(SEARCH("02",作業２!G$53,1),0)&gt;0,"○","")</f>
        <v/>
      </c>
      <c r="AZ4" s="751" t="str">
        <f>IF(IFERROR(SEARCH("03",作業２!G$53,1),0)&gt;0,"○","")</f>
        <v/>
      </c>
      <c r="BA4" s="751" t="str">
        <f>IF(IFERROR(SEARCH("04",作業２!G$53,1),0)&gt;0,"○","")</f>
        <v/>
      </c>
      <c r="BB4" s="751" t="str">
        <f>IF(IFERROR(SEARCH("05",作業２!G$53,1),0)&gt;0,"○","")</f>
        <v/>
      </c>
      <c r="BC4" s="751" t="str">
        <f>IF(IFERROR(SEARCH("06",作業２!G$53,1),0)&gt;0,"○","")</f>
        <v/>
      </c>
      <c r="BD4" s="751" t="str">
        <f>IF(IFERROR(SEARCH("07",作業２!G$53,1),0)&gt;0,"○","")</f>
        <v/>
      </c>
      <c r="BE4" s="751" t="str">
        <f>IF(IFERROR(SEARCH("08",作業２!G$53,1),0)&gt;0,"○","")</f>
        <v/>
      </c>
      <c r="BF4" s="422"/>
      <c r="BG4" s="422"/>
      <c r="BH4" s="422"/>
      <c r="BI4" s="422"/>
      <c r="BJ4" s="422"/>
      <c r="BK4" s="422"/>
      <c r="BL4" s="422"/>
      <c r="BM4" s="422"/>
      <c r="BN4" s="422"/>
      <c r="BO4" s="422"/>
      <c r="BP4" s="422"/>
      <c r="BQ4" s="422"/>
      <c r="BR4" s="422"/>
      <c r="BS4" s="422"/>
      <c r="BT4" s="422"/>
    </row>
    <row r="5" spans="1:72" ht="13.5" hidden="1" customHeight="1">
      <c r="A5" s="588" t="str">
        <f t="shared" ref="A5:A68" si="3">IF(AA5="","",$A$3)</f>
        <v/>
      </c>
      <c r="B5" s="615" t="str">
        <f t="shared" si="0"/>
        <v/>
      </c>
      <c r="C5" s="590"/>
      <c r="D5" s="591" t="str">
        <f t="shared" si="1"/>
        <v/>
      </c>
      <c r="E5" s="591" t="str">
        <f t="shared" si="2"/>
        <v/>
      </c>
      <c r="F5" s="591" t="str">
        <f>IF(AA5="","",1013)</f>
        <v/>
      </c>
      <c r="G5" s="608"/>
      <c r="H5"/>
      <c r="I5"/>
      <c r="J5"/>
      <c r="K5"/>
      <c r="L5"/>
      <c r="M5"/>
      <c r="N5"/>
      <c r="O5"/>
      <c r="P5"/>
      <c r="Q5"/>
      <c r="Y5" s="755" t="str">
        <f t="shared" ref="Y5:Y18" si="4">IF(AA5="","",1)</f>
        <v/>
      </c>
      <c r="Z5" s="754" t="str">
        <f>IF(AA5="01",CONCATENATE(作業２!H$59," ",IF(作業２!H$59="5.名称変更",CONCATENATE(作業２!H$60,作業２!H$61,".",作業２!H$62," "),""),作業２!H$63),"")</f>
        <v/>
      </c>
      <c r="AA5" s="508" t="str">
        <f>IF(作業２!H9="","",IF(作業２!H29="Z","","01"))</f>
        <v/>
      </c>
      <c r="AB5" s="430"/>
      <c r="AC5" s="740" t="str">
        <f>IF(AA5="","",IF(作業２!H$29="Z","",(IFERROR(CLEAN(SUBSTITUTE(DBCS(CONCATENATE((IF(RIGHT(作業２!H$9,4)="こども園",SUBSTITUTE(SUBSTITUTE(作業２!H$9,作業２!$E$208,""),作業２!$E$209,""),SUBSTITUTE(作業２!H$9,作業２!$E$208,""))))),"　","")),""))))</f>
        <v/>
      </c>
      <c r="AD5" s="431" t="str">
        <f>IF(AA5="","",作業２!H29)</f>
        <v/>
      </c>
      <c r="AE5" s="505" t="str">
        <f>IF(AA5="","",CLEAN(DBCS(作業２!H30)))</f>
        <v/>
      </c>
      <c r="AF5" s="738" t="str">
        <f>IF(AA5="","",CLEAN(SUBSTITUTE(SUBSTITUTE(SUBSTITUTE(SUBSTITUTE(SUBSTITUTE(SUBSTITUTE(DBCS(IF(AG5="1",作業２!H31,"")),"　",""),"-","－"),"−","－"),"‐","－"),"ー","－"),"―","－")))</f>
        <v/>
      </c>
      <c r="AG5" s="431" t="str">
        <f>IF(AC5="","",ASC(LEFT(作業２!H13,1)))</f>
        <v/>
      </c>
      <c r="AH5" s="583" t="str">
        <f>IF(AC5="","",IF(AA5="","",IFERROR(VALUE(作業２!H33),"")))</f>
        <v/>
      </c>
      <c r="AI5" s="743" t="str">
        <f>ASC(IF(AG5="1",IF(作業２!$H$34="","",(作業２!$H$34)),""))</f>
        <v/>
      </c>
      <c r="AJ5" s="431" t="str">
        <f>IF(AC5="","",(作業２!H35))</f>
        <v/>
      </c>
      <c r="AK5" s="431" t="str">
        <f>IF(AC5="","",(作業２!H36))</f>
        <v/>
      </c>
      <c r="AL5" s="431" t="str">
        <f>IF(AC5="","",(作業２!H37))</f>
        <v/>
      </c>
      <c r="AM5" s="431" t="str">
        <f>IF(作業２!H18="","",作業２!H18)</f>
        <v/>
      </c>
      <c r="AN5" s="431" t="str">
        <f>IF(作業２!H19="","",作業２!H19)</f>
        <v/>
      </c>
      <c r="AO5" s="431" t="str">
        <f>IF(作業２!H20="","",作業２!H20)</f>
        <v/>
      </c>
      <c r="AP5" s="431" t="str">
        <f>IF(作業２!H21="","",作業２!H21)</f>
        <v/>
      </c>
      <c r="AQ5" s="431" t="str">
        <f>IF(作業２!H22="","",作業２!H22)</f>
        <v/>
      </c>
      <c r="AR5" s="431" t="str">
        <f>IF(作業２!H23="","",作業２!H23)</f>
        <v/>
      </c>
      <c r="AS5" s="432" t="str">
        <f>IF(作業２!H28="","",(VALUE(ASC((LEFT(作業２!H28,1))))))</f>
        <v/>
      </c>
      <c r="AT5" s="740" t="str">
        <f>IF(AC5="","",IF(作業２!H$59="","",IF(LEFT(作業２!H$59,1)="５","",(VALUE(ASC((LEFT(作業２!H$59,1))))))))</f>
        <v/>
      </c>
      <c r="AU5" s="433" t="str">
        <f>IF(作業２!H54="","",(VALUE(ASC((作業２!H54)))))</f>
        <v/>
      </c>
      <c r="AV5" s="450" t="str">
        <f>IF(AC5="","",IF(OR(作業２!H44="",作業２!H44="5 認定こども園（分園）",作業２!H44="6 保育園"),"",(VALUE(ASC((LEFT(作業２!H44,1)))))))</f>
        <v/>
      </c>
      <c r="AW5" s="747" t="str">
        <f>IF(作業２!H45="","",(VALUE(ASC((LEFT(作業２!H45,1))))))</f>
        <v/>
      </c>
      <c r="AX5" s="752" t="str">
        <f>IF(IFERROR(SEARCH("01",作業２!H$53,1),0)&gt;0,"○","")</f>
        <v/>
      </c>
      <c r="AY5" s="752" t="str">
        <f>IF(IFERROR(SEARCH("02",作業２!H$53,1),0)&gt;0,"○","")</f>
        <v/>
      </c>
      <c r="AZ5" s="752" t="str">
        <f>IF(IFERROR(SEARCH("03",作業２!H$53,1),0)&gt;0,"○","")</f>
        <v/>
      </c>
      <c r="BA5" s="752" t="str">
        <f>IF(IFERROR(SEARCH("04",作業２!H$53,1),0)&gt;0,"○","")</f>
        <v/>
      </c>
      <c r="BB5" s="752" t="str">
        <f>IF(IFERROR(SEARCH("05",作業２!H$53,1),0)&gt;0,"○","")</f>
        <v/>
      </c>
      <c r="BC5" s="752" t="str">
        <f>IF(IFERROR(SEARCH("06",作業２!H$53,1),0)&gt;0,"○","")</f>
        <v/>
      </c>
      <c r="BD5" s="752" t="str">
        <f>IF(IFERROR(SEARCH("07",作業２!H$53,1),0)&gt;0,"○","")</f>
        <v/>
      </c>
      <c r="BE5" s="752" t="str">
        <f>IF(IFERROR(SEARCH("08",作業２!H$53,1),0)&gt;0,"○","")</f>
        <v/>
      </c>
      <c r="BF5" s="422"/>
      <c r="BG5" s="422"/>
      <c r="BH5" s="422"/>
      <c r="BI5" s="422"/>
      <c r="BJ5" s="422"/>
      <c r="BK5" s="422"/>
      <c r="BL5" s="422"/>
      <c r="BM5" s="422"/>
      <c r="BN5" s="422"/>
      <c r="BO5" s="422"/>
      <c r="BP5" s="422"/>
      <c r="BQ5" s="422"/>
      <c r="BR5" s="422"/>
      <c r="BS5" s="422"/>
      <c r="BT5" s="422"/>
    </row>
    <row r="6" spans="1:72" ht="13.5" hidden="1" customHeight="1">
      <c r="A6" s="588" t="str">
        <f t="shared" si="3"/>
        <v/>
      </c>
      <c r="B6" s="615" t="str">
        <f t="shared" si="0"/>
        <v/>
      </c>
      <c r="C6" s="590"/>
      <c r="D6" s="591" t="str">
        <f t="shared" si="1"/>
        <v/>
      </c>
      <c r="E6" s="591" t="str">
        <f t="shared" si="2"/>
        <v/>
      </c>
      <c r="F6" s="591" t="str">
        <f>IF(AA6="","",1022)</f>
        <v/>
      </c>
      <c r="G6" s="608"/>
      <c r="H6"/>
      <c r="I6"/>
      <c r="J6"/>
      <c r="K6"/>
      <c r="L6"/>
      <c r="M6"/>
      <c r="N6"/>
      <c r="O6"/>
      <c r="P6"/>
      <c r="Q6"/>
      <c r="Y6" s="755" t="str">
        <f t="shared" si="4"/>
        <v/>
      </c>
      <c r="Z6" s="754" t="str">
        <f>IF(AA6="01",CONCATENATE(作業２!I$59," ",IF(作業２!I$59="5.名称変更",CONCATENATE(作業２!I$60,作業２!I$61,".",作業２!I$62," "),""),作業２!I$63),"")</f>
        <v/>
      </c>
      <c r="AA6" s="508" t="str">
        <f>IF(作業２!I9="","",IF(作業２!I29="Z","","01"))</f>
        <v/>
      </c>
      <c r="AB6" s="430"/>
      <c r="AC6" s="740" t="str">
        <f>IF(AA6="","",IF(作業２!I$29="Z","",(IFERROR(CLEAN(SUBSTITUTE(DBCS(CONCATENATE((IF(RIGHT(作業２!I$9,4)="こども園",SUBSTITUTE(SUBSTITUTE(作業２!I$9,作業２!$E$208,""),作業２!$E$209,""),SUBSTITUTE(作業２!I$9,作業２!$E$208,""))))),"　","")),""))))</f>
        <v/>
      </c>
      <c r="AD6" s="431" t="str">
        <f>IF(AA6="","",作業２!I29)</f>
        <v/>
      </c>
      <c r="AE6" s="505" t="str">
        <f>IF(AA6="","",CLEAN(DBCS(作業２!I30)))</f>
        <v/>
      </c>
      <c r="AF6" s="738" t="str">
        <f>IF(AA6="","",CLEAN(SUBSTITUTE(SUBSTITUTE(SUBSTITUTE(SUBSTITUTE(SUBSTITUTE(SUBSTITUTE(DBCS(IF(AG6="1",作業２!I31,"")),"　",""),"-","－"),"−","－"),"‐","－"),"ー","－"),"―","－")))</f>
        <v/>
      </c>
      <c r="AG6" s="431" t="str">
        <f>IF(AC6="","",ASC(LEFT(作業２!I13,1)))</f>
        <v/>
      </c>
      <c r="AH6" s="583" t="str">
        <f>IF(AC6="","",IF(AA6="","",IFERROR(VALUE(作業２!I33),"")))</f>
        <v/>
      </c>
      <c r="AI6" s="743" t="str">
        <f>ASC(IF(AG6="1",IF(作業２!$I$34="","",(作業２!$I$34)),""))</f>
        <v/>
      </c>
      <c r="AJ6" s="431" t="str">
        <f>IF(AC6="","",(作業２!I35))</f>
        <v/>
      </c>
      <c r="AK6" s="431" t="str">
        <f>IF(AC6="","",(作業２!I36))</f>
        <v/>
      </c>
      <c r="AL6" s="431" t="str">
        <f>IF(AC6="","",(作業２!I37))</f>
        <v/>
      </c>
      <c r="AM6" s="431" t="str">
        <f>IF(作業２!I18="","",作業２!I18)</f>
        <v/>
      </c>
      <c r="AN6" s="431" t="str">
        <f>IF(作業２!I19="","",作業２!I19)</f>
        <v/>
      </c>
      <c r="AO6" s="431" t="str">
        <f>IF(作業２!I20="","",作業２!I20)</f>
        <v/>
      </c>
      <c r="AP6" s="431" t="str">
        <f>IF(作業２!I21="","",作業２!I21)</f>
        <v/>
      </c>
      <c r="AQ6" s="431" t="str">
        <f>IF(作業２!I22="","",作業２!I22)</f>
        <v/>
      </c>
      <c r="AR6" s="431" t="str">
        <f>IF(作業２!I23="","",作業２!I23)</f>
        <v/>
      </c>
      <c r="AS6" s="432" t="str">
        <f>IF(作業２!I28="","",(VALUE(ASC((LEFT(作業２!I28,1))))))</f>
        <v/>
      </c>
      <c r="AT6" s="740" t="str">
        <f>IF(AC6="","",IF(作業２!I$59="","",IF(LEFT(作業２!I$59,1)="５","",(VALUE(ASC((LEFT(作業２!I$59,1))))))))</f>
        <v/>
      </c>
      <c r="AU6" s="433" t="str">
        <f>IF(作業２!I54="","",(VALUE(ASC((作業２!I54)))))</f>
        <v/>
      </c>
      <c r="AV6" s="450" t="str">
        <f>IF(AC6="","",IF(OR(作業２!I44="",作業２!I44="5 認定こども園（分園）",作業２!I44="6 保育園"),"",(VALUE(ASC((LEFT(作業２!I44,1)))))))</f>
        <v/>
      </c>
      <c r="AW6" s="747" t="str">
        <f>IF(作業２!I45="","",(VALUE(ASC((LEFT(作業２!I45,1))))))</f>
        <v/>
      </c>
      <c r="AX6" s="752" t="str">
        <f>IF(IFERROR(SEARCH("01",作業２!I$53,1),0)&gt;0,"○","")</f>
        <v/>
      </c>
      <c r="AY6" s="752" t="str">
        <f>IF(IFERROR(SEARCH("02",作業２!I$53,1),0)&gt;0,"○","")</f>
        <v/>
      </c>
      <c r="AZ6" s="752" t="str">
        <f>IF(IFERROR(SEARCH("03",作業２!I$53,1),0)&gt;0,"○","")</f>
        <v/>
      </c>
      <c r="BA6" s="752" t="str">
        <f>IF(IFERROR(SEARCH("04",作業２!I$53,1),0)&gt;0,"○","")</f>
        <v/>
      </c>
      <c r="BB6" s="752" t="str">
        <f>IF(IFERROR(SEARCH("05",作業２!I$53,1),0)&gt;0,"○","")</f>
        <v/>
      </c>
      <c r="BC6" s="752" t="str">
        <f>IF(IFERROR(SEARCH("06",作業２!I$53,1),0)&gt;0,"○","")</f>
        <v/>
      </c>
      <c r="BD6" s="752" t="str">
        <f>IF(IFERROR(SEARCH("07",作業２!I$53,1),0)&gt;0,"○","")</f>
        <v/>
      </c>
      <c r="BE6" s="752" t="str">
        <f>IF(IFERROR(SEARCH("08",作業２!I$53,1),0)&gt;0,"○","")</f>
        <v/>
      </c>
      <c r="BF6" s="422"/>
      <c r="BG6" s="422"/>
      <c r="BH6" s="422"/>
      <c r="BI6" s="422"/>
      <c r="BJ6" s="422"/>
      <c r="BK6" s="422"/>
      <c r="BL6" s="422"/>
      <c r="BM6" s="422"/>
      <c r="BN6" s="422"/>
      <c r="BO6" s="422"/>
      <c r="BP6" s="422"/>
      <c r="BQ6" s="422"/>
      <c r="BR6" s="422"/>
      <c r="BS6" s="422"/>
      <c r="BT6" s="422"/>
    </row>
    <row r="7" spans="1:72" ht="13.5" hidden="1" customHeight="1">
      <c r="A7" s="588" t="str">
        <f t="shared" si="3"/>
        <v/>
      </c>
      <c r="B7" s="615" t="str">
        <f t="shared" si="0"/>
        <v/>
      </c>
      <c r="C7" s="590"/>
      <c r="D7" s="591" t="str">
        <f t="shared" si="1"/>
        <v/>
      </c>
      <c r="E7" s="591" t="str">
        <f t="shared" si="2"/>
        <v/>
      </c>
      <c r="F7" s="591" t="str">
        <f>IF(AA7="","",1023)</f>
        <v/>
      </c>
      <c r="G7" s="608"/>
      <c r="H7"/>
      <c r="I7"/>
      <c r="J7"/>
      <c r="K7"/>
      <c r="L7"/>
      <c r="M7"/>
      <c r="N7"/>
      <c r="O7"/>
      <c r="P7"/>
      <c r="Q7"/>
      <c r="Y7" s="755" t="str">
        <f t="shared" si="4"/>
        <v/>
      </c>
      <c r="Z7" s="754" t="str">
        <f>IF(AA7="01",CONCATENATE(作業２!J$59," ",IF(作業２!J$59="5.名称変更",CONCATENATE(作業２!J$60,作業２!J$61,".",作業２!J$62," "),""),作業２!J$63),"")</f>
        <v/>
      </c>
      <c r="AA7" s="508" t="str">
        <f>IF(作業２!J9="","",IF(作業２!J29="Z","","01"))</f>
        <v/>
      </c>
      <c r="AB7" s="430"/>
      <c r="AC7" s="740" t="str">
        <f>IF(AA7="","",IF(作業２!J$29="Z","",(IFERROR(CLEAN(SUBSTITUTE(DBCS(CONCATENATE((IF(RIGHT(作業２!J$9,4)="こども園",SUBSTITUTE(SUBSTITUTE(作業２!J$9,作業２!$E$208,""),作業２!$E$209,""),SUBSTITUTE(作業２!J$9,作業２!$E$208,""))))),"　","")),""))))</f>
        <v/>
      </c>
      <c r="AD7" s="431" t="str">
        <f>IF(AA7="","",作業２!J29)</f>
        <v/>
      </c>
      <c r="AE7" s="505" t="str">
        <f>IF(AA7="","",CLEAN(DBCS(作業２!J30)))</f>
        <v/>
      </c>
      <c r="AF7" s="739" t="str">
        <f>IF(AA7="","",CLEAN(SUBSTITUTE(SUBSTITUTE(SUBSTITUTE(SUBSTITUTE(SUBSTITUTE(SUBSTITUTE(DBCS(IF(AG7="1",作業２!J31,"")),"　",""),"-","－"),"−","－"),"‐","－"),"ー","－"),"―","－")))</f>
        <v/>
      </c>
      <c r="AG7" s="431" t="str">
        <f>IF(AC7="","",ASC(LEFT(作業２!J13,1)))</f>
        <v/>
      </c>
      <c r="AH7" s="583" t="str">
        <f>IF(AC7="","",IF(AA7="","",IFERROR(VALUE(作業２!J33),"")))</f>
        <v/>
      </c>
      <c r="AI7" s="743" t="str">
        <f>ASC(IF(AG7="1",IF(作業２!$J$34="","",(作業２!$J$34)),""))</f>
        <v/>
      </c>
      <c r="AJ7" s="431" t="str">
        <f>IF(AC7="","",(作業２!J35))</f>
        <v/>
      </c>
      <c r="AK7" s="431" t="str">
        <f>IF(AC7="","",(作業２!J36))</f>
        <v/>
      </c>
      <c r="AL7" s="431" t="str">
        <f>IF(AC7="","",(作業２!J37))</f>
        <v/>
      </c>
      <c r="AM7" s="431" t="str">
        <f>IF(作業２!J18="","",作業２!J18)</f>
        <v/>
      </c>
      <c r="AN7" s="431" t="str">
        <f>IF(作業２!J19="","",作業２!J19)</f>
        <v/>
      </c>
      <c r="AO7" s="431" t="str">
        <f>IF(作業２!J20="","",作業２!J20)</f>
        <v/>
      </c>
      <c r="AP7" s="431" t="str">
        <f>IF(作業２!J21="","",作業２!J21)</f>
        <v/>
      </c>
      <c r="AQ7" s="431" t="str">
        <f>IF(作業２!J22="","",作業２!J22)</f>
        <v/>
      </c>
      <c r="AR7" s="431" t="str">
        <f>IF(作業２!J23="","",作業２!J23)</f>
        <v/>
      </c>
      <c r="AS7" s="432" t="str">
        <f>IF(作業２!J28="","",(VALUE(ASC((LEFT(作業２!J28,1))))))</f>
        <v/>
      </c>
      <c r="AT7" s="740" t="str">
        <f>IF(AC7="","",IF(作業２!J$59="","",IF(LEFT(作業２!J$59,1)="５","",(VALUE(ASC((LEFT(作業２!J$59,1))))))))</f>
        <v/>
      </c>
      <c r="AU7" s="433" t="str">
        <f>IF(作業２!J54="","",(VALUE(ASC((作業２!J54)))))</f>
        <v/>
      </c>
      <c r="AV7" s="450" t="str">
        <f>IF(AC7="","",IF(OR(作業２!J44="",作業２!J44="5 認定こども園（分園）",作業２!J44="6 保育園"),"",(VALUE(ASC((LEFT(作業２!J44,1)))))))</f>
        <v/>
      </c>
      <c r="AW7" s="747" t="str">
        <f>IF(作業２!J45="","",(VALUE(ASC((LEFT(作業２!J45,1))))))</f>
        <v/>
      </c>
      <c r="AX7" s="752" t="str">
        <f>IF(IFERROR(SEARCH("01",作業２!J$53,1),0)&gt;0,"○","")</f>
        <v/>
      </c>
      <c r="AY7" s="752" t="str">
        <f>IF(IFERROR(SEARCH("02",作業２!J$53,1),0)&gt;0,"○","")</f>
        <v/>
      </c>
      <c r="AZ7" s="752" t="str">
        <f>IF(IFERROR(SEARCH("03",作業２!J$53,1),0)&gt;0,"○","")</f>
        <v/>
      </c>
      <c r="BA7" s="752" t="str">
        <f>IF(IFERROR(SEARCH("04",作業２!J$53,1),0)&gt;0,"○","")</f>
        <v/>
      </c>
      <c r="BB7" s="752" t="str">
        <f>IF(IFERROR(SEARCH("05",作業２!J$53,1),0)&gt;0,"○","")</f>
        <v/>
      </c>
      <c r="BC7" s="752" t="str">
        <f>IF(IFERROR(SEARCH("06",作業２!J$53,1),0)&gt;0,"○","")</f>
        <v/>
      </c>
      <c r="BD7" s="752" t="str">
        <f>IF(IFERROR(SEARCH("07",作業２!J$53,1),0)&gt;0,"○","")</f>
        <v/>
      </c>
      <c r="BE7" s="752" t="str">
        <f>IF(IFERROR(SEARCH("08",作業２!J$53,1),0)&gt;0,"○","")</f>
        <v/>
      </c>
      <c r="BF7" s="422"/>
      <c r="BG7" s="422"/>
      <c r="BH7" s="422"/>
      <c r="BI7" s="422"/>
      <c r="BJ7" s="422"/>
      <c r="BK7" s="422"/>
      <c r="BL7" s="422"/>
      <c r="BM7" s="422"/>
      <c r="BN7" s="422"/>
      <c r="BO7" s="422"/>
      <c r="BP7" s="422"/>
      <c r="BQ7" s="422"/>
      <c r="BR7" s="422"/>
      <c r="BS7" s="422"/>
      <c r="BT7" s="422"/>
    </row>
    <row r="8" spans="1:72" ht="13.5" hidden="1" customHeight="1">
      <c r="A8" s="588" t="str">
        <f t="shared" si="3"/>
        <v/>
      </c>
      <c r="B8" s="615" t="str">
        <f t="shared" si="0"/>
        <v/>
      </c>
      <c r="C8" s="590"/>
      <c r="D8" s="591" t="str">
        <f t="shared" si="1"/>
        <v/>
      </c>
      <c r="E8" s="591" t="str">
        <f t="shared" si="2"/>
        <v/>
      </c>
      <c r="F8" s="591" t="str">
        <f>IF(AA8="","",1032)</f>
        <v/>
      </c>
      <c r="G8" s="608"/>
      <c r="H8"/>
      <c r="I8"/>
      <c r="J8"/>
      <c r="K8"/>
      <c r="L8"/>
      <c r="M8"/>
      <c r="N8"/>
      <c r="O8"/>
      <c r="P8"/>
      <c r="Q8"/>
      <c r="Y8" s="755" t="str">
        <f t="shared" si="4"/>
        <v/>
      </c>
      <c r="Z8" s="754" t="str">
        <f>IF(AA8="01",CONCATENATE(作業２!K$59," ",IF(作業２!K$59="5.名称変更",CONCATENATE(作業２!K$60,作業２!K$61,".",作業２!K$62," "),""),作業２!K$63),"")</f>
        <v/>
      </c>
      <c r="AA8" s="508" t="str">
        <f>IF(作業２!K9="","",IF(作業２!K29="Z","","01"))</f>
        <v/>
      </c>
      <c r="AB8" s="430"/>
      <c r="AC8" s="740" t="str">
        <f>IF(AA8="","",IF(作業２!K$29="Z","",(IFERROR(CLEAN(SUBSTITUTE(DBCS(CONCATENATE((IF(RIGHT(作業２!K$9,4)="こども園",SUBSTITUTE(SUBSTITUTE(作業２!K$9,作業２!$E$208,""),作業２!$E$209,""),SUBSTITUTE(作業２!K$9,作業２!$E$208,""))))),"　","")),""))))</f>
        <v/>
      </c>
      <c r="AD8" s="431" t="str">
        <f>IF(AA8="","",作業２!K29)</f>
        <v/>
      </c>
      <c r="AE8" s="505" t="str">
        <f>IF(AA8="","",CLEAN(DBCS(作業２!K30)))</f>
        <v/>
      </c>
      <c r="AF8" s="739" t="str">
        <f>IF(AA8="","",CLEAN(SUBSTITUTE(SUBSTITUTE(SUBSTITUTE(SUBSTITUTE(SUBSTITUTE(SUBSTITUTE(DBCS(IF(AG8="1",作業２!K31,"")),"　",""),"-","－"),"−","－"),"‐","－"),"ー","－"),"―","－")))</f>
        <v/>
      </c>
      <c r="AG8" s="431" t="str">
        <f>IF(AC8="","",ASC(LEFT(作業２!K13,1)))</f>
        <v/>
      </c>
      <c r="AH8" s="583" t="str">
        <f>IF(AC8="","",IF(AA8="","",IFERROR(VALUE(作業２!K33),"")))</f>
        <v/>
      </c>
      <c r="AI8" s="743" t="str">
        <f>ASC(IF(AG8="1",IF(作業２!$K$34="","",(作業２!$K$34)),""))</f>
        <v/>
      </c>
      <c r="AJ8" s="431" t="str">
        <f>IF(AC8="","",(作業２!K35))</f>
        <v/>
      </c>
      <c r="AK8" s="431" t="str">
        <f>IF(AC8="","",(作業２!K36))</f>
        <v/>
      </c>
      <c r="AL8" s="431" t="str">
        <f>IF(AC8="","",(作業２!K37))</f>
        <v/>
      </c>
      <c r="AM8" s="431" t="str">
        <f>IF(作業２!K18="","",作業２!K18)</f>
        <v/>
      </c>
      <c r="AN8" s="431" t="str">
        <f>IF(作業２!K19="","",作業２!K19)</f>
        <v/>
      </c>
      <c r="AO8" s="431" t="str">
        <f>IF(作業２!K20="","",作業２!K20)</f>
        <v/>
      </c>
      <c r="AP8" s="431" t="str">
        <f>IF(作業２!K21="","",作業２!K21)</f>
        <v/>
      </c>
      <c r="AQ8" s="431" t="str">
        <f>IF(作業２!K22="","",作業２!K22)</f>
        <v/>
      </c>
      <c r="AR8" s="431" t="str">
        <f>IF(作業２!K23="","",作業２!K23)</f>
        <v/>
      </c>
      <c r="AS8" s="432" t="str">
        <f>IF(作業２!K28="","",(VALUE(ASC((LEFT(作業２!K28,1))))))</f>
        <v/>
      </c>
      <c r="AT8" s="740" t="str">
        <f>IF(AC8="","",IF(作業２!K$59="","",IF(LEFT(作業２!K$59,1)="５","",(VALUE(ASC((LEFT(作業２!K$59,1))))))))</f>
        <v/>
      </c>
      <c r="AU8" s="433" t="str">
        <f>IF(作業２!K54="","",(VALUE(ASC((作業２!K54)))))</f>
        <v/>
      </c>
      <c r="AV8" s="450" t="str">
        <f>IF(AC8="","",IF(OR(作業２!K44="",作業２!K44="5 認定こども園（分園）",作業２!K44="6 保育園"),"",(VALUE(ASC((LEFT(作業２!K44,1)))))))</f>
        <v/>
      </c>
      <c r="AW8" s="747" t="str">
        <f>IF(作業２!K45="","",(VALUE(ASC((LEFT(作業２!K45,1))))))</f>
        <v/>
      </c>
      <c r="AX8" s="752" t="str">
        <f>IF(IFERROR(SEARCH("01",作業２!K$53,1),0)&gt;0,"○","")</f>
        <v/>
      </c>
      <c r="AY8" s="752" t="str">
        <f>IF(IFERROR(SEARCH("02",作業２!K$53,1),0)&gt;0,"○","")</f>
        <v/>
      </c>
      <c r="AZ8" s="752" t="str">
        <f>IF(IFERROR(SEARCH("03",作業２!K$53,1),0)&gt;0,"○","")</f>
        <v/>
      </c>
      <c r="BA8" s="752" t="str">
        <f>IF(IFERROR(SEARCH("04",作業２!K$53,1),0)&gt;0,"○","")</f>
        <v/>
      </c>
      <c r="BB8" s="752" t="str">
        <f>IF(IFERROR(SEARCH("05",作業２!K$53,1),0)&gt;0,"○","")</f>
        <v/>
      </c>
      <c r="BC8" s="752" t="str">
        <f>IF(IFERROR(SEARCH("06",作業２!K$53,1),0)&gt;0,"○","")</f>
        <v/>
      </c>
      <c r="BD8" s="752" t="str">
        <f>IF(IFERROR(SEARCH("07",作業２!K$53,1),0)&gt;0,"○","")</f>
        <v/>
      </c>
      <c r="BE8" s="752" t="str">
        <f>IF(IFERROR(SEARCH("08",作業２!K$53,1),0)&gt;0,"○","")</f>
        <v/>
      </c>
      <c r="BF8" s="422"/>
      <c r="BG8" s="422"/>
      <c r="BH8" s="422"/>
      <c r="BI8" s="422"/>
      <c r="BJ8" s="422"/>
      <c r="BK8" s="422"/>
      <c r="BL8" s="422"/>
      <c r="BM8" s="422"/>
      <c r="BN8" s="422"/>
      <c r="BO8" s="422"/>
      <c r="BP8" s="422"/>
      <c r="BQ8" s="422"/>
      <c r="BR8" s="422"/>
      <c r="BS8" s="422"/>
      <c r="BT8" s="422"/>
    </row>
    <row r="9" spans="1:72" ht="13.5" hidden="1" customHeight="1">
      <c r="A9" s="588" t="str">
        <f t="shared" si="3"/>
        <v/>
      </c>
      <c r="B9" s="615" t="str">
        <f t="shared" si="0"/>
        <v/>
      </c>
      <c r="C9" s="590"/>
      <c r="D9" s="591" t="str">
        <f t="shared" si="1"/>
        <v/>
      </c>
      <c r="E9" s="591" t="str">
        <f t="shared" si="2"/>
        <v/>
      </c>
      <c r="F9" s="591" t="str">
        <f>IF(AA9="","",1033)</f>
        <v/>
      </c>
      <c r="G9" s="608"/>
      <c r="H9"/>
      <c r="I9"/>
      <c r="J9"/>
      <c r="K9"/>
      <c r="L9"/>
      <c r="M9"/>
      <c r="N9"/>
      <c r="O9"/>
      <c r="P9"/>
      <c r="Q9"/>
      <c r="Y9" s="755" t="str">
        <f t="shared" si="4"/>
        <v/>
      </c>
      <c r="Z9" s="754" t="str">
        <f>IF(AA9="01",CONCATENATE(作業２!L$59," ",IF(作業２!L$59="5.名称変更",CONCATENATE(作業２!L$60,作業２!L$61,".",作業２!L$62," "),""),作業２!L$63),"")</f>
        <v/>
      </c>
      <c r="AA9" s="508" t="str">
        <f>IF(作業２!L9="","",IF(作業２!L29="Z","","01"))</f>
        <v/>
      </c>
      <c r="AB9" s="430"/>
      <c r="AC9" s="740" t="str">
        <f>IF(AA9="","",IF(作業２!L$29="Z","",(IFERROR(CLEAN(SUBSTITUTE(DBCS(CONCATENATE((IF(RIGHT(作業２!L$9,4)="こども園",SUBSTITUTE(SUBSTITUTE(作業２!L$9,作業２!$E$208,""),作業２!$E$209,""),SUBSTITUTE(作業２!L$9,作業２!$E$208,""))))),"　","")),""))))</f>
        <v/>
      </c>
      <c r="AD9" s="431" t="str">
        <f>IF(AA9="","",作業２!L29)</f>
        <v/>
      </c>
      <c r="AE9" s="505" t="str">
        <f>IF(AA9="","",CLEAN(DBCS(作業２!L30)))</f>
        <v/>
      </c>
      <c r="AF9" s="739" t="str">
        <f>IF(AA9="","",CLEAN(SUBSTITUTE(SUBSTITUTE(SUBSTITUTE(SUBSTITUTE(SUBSTITUTE(SUBSTITUTE(DBCS(IF(AG9="1",作業２!L31,"")),"　",""),"-","－"),"−","－"),"‐","－"),"ー","－"),"―","－")))</f>
        <v/>
      </c>
      <c r="AG9" s="431" t="str">
        <f>IF(AC9="","",ASC(LEFT(作業２!L13,1)))</f>
        <v/>
      </c>
      <c r="AH9" s="583" t="str">
        <f>IF(AC9="","",IF(AA9="","",IFERROR(VALUE(作業２!L33),"")))</f>
        <v/>
      </c>
      <c r="AI9" s="743" t="str">
        <f>ASC(IF(AG9="1",IF(作業２!$L$34="","",(作業２!$L$34)),""))</f>
        <v/>
      </c>
      <c r="AJ9" s="431" t="str">
        <f>IF(AC9="","",(作業２!L35))</f>
        <v/>
      </c>
      <c r="AK9" s="431" t="str">
        <f>IF(AC9="","",(作業２!L36))</f>
        <v/>
      </c>
      <c r="AL9" s="431" t="str">
        <f>IF(AC9="","",(作業２!L37))</f>
        <v/>
      </c>
      <c r="AM9" s="431" t="str">
        <f>IF(作業２!L18="","",作業２!L18)</f>
        <v/>
      </c>
      <c r="AN9" s="431" t="str">
        <f>IF(作業２!L19="","",作業２!L19)</f>
        <v/>
      </c>
      <c r="AO9" s="431" t="str">
        <f>IF(作業２!L20="","",作業２!L20)</f>
        <v/>
      </c>
      <c r="AP9" s="431" t="str">
        <f>IF(作業２!L21="","",作業２!L21)</f>
        <v/>
      </c>
      <c r="AQ9" s="431" t="str">
        <f>IF(作業２!L22="","",作業２!L22)</f>
        <v/>
      </c>
      <c r="AR9" s="431" t="str">
        <f>IF(作業２!L23="","",作業２!L23)</f>
        <v/>
      </c>
      <c r="AS9" s="432" t="str">
        <f>IF(作業２!L28="","",(VALUE(ASC((LEFT(作業２!L28,1))))))</f>
        <v/>
      </c>
      <c r="AT9" s="740" t="str">
        <f>IF(AC9="","",IF(作業２!L$59="","",IF(LEFT(作業２!L$59,1)="５","",(VALUE(ASC((LEFT(作業２!L$59,1))))))))</f>
        <v/>
      </c>
      <c r="AU9" s="433" t="str">
        <f>IF(作業２!L54="","",(VALUE(ASC((作業２!L54)))))</f>
        <v/>
      </c>
      <c r="AV9" s="450" t="str">
        <f>IF(AC9="","",IF(OR(作業２!L44="",作業２!L44="5 認定こども園（分園）",作業２!L44="6 保育園"),"",(VALUE(ASC((LEFT(作業２!L44,1)))))))</f>
        <v/>
      </c>
      <c r="AW9" s="747" t="str">
        <f>IF(作業２!L45="","",(VALUE(ASC((LEFT(作業２!L45,1))))))</f>
        <v/>
      </c>
      <c r="AX9" s="752" t="str">
        <f>IF(IFERROR(SEARCH("01",作業２!L$53,1),0)&gt;0,"○","")</f>
        <v/>
      </c>
      <c r="AY9" s="752" t="str">
        <f>IF(IFERROR(SEARCH("02",作業２!L$53,1),0)&gt;0,"○","")</f>
        <v/>
      </c>
      <c r="AZ9" s="752" t="str">
        <f>IF(IFERROR(SEARCH("03",作業２!L$53,1),0)&gt;0,"○","")</f>
        <v/>
      </c>
      <c r="BA9" s="752" t="str">
        <f>IF(IFERROR(SEARCH("04",作業２!L$53,1),0)&gt;0,"○","")</f>
        <v/>
      </c>
      <c r="BB9" s="752" t="str">
        <f>IF(IFERROR(SEARCH("05",作業２!L$53,1),0)&gt;0,"○","")</f>
        <v/>
      </c>
      <c r="BC9" s="752" t="str">
        <f>IF(IFERROR(SEARCH("06",作業２!L$53,1),0)&gt;0,"○","")</f>
        <v/>
      </c>
      <c r="BD9" s="752" t="str">
        <f>IF(IFERROR(SEARCH("07",作業２!L$53,1),0)&gt;0,"○","")</f>
        <v/>
      </c>
      <c r="BE9" s="752" t="str">
        <f>IF(IFERROR(SEARCH("08",作業２!L$53,1),0)&gt;0,"○","")</f>
        <v/>
      </c>
      <c r="BF9" s="422"/>
      <c r="BG9" s="422"/>
      <c r="BH9" s="422"/>
      <c r="BI9" s="422"/>
      <c r="BJ9" s="422"/>
      <c r="BK9" s="422"/>
      <c r="BL9" s="422"/>
      <c r="BM9" s="422"/>
      <c r="BN9" s="422"/>
      <c r="BO9" s="422"/>
      <c r="BP9" s="422"/>
      <c r="BQ9" s="422"/>
      <c r="BR9" s="422"/>
      <c r="BS9" s="422"/>
      <c r="BT9" s="422"/>
    </row>
    <row r="10" spans="1:72" ht="13.5" hidden="1" customHeight="1">
      <c r="A10" s="588" t="str">
        <f t="shared" si="3"/>
        <v/>
      </c>
      <c r="B10" s="615" t="str">
        <f t="shared" si="0"/>
        <v/>
      </c>
      <c r="C10" s="590"/>
      <c r="D10" s="591" t="str">
        <f t="shared" si="1"/>
        <v/>
      </c>
      <c r="E10" s="591" t="str">
        <f t="shared" si="2"/>
        <v/>
      </c>
      <c r="F10" s="591" t="str">
        <f>IF(AA10="","",1042)</f>
        <v/>
      </c>
      <c r="G10" s="608"/>
      <c r="H10"/>
      <c r="I10"/>
      <c r="J10"/>
      <c r="K10"/>
      <c r="L10"/>
      <c r="M10"/>
      <c r="N10"/>
      <c r="O10"/>
      <c r="P10"/>
      <c r="Q10"/>
      <c r="Y10" s="755" t="str">
        <f t="shared" si="4"/>
        <v/>
      </c>
      <c r="Z10" s="754" t="str">
        <f>IF(AA10="01",CONCATENATE(作業２!M$59," ",IF(作業２!M$59="5.名称変更",CONCATENATE(作業２!M$60,作業２!M$61,".",作業２!M$62," "),""),作業２!M$63),"")</f>
        <v/>
      </c>
      <c r="AA10" s="508" t="str">
        <f>IF(作業２!M9="","",IF(作業２!M29="Z","","01"))</f>
        <v/>
      </c>
      <c r="AB10" s="430"/>
      <c r="AC10" s="740" t="str">
        <f>IF(AA10="","",IF(作業２!M$29="Z","",(IFERROR(CLEAN(SUBSTITUTE(DBCS(CONCATENATE((IF(RIGHT(作業２!M$9,4)="こども園",SUBSTITUTE(SUBSTITUTE(作業２!M$9,作業２!$E$208,""),作業２!$E$209,""),SUBSTITUTE(作業２!M$9,作業２!$E$208,""))))),"　","")),""))))</f>
        <v/>
      </c>
      <c r="AD10" s="431" t="str">
        <f>IF(AA10="","",作業２!M29)</f>
        <v/>
      </c>
      <c r="AE10" s="505" t="str">
        <f>IF(AA10="","",CLEAN(DBCS(作業２!M30)))</f>
        <v/>
      </c>
      <c r="AF10" s="739" t="str">
        <f>IF(AA10="","",CLEAN(SUBSTITUTE(SUBSTITUTE(SUBSTITUTE(SUBSTITUTE(SUBSTITUTE(SUBSTITUTE(DBCS(IF(AG10="1",作業２!M31,"")),"　",""),"-","－"),"−","－"),"‐","－"),"ー","－"),"―","－")))</f>
        <v/>
      </c>
      <c r="AG10" s="431" t="str">
        <f>IF(AC10="","",ASC(LEFT(作業２!M13,1)))</f>
        <v/>
      </c>
      <c r="AH10" s="583" t="str">
        <f>IF(AC10="","",IF(AA10="","",IFERROR(VALUE(作業２!M33),"")))</f>
        <v/>
      </c>
      <c r="AI10" s="743" t="str">
        <f>ASC(IF(AG10="1",IF(作業２!$M$34="","",(作業２!$M$34)),""))</f>
        <v/>
      </c>
      <c r="AJ10" s="431" t="str">
        <f>IF(AC10="","",(作業２!M35))</f>
        <v/>
      </c>
      <c r="AK10" s="431" t="str">
        <f>IF(AC10="","",(作業２!M36))</f>
        <v/>
      </c>
      <c r="AL10" s="431" t="str">
        <f>IF(AC10="","",(作業２!M37))</f>
        <v/>
      </c>
      <c r="AM10" s="431" t="str">
        <f>IF(作業２!M18="","",作業２!M18)</f>
        <v/>
      </c>
      <c r="AN10" s="431" t="str">
        <f>IF(作業２!M19="","",作業２!M19)</f>
        <v/>
      </c>
      <c r="AO10" s="431" t="str">
        <f>IF(作業２!M20="","",作業２!M20)</f>
        <v/>
      </c>
      <c r="AP10" s="431" t="str">
        <f>IF(作業２!M21="","",作業２!M21)</f>
        <v/>
      </c>
      <c r="AQ10" s="431" t="str">
        <f>IF(作業２!M22="","",作業２!M22)</f>
        <v/>
      </c>
      <c r="AR10" s="431" t="str">
        <f>IF(作業２!M23="","",作業２!M23)</f>
        <v/>
      </c>
      <c r="AS10" s="432" t="str">
        <f>IF(作業２!M28="","",(VALUE(ASC((LEFT(作業２!M28,1))))))</f>
        <v/>
      </c>
      <c r="AT10" s="740" t="str">
        <f>IF(AC10="","",IF(作業２!M$59="","",IF(LEFT(作業２!M$59,1)="５","",(VALUE(ASC((LEFT(作業２!M$59,1))))))))</f>
        <v/>
      </c>
      <c r="AU10" s="433" t="str">
        <f>IF(作業２!M54="","",(VALUE(ASC((作業２!M54)))))</f>
        <v/>
      </c>
      <c r="AV10" s="450" t="str">
        <f>IF(AC10="","",IF(OR(作業２!M44="",作業２!M44="5 認定こども園（分園）",作業２!M44="6 保育園"),"",(VALUE(ASC((LEFT(作業２!M44,1)))))))</f>
        <v/>
      </c>
      <c r="AW10" s="747" t="str">
        <f>IF(作業２!M45="","",(VALUE(ASC((LEFT(作業２!M45,1))))))</f>
        <v/>
      </c>
      <c r="AX10" s="752" t="str">
        <f>IF(IFERROR(SEARCH("01",作業２!M$53,1),0)&gt;0,"○","")</f>
        <v/>
      </c>
      <c r="AY10" s="752" t="str">
        <f>IF(IFERROR(SEARCH("02",作業２!M$53,1),0)&gt;0,"○","")</f>
        <v/>
      </c>
      <c r="AZ10" s="752" t="str">
        <f>IF(IFERROR(SEARCH("03",作業２!M$53,1),0)&gt;0,"○","")</f>
        <v/>
      </c>
      <c r="BA10" s="752" t="str">
        <f>IF(IFERROR(SEARCH("04",作業２!M$53,1),0)&gt;0,"○","")</f>
        <v/>
      </c>
      <c r="BB10" s="752" t="str">
        <f>IF(IFERROR(SEARCH("05",作業２!M$53,1),0)&gt;0,"○","")</f>
        <v/>
      </c>
      <c r="BC10" s="752" t="str">
        <f>IF(IFERROR(SEARCH("06",作業２!M$53,1),0)&gt;0,"○","")</f>
        <v/>
      </c>
      <c r="BD10" s="752" t="str">
        <f>IF(IFERROR(SEARCH("07",作業２!M$53,1),0)&gt;0,"○","")</f>
        <v/>
      </c>
      <c r="BE10" s="752" t="str">
        <f>IF(IFERROR(SEARCH("08",作業２!M$53,1),0)&gt;0,"○","")</f>
        <v/>
      </c>
      <c r="BF10" s="422"/>
      <c r="BG10" s="422"/>
      <c r="BH10" s="422"/>
      <c r="BI10" s="422"/>
      <c r="BJ10" s="422"/>
      <c r="BK10" s="422"/>
      <c r="BL10" s="422"/>
      <c r="BM10" s="422"/>
      <c r="BN10" s="422"/>
      <c r="BO10" s="422"/>
      <c r="BP10" s="422"/>
      <c r="BQ10" s="422"/>
      <c r="BR10" s="422"/>
      <c r="BS10" s="422"/>
      <c r="BT10" s="422"/>
    </row>
    <row r="11" spans="1:72" ht="13.5" hidden="1" customHeight="1">
      <c r="A11" s="588" t="str">
        <f t="shared" si="3"/>
        <v/>
      </c>
      <c r="B11" s="615" t="str">
        <f t="shared" si="0"/>
        <v/>
      </c>
      <c r="C11" s="590"/>
      <c r="D11" s="591" t="str">
        <f t="shared" si="1"/>
        <v/>
      </c>
      <c r="E11" s="591" t="str">
        <f t="shared" si="2"/>
        <v/>
      </c>
      <c r="F11" s="591" t="str">
        <f>IF(AA11="","",1043)</f>
        <v/>
      </c>
      <c r="G11" s="608"/>
      <c r="H11"/>
      <c r="I11"/>
      <c r="J11"/>
      <c r="K11"/>
      <c r="L11"/>
      <c r="M11"/>
      <c r="N11"/>
      <c r="O11"/>
      <c r="P11"/>
      <c r="Q11"/>
      <c r="Y11" s="755" t="str">
        <f t="shared" si="4"/>
        <v/>
      </c>
      <c r="Z11" s="754" t="str">
        <f>IF(AA11="01",CONCATENATE(作業２!N$59," ",IF(作業２!N$59="5.名称変更",CONCATENATE(作業２!N$60,作業２!N$61,".",作業２!N$62," "),""),作業２!N$63),"")</f>
        <v/>
      </c>
      <c r="AA11" s="508" t="str">
        <f>IF(作業２!N9="","",IF(作業２!N29="Z","","01"))</f>
        <v/>
      </c>
      <c r="AB11" s="430"/>
      <c r="AC11" s="740" t="str">
        <f>IF(AA11="","",IF(作業２!N$29="Z","",(IFERROR(CLEAN(SUBSTITUTE(DBCS(CONCATENATE((IF(RIGHT(作業２!N$9,4)="こども園",SUBSTITUTE(SUBSTITUTE(作業２!N$9,作業２!$E$208,""),作業２!$E$209,""),SUBSTITUTE(作業２!N$9,作業２!$E$208,""))))),"　","")),""))))</f>
        <v/>
      </c>
      <c r="AD11" s="431" t="str">
        <f>IF(AA11="","",作業２!N29)</f>
        <v/>
      </c>
      <c r="AE11" s="505" t="str">
        <f>IF(AA11="","",CLEAN(DBCS(作業２!N30)))</f>
        <v/>
      </c>
      <c r="AF11" s="739" t="str">
        <f>IF(AA11="","",CLEAN(SUBSTITUTE(SUBSTITUTE(SUBSTITUTE(SUBSTITUTE(SUBSTITUTE(SUBSTITUTE(DBCS(IF(AG11="1",作業２!N31,"")),"　",""),"-","－"),"−","－"),"‐","－"),"ー","－"),"―","－")))</f>
        <v/>
      </c>
      <c r="AG11" s="431" t="str">
        <f>IF(AC11="","",ASC(LEFT(作業２!N13,1)))</f>
        <v/>
      </c>
      <c r="AH11" s="583" t="str">
        <f>IF(AC11="","",IF(AA11="","",IFERROR(VALUE(作業２!N33),"")))</f>
        <v/>
      </c>
      <c r="AI11" s="743" t="str">
        <f>ASC(IF(AG11="1",IF(作業２!$N$34="","",(作業２!$N$34)),""))</f>
        <v/>
      </c>
      <c r="AJ11" s="431" t="str">
        <f>IF(AC11="","",(作業２!N35))</f>
        <v/>
      </c>
      <c r="AK11" s="431" t="str">
        <f>IF(AC11="","",(作業２!N36))</f>
        <v/>
      </c>
      <c r="AL11" s="431" t="str">
        <f>IF(AC11="","",(作業２!N37))</f>
        <v/>
      </c>
      <c r="AM11" s="431" t="str">
        <f>IF(作業２!N18="","",作業２!N18)</f>
        <v/>
      </c>
      <c r="AN11" s="431" t="str">
        <f>IF(作業２!N19="","",作業２!N19)</f>
        <v/>
      </c>
      <c r="AO11" s="431" t="str">
        <f>IF(作業２!N20="","",作業２!N20)</f>
        <v/>
      </c>
      <c r="AP11" s="431" t="str">
        <f>IF(作業２!N21="","",作業２!N21)</f>
        <v/>
      </c>
      <c r="AQ11" s="431" t="str">
        <f>IF(作業２!N22="","",作業２!N22)</f>
        <v/>
      </c>
      <c r="AR11" s="431" t="str">
        <f>IF(作業２!N23="","",作業２!N23)</f>
        <v/>
      </c>
      <c r="AS11" s="432" t="str">
        <f>IF(作業２!N28="","",(VALUE(ASC((LEFT(作業２!N28,1))))))</f>
        <v/>
      </c>
      <c r="AT11" s="740" t="str">
        <f>IF(AC11="","",IF(作業２!N$59="","",IF(LEFT(作業２!N$59,1)="５","",(VALUE(ASC((LEFT(作業２!N$59,1))))))))</f>
        <v/>
      </c>
      <c r="AU11" s="433" t="str">
        <f>IF(作業２!N54="","",(VALUE(ASC((作業２!N54)))))</f>
        <v/>
      </c>
      <c r="AV11" s="450" t="str">
        <f>IF(AC11="","",IF(OR(作業２!N44="",作業２!N44="5 認定こども園（分園）",作業２!N44="6 保育園"),"",(VALUE(ASC((LEFT(作業２!N44,1)))))))</f>
        <v/>
      </c>
      <c r="AW11" s="747" t="str">
        <f>IF(作業２!N45="","",(VALUE(ASC((LEFT(作業２!N45,1))))))</f>
        <v/>
      </c>
      <c r="AX11" s="752" t="str">
        <f>IF(IFERROR(SEARCH("01",作業２!N$53,1),0)&gt;0,"○","")</f>
        <v/>
      </c>
      <c r="AY11" s="752" t="str">
        <f>IF(IFERROR(SEARCH("02",作業２!N$53,1),0)&gt;0,"○","")</f>
        <v/>
      </c>
      <c r="AZ11" s="752" t="str">
        <f>IF(IFERROR(SEARCH("03",作業２!N$53,1),0)&gt;0,"○","")</f>
        <v/>
      </c>
      <c r="BA11" s="752" t="str">
        <f>IF(IFERROR(SEARCH("04",作業２!N$53,1),0)&gt;0,"○","")</f>
        <v/>
      </c>
      <c r="BB11" s="752" t="str">
        <f>IF(IFERROR(SEARCH("05",作業２!N$53,1),0)&gt;0,"○","")</f>
        <v/>
      </c>
      <c r="BC11" s="752" t="str">
        <f>IF(IFERROR(SEARCH("06",作業２!N$53,1),0)&gt;0,"○","")</f>
        <v/>
      </c>
      <c r="BD11" s="752" t="str">
        <f>IF(IFERROR(SEARCH("07",作業２!N$53,1),0)&gt;0,"○","")</f>
        <v/>
      </c>
      <c r="BE11" s="752" t="str">
        <f>IF(IFERROR(SEARCH("08",作業２!N$53,1),0)&gt;0,"○","")</f>
        <v/>
      </c>
      <c r="BF11" s="422"/>
      <c r="BG11" s="422"/>
      <c r="BH11" s="422"/>
      <c r="BI11" s="422"/>
      <c r="BJ11" s="422"/>
      <c r="BK11" s="422"/>
      <c r="BL11" s="422"/>
      <c r="BM11" s="422"/>
      <c r="BN11" s="422"/>
      <c r="BO11" s="422"/>
      <c r="BP11" s="422"/>
      <c r="BQ11" s="422"/>
      <c r="BR11" s="422"/>
      <c r="BS11" s="422"/>
      <c r="BT11" s="422"/>
    </row>
    <row r="12" spans="1:72" ht="13.5" hidden="1" customHeight="1">
      <c r="A12" s="588" t="str">
        <f t="shared" si="3"/>
        <v/>
      </c>
      <c r="B12" s="615" t="str">
        <f t="shared" si="0"/>
        <v/>
      </c>
      <c r="C12" s="590"/>
      <c r="D12" s="591" t="str">
        <f t="shared" si="1"/>
        <v/>
      </c>
      <c r="E12" s="591" t="str">
        <f t="shared" si="2"/>
        <v/>
      </c>
      <c r="F12" s="591" t="str">
        <f>IF(AA12="","",1052)</f>
        <v/>
      </c>
      <c r="G12" s="608"/>
      <c r="H12"/>
      <c r="I12"/>
      <c r="J12"/>
      <c r="K12"/>
      <c r="L12"/>
      <c r="M12"/>
      <c r="N12"/>
      <c r="O12"/>
      <c r="P12"/>
      <c r="Q12"/>
      <c r="Y12" s="755" t="str">
        <f t="shared" si="4"/>
        <v/>
      </c>
      <c r="Z12" s="754" t="str">
        <f>IF(AA12="01",CONCATENATE(作業２!O$59," ",IF(作業２!O$59="5.名称変更",CONCATENATE(作業２!O$60,作業２!O$61,".",作業２!O$62," "),""),作業２!O$63),"")</f>
        <v/>
      </c>
      <c r="AA12" s="508" t="str">
        <f>IF(作業２!O9="","",IF(作業２!O29="Z","","01"))</f>
        <v/>
      </c>
      <c r="AB12" s="430"/>
      <c r="AC12" s="740" t="str">
        <f>IF(AA12="","",IF(作業２!O$29="Z","",(IFERROR(CLEAN(SUBSTITUTE(DBCS(CONCATENATE((IF(RIGHT(作業２!O$9,4)="こども園",SUBSTITUTE(SUBSTITUTE(作業２!O$9,作業２!$E$208,""),作業２!$E$209,""),SUBSTITUTE(作業２!O$9,作業２!$E$208,""))))),"　","")),""))))</f>
        <v/>
      </c>
      <c r="AD12" s="431" t="str">
        <f>IF(AA12="","",作業２!O29)</f>
        <v/>
      </c>
      <c r="AE12" s="505" t="str">
        <f>IF(AA12="","",CLEAN(DBCS(作業２!O30)))</f>
        <v/>
      </c>
      <c r="AF12" s="739" t="str">
        <f>IF(AA12="","",CLEAN(SUBSTITUTE(SUBSTITUTE(SUBSTITUTE(SUBSTITUTE(SUBSTITUTE(SUBSTITUTE(DBCS(IF(AG12="1",作業２!O31,"")),"　",""),"-","－"),"−","－"),"‐","－"),"ー","－"),"―","－")))</f>
        <v/>
      </c>
      <c r="AG12" s="431" t="str">
        <f>IF(AC12="","",ASC(LEFT(作業２!O13,1)))</f>
        <v/>
      </c>
      <c r="AH12" s="583" t="str">
        <f>IF(AC12="","",IF(AA12="","",IFERROR(VALUE(作業２!O33),"")))</f>
        <v/>
      </c>
      <c r="AI12" s="743" t="str">
        <f>ASC(IF(AG12="1",IF(作業２!$O$34="","",(作業２!$O$34)),""))</f>
        <v/>
      </c>
      <c r="AJ12" s="431" t="str">
        <f>IF(AC12="","",(作業２!O35))</f>
        <v/>
      </c>
      <c r="AK12" s="431" t="str">
        <f>IF(AC12="","",(作業２!O36))</f>
        <v/>
      </c>
      <c r="AL12" s="431" t="str">
        <f>IF(AC12="","",(作業２!O37))</f>
        <v/>
      </c>
      <c r="AM12" s="431" t="str">
        <f>IF(作業２!O18="","",作業２!O18)</f>
        <v/>
      </c>
      <c r="AN12" s="431" t="str">
        <f>IF(作業２!O19="","",作業２!O19)</f>
        <v/>
      </c>
      <c r="AO12" s="431" t="str">
        <f>IF(作業２!O20="","",作業２!O20)</f>
        <v/>
      </c>
      <c r="AP12" s="431" t="str">
        <f>IF(作業２!O21="","",作業２!O21)</f>
        <v/>
      </c>
      <c r="AQ12" s="431" t="str">
        <f>IF(作業２!O22="","",作業２!O22)</f>
        <v/>
      </c>
      <c r="AR12" s="431" t="str">
        <f>IF(作業２!O23="","",作業２!O23)</f>
        <v/>
      </c>
      <c r="AS12" s="432" t="str">
        <f>IF(作業２!O28="","",(VALUE(ASC((LEFT(作業２!O28,1))))))</f>
        <v/>
      </c>
      <c r="AT12" s="740" t="str">
        <f>IF(AC12="","",IF(作業２!O$59="","",IF(LEFT(作業２!O$59,1)="５","",(VALUE(ASC((LEFT(作業２!O$59,1))))))))</f>
        <v/>
      </c>
      <c r="AU12" s="433" t="str">
        <f>IF(作業２!O54="","",(VALUE(ASC((作業２!O54)))))</f>
        <v/>
      </c>
      <c r="AV12" s="450" t="str">
        <f>IF(AC12="","",IF(OR(作業２!O44="",作業２!O44="5 認定こども園（分園）",作業２!O44="6 保育園"),"",(VALUE(ASC((LEFT(作業２!O44,1)))))))</f>
        <v/>
      </c>
      <c r="AW12" s="747" t="str">
        <f>IF(作業２!O45="","",(VALUE(ASC((LEFT(作業２!O45,1))))))</f>
        <v/>
      </c>
      <c r="AX12" s="752" t="str">
        <f>IF(IFERROR(SEARCH("01",作業２!O$53,1),0)&gt;0,"○","")</f>
        <v/>
      </c>
      <c r="AY12" s="752" t="str">
        <f>IF(IFERROR(SEARCH("02",作業２!O$53,1),0)&gt;0,"○","")</f>
        <v/>
      </c>
      <c r="AZ12" s="752" t="str">
        <f>IF(IFERROR(SEARCH("03",作業２!O$53,1),0)&gt;0,"○","")</f>
        <v/>
      </c>
      <c r="BA12" s="752" t="str">
        <f>IF(IFERROR(SEARCH("04",作業２!O$53,1),0)&gt;0,"○","")</f>
        <v/>
      </c>
      <c r="BB12" s="752" t="str">
        <f>IF(IFERROR(SEARCH("05",作業２!O$53,1),0)&gt;0,"○","")</f>
        <v/>
      </c>
      <c r="BC12" s="752" t="str">
        <f>IF(IFERROR(SEARCH("06",作業２!O$53,1),0)&gt;0,"○","")</f>
        <v/>
      </c>
      <c r="BD12" s="752" t="str">
        <f>IF(IFERROR(SEARCH("07",作業２!O$53,1),0)&gt;0,"○","")</f>
        <v/>
      </c>
      <c r="BE12" s="752" t="str">
        <f>IF(IFERROR(SEARCH("08",作業２!O$53,1),0)&gt;0,"○","")</f>
        <v/>
      </c>
      <c r="BF12" s="422"/>
      <c r="BG12" s="422"/>
      <c r="BH12" s="422"/>
      <c r="BI12" s="422"/>
      <c r="BJ12" s="422"/>
      <c r="BK12" s="422"/>
      <c r="BL12" s="422"/>
      <c r="BM12" s="422"/>
      <c r="BN12" s="422"/>
      <c r="BO12" s="422"/>
      <c r="BP12" s="422"/>
      <c r="BQ12" s="422"/>
      <c r="BR12" s="422"/>
      <c r="BS12" s="422"/>
      <c r="BT12" s="422"/>
    </row>
    <row r="13" spans="1:72" ht="13.5" hidden="1" customHeight="1">
      <c r="A13" s="588" t="str">
        <f t="shared" si="3"/>
        <v/>
      </c>
      <c r="B13" s="615" t="str">
        <f t="shared" si="0"/>
        <v/>
      </c>
      <c r="C13" s="590"/>
      <c r="D13" s="591" t="str">
        <f t="shared" si="1"/>
        <v/>
      </c>
      <c r="E13" s="591" t="str">
        <f t="shared" si="2"/>
        <v/>
      </c>
      <c r="F13" s="591" t="str">
        <f>IF(AA13="","",1053)</f>
        <v/>
      </c>
      <c r="G13" s="608"/>
      <c r="H13"/>
      <c r="I13"/>
      <c r="J13"/>
      <c r="K13"/>
      <c r="L13"/>
      <c r="M13"/>
      <c r="N13"/>
      <c r="O13"/>
      <c r="P13"/>
      <c r="Q13"/>
      <c r="Y13" s="755" t="str">
        <f t="shared" si="4"/>
        <v/>
      </c>
      <c r="Z13" s="754" t="str">
        <f>IF(AA13="01",CONCATENATE(作業２!P$59," ",IF(作業２!P$59="5.名称変更",CONCATENATE(作業２!P$60,作業２!P$61,".",作業２!P$62," "),""),作業２!P$63),"")</f>
        <v/>
      </c>
      <c r="AA13" s="508" t="str">
        <f>IF(作業２!P9="","",IF(作業２!P29="Z","","01"))</f>
        <v/>
      </c>
      <c r="AB13" s="430"/>
      <c r="AC13" s="740" t="str">
        <f>IF(AA13="","",IF(作業２!P$29="Z","",(IFERROR(CLEAN(SUBSTITUTE(DBCS(CONCATENATE((IF(RIGHT(作業２!P$9,4)="こども園",SUBSTITUTE(SUBSTITUTE(作業２!P$9,作業２!$E$208,""),作業２!$E$209,""),SUBSTITUTE(作業２!P$9,作業２!$E$208,""))))),"　","")),""))))</f>
        <v/>
      </c>
      <c r="AD13" s="431" t="str">
        <f>IF(AA13="","",作業２!P29)</f>
        <v/>
      </c>
      <c r="AE13" s="505" t="str">
        <f>IF(AA13="","",CLEAN(DBCS(作業２!P30)))</f>
        <v/>
      </c>
      <c r="AF13" s="739" t="str">
        <f>IF(AA13="","",CLEAN(SUBSTITUTE(SUBSTITUTE(SUBSTITUTE(SUBSTITUTE(SUBSTITUTE(SUBSTITUTE(DBCS(IF(AG13="1",作業２!P31,"")),"　",""),"-","－"),"−","－"),"‐","－"),"ー","－"),"―","－")))</f>
        <v/>
      </c>
      <c r="AG13" s="431" t="str">
        <f>IF(AC13="","",ASC(LEFT(作業２!P13,1)))</f>
        <v/>
      </c>
      <c r="AH13" s="583" t="str">
        <f>IF(AC13="","",IF(AA13="","",IFERROR(VALUE(作業２!P33),"")))</f>
        <v/>
      </c>
      <c r="AI13" s="743" t="str">
        <f>ASC(IF(AG13="1",IF(作業２!$P$34="","",(作業２!$P$34)),""))</f>
        <v/>
      </c>
      <c r="AJ13" s="431" t="str">
        <f>IF(AC13="","",(作業２!P35))</f>
        <v/>
      </c>
      <c r="AK13" s="431" t="str">
        <f>IF(AC13="","",(作業２!P36))</f>
        <v/>
      </c>
      <c r="AL13" s="431" t="str">
        <f>IF(AC13="","",(作業２!P37))</f>
        <v/>
      </c>
      <c r="AM13" s="431" t="str">
        <f>IF(作業２!P18="","",作業２!P18)</f>
        <v/>
      </c>
      <c r="AN13" s="431" t="str">
        <f>IF(作業２!P19="","",作業２!P19)</f>
        <v/>
      </c>
      <c r="AO13" s="431" t="str">
        <f>IF(作業２!P20="","",作業２!P20)</f>
        <v/>
      </c>
      <c r="AP13" s="431" t="str">
        <f>IF(作業２!P21="","",作業２!P21)</f>
        <v/>
      </c>
      <c r="AQ13" s="431" t="str">
        <f>IF(作業２!P22="","",作業２!P22)</f>
        <v/>
      </c>
      <c r="AR13" s="431" t="str">
        <f>IF(作業２!P23="","",作業２!P23)</f>
        <v/>
      </c>
      <c r="AS13" s="432" t="str">
        <f>IF(作業２!P28="","",(VALUE(ASC((LEFT(作業２!P28,1))))))</f>
        <v/>
      </c>
      <c r="AT13" s="740" t="str">
        <f>IF(AC13="","",IF(作業２!P$59="","",IF(LEFT(作業２!P$59,1)="５","",(VALUE(ASC((LEFT(作業２!P$59,1))))))))</f>
        <v/>
      </c>
      <c r="AU13" s="433" t="str">
        <f>IF(作業２!P54="","",(VALUE(ASC((作業２!P54)))))</f>
        <v/>
      </c>
      <c r="AV13" s="450" t="str">
        <f>IF(AC13="","",IF(OR(作業２!P44="",作業２!P44="5 認定こども園（分園）",作業２!P44="6 保育園"),"",(VALUE(ASC((LEFT(作業２!P44,1)))))))</f>
        <v/>
      </c>
      <c r="AW13" s="747" t="str">
        <f>IF(作業２!P45="","",(VALUE(ASC((LEFT(作業２!P45,1))))))</f>
        <v/>
      </c>
      <c r="AX13" s="752" t="str">
        <f>IF(IFERROR(SEARCH("01",作業２!P$53,1),0)&gt;0,"○","")</f>
        <v/>
      </c>
      <c r="AY13" s="752" t="str">
        <f>IF(IFERROR(SEARCH("02",作業２!P$53,1),0)&gt;0,"○","")</f>
        <v/>
      </c>
      <c r="AZ13" s="752" t="str">
        <f>IF(IFERROR(SEARCH("03",作業２!P$53,1),0)&gt;0,"○","")</f>
        <v/>
      </c>
      <c r="BA13" s="752" t="str">
        <f>IF(IFERROR(SEARCH("04",作業２!P$53,1),0)&gt;0,"○","")</f>
        <v/>
      </c>
      <c r="BB13" s="752" t="str">
        <f>IF(IFERROR(SEARCH("05",作業２!P$53,1),0)&gt;0,"○","")</f>
        <v/>
      </c>
      <c r="BC13" s="752" t="str">
        <f>IF(IFERROR(SEARCH("06",作業２!P$53,1),0)&gt;0,"○","")</f>
        <v/>
      </c>
      <c r="BD13" s="752" t="str">
        <f>IF(IFERROR(SEARCH("07",作業２!P$53,1),0)&gt;0,"○","")</f>
        <v/>
      </c>
      <c r="BE13" s="752" t="str">
        <f>IF(IFERROR(SEARCH("08",作業２!P$53,1),0)&gt;0,"○","")</f>
        <v/>
      </c>
      <c r="BF13" s="422"/>
      <c r="BG13" s="422"/>
      <c r="BH13" s="422"/>
      <c r="BI13" s="422"/>
      <c r="BJ13" s="422"/>
      <c r="BK13" s="422"/>
      <c r="BL13" s="422"/>
      <c r="BM13" s="422"/>
      <c r="BN13" s="422"/>
      <c r="BO13" s="422"/>
      <c r="BP13" s="422"/>
      <c r="BQ13" s="422"/>
      <c r="BR13" s="422"/>
      <c r="BS13" s="422"/>
      <c r="BT13" s="422"/>
    </row>
    <row r="14" spans="1:72" ht="13.5" hidden="1" customHeight="1">
      <c r="A14" s="588" t="str">
        <f t="shared" si="3"/>
        <v/>
      </c>
      <c r="B14" s="615" t="str">
        <f t="shared" si="0"/>
        <v/>
      </c>
      <c r="C14" s="590"/>
      <c r="D14" s="591" t="str">
        <f t="shared" si="1"/>
        <v/>
      </c>
      <c r="E14" s="591" t="str">
        <f t="shared" si="2"/>
        <v/>
      </c>
      <c r="F14" s="591" t="str">
        <f>IF(AA14="","",1062)</f>
        <v/>
      </c>
      <c r="G14" s="608"/>
      <c r="H14"/>
      <c r="I14"/>
      <c r="J14"/>
      <c r="K14"/>
      <c r="L14"/>
      <c r="M14"/>
      <c r="N14"/>
      <c r="O14"/>
      <c r="P14"/>
      <c r="Q14"/>
      <c r="Y14" s="755" t="str">
        <f t="shared" si="4"/>
        <v/>
      </c>
      <c r="Z14" s="754" t="str">
        <f>IF(AA14="01",CONCATENATE(作業２!Q$59," ",IF(作業２!Q$59="5.名称変更",CONCATENATE(作業２!Q$60,作業２!Q$61,".",作業２!Q$62," "),""),作業２!Q$63),"")</f>
        <v/>
      </c>
      <c r="AA14" s="508" t="str">
        <f>IF(作業２!Q9="","",IF(作業２!Q29="Z","","01"))</f>
        <v/>
      </c>
      <c r="AB14" s="430"/>
      <c r="AC14" s="740" t="str">
        <f>IF(AA14="","",IF(作業２!Q$29="Z","",(IFERROR(CLEAN(SUBSTITUTE(DBCS(CONCATENATE((IF(RIGHT(作業２!Q$9,4)="こども園",SUBSTITUTE(SUBSTITUTE(作業２!Q$9,作業２!$E$208,""),作業２!$E$209,""),SUBSTITUTE(作業２!Q$9,作業２!$E$208,""))))),"　","")),""))))</f>
        <v/>
      </c>
      <c r="AD14" s="431" t="str">
        <f>IF(AA14="","",作業２!Q29)</f>
        <v/>
      </c>
      <c r="AE14" s="505" t="str">
        <f>IF(AA14="","",CLEAN(DBCS(作業２!Q30)))</f>
        <v/>
      </c>
      <c r="AF14" s="739" t="str">
        <f>IF(AA14="","",CLEAN(SUBSTITUTE(SUBSTITUTE(SUBSTITUTE(SUBSTITUTE(SUBSTITUTE(SUBSTITUTE(DBCS(IF(AG14="1",作業２!Q31,"")),"　",""),"-","－"),"−","－"),"‐","－"),"ー","－"),"―","－")))</f>
        <v/>
      </c>
      <c r="AG14" s="431" t="str">
        <f>IF(AC14="","",ASC(LEFT(作業２!Q13,1)))</f>
        <v/>
      </c>
      <c r="AH14" s="583" t="str">
        <f>IF(AC14="","",IF(AA14="","",IFERROR(VALUE(作業２!Q33),"")))</f>
        <v/>
      </c>
      <c r="AI14" s="743" t="str">
        <f>ASC(IF(AG14="1",IF(作業２!$Q$34="","",(作業２!$Q$34)),""))</f>
        <v/>
      </c>
      <c r="AJ14" s="431" t="str">
        <f>IF(AC14="","",(作業２!Q35))</f>
        <v/>
      </c>
      <c r="AK14" s="431" t="str">
        <f>IF(AC14="","",(作業２!Q36))</f>
        <v/>
      </c>
      <c r="AL14" s="431" t="str">
        <f>IF(AC14="","",(作業２!Q37))</f>
        <v/>
      </c>
      <c r="AM14" s="431" t="str">
        <f>IF(作業２!Q18="","",作業２!Q18)</f>
        <v/>
      </c>
      <c r="AN14" s="431" t="str">
        <f>IF(作業２!Q19="","",作業２!Q19)</f>
        <v/>
      </c>
      <c r="AO14" s="431" t="str">
        <f>IF(作業２!Q20="","",作業２!Q20)</f>
        <v/>
      </c>
      <c r="AP14" s="431" t="str">
        <f>IF(作業２!Q21="","",作業２!Q21)</f>
        <v/>
      </c>
      <c r="AQ14" s="431" t="str">
        <f>IF(作業２!Q22="","",作業２!Q22)</f>
        <v/>
      </c>
      <c r="AR14" s="431" t="str">
        <f>IF(作業２!Q23="","",作業２!Q23)</f>
        <v/>
      </c>
      <c r="AS14" s="432" t="str">
        <f>IF(作業２!Q28="","",(VALUE(ASC((LEFT(作業２!Q28,1))))))</f>
        <v/>
      </c>
      <c r="AT14" s="740" t="str">
        <f>IF(AC14="","",IF(作業２!Q$59="","",IF(LEFT(作業２!Q$59,1)="５","",(VALUE(ASC((LEFT(作業２!Q$59,1))))))))</f>
        <v/>
      </c>
      <c r="AU14" s="433" t="str">
        <f>IF(作業２!Q54="","",(VALUE(ASC((作業２!Q54)))))</f>
        <v/>
      </c>
      <c r="AV14" s="450" t="str">
        <f>IF(AC14="","",IF(OR(作業２!Q44="",作業２!Q44="5 認定こども園（分園）",作業２!Q44="6 保育園"),"",(VALUE(ASC((LEFT(作業２!Q44,1)))))))</f>
        <v/>
      </c>
      <c r="AW14" s="747" t="str">
        <f>IF(作業２!Q45="","",(VALUE(ASC((LEFT(作業２!Q45,1))))))</f>
        <v/>
      </c>
      <c r="AX14" s="752" t="str">
        <f>IF(IFERROR(SEARCH("01",作業２!Q$53,1),0)&gt;0,"○","")</f>
        <v/>
      </c>
      <c r="AY14" s="752" t="str">
        <f>IF(IFERROR(SEARCH("02",作業２!Q$53,1),0)&gt;0,"○","")</f>
        <v/>
      </c>
      <c r="AZ14" s="752" t="str">
        <f>IF(IFERROR(SEARCH("03",作業２!Q$53,1),0)&gt;0,"○","")</f>
        <v/>
      </c>
      <c r="BA14" s="752" t="str">
        <f>IF(IFERROR(SEARCH("04",作業２!Q$53,1),0)&gt;0,"○","")</f>
        <v/>
      </c>
      <c r="BB14" s="752" t="str">
        <f>IF(IFERROR(SEARCH("05",作業２!Q$53,1),0)&gt;0,"○","")</f>
        <v/>
      </c>
      <c r="BC14" s="752" t="str">
        <f>IF(IFERROR(SEARCH("06",作業２!Q$53,1),0)&gt;0,"○","")</f>
        <v/>
      </c>
      <c r="BD14" s="752" t="str">
        <f>IF(IFERROR(SEARCH("07",作業２!Q$53,1),0)&gt;0,"○","")</f>
        <v/>
      </c>
      <c r="BE14" s="752" t="str">
        <f>IF(IFERROR(SEARCH("08",作業２!Q$53,1),0)&gt;0,"○","")</f>
        <v/>
      </c>
      <c r="BF14" s="422"/>
      <c r="BG14" s="422"/>
      <c r="BH14" s="422"/>
      <c r="BI14" s="422"/>
      <c r="BJ14" s="422"/>
      <c r="BK14" s="422"/>
      <c r="BL14" s="422"/>
      <c r="BM14" s="422"/>
      <c r="BN14" s="422"/>
      <c r="BO14" s="422"/>
      <c r="BP14" s="422"/>
      <c r="BQ14" s="422"/>
      <c r="BR14" s="422"/>
      <c r="BS14" s="422"/>
      <c r="BT14" s="422"/>
    </row>
    <row r="15" spans="1:72" ht="13.5" hidden="1" customHeight="1">
      <c r="A15" s="588" t="str">
        <f t="shared" si="3"/>
        <v/>
      </c>
      <c r="B15" s="615" t="str">
        <f t="shared" si="0"/>
        <v/>
      </c>
      <c r="C15" s="590"/>
      <c r="D15" s="591" t="str">
        <f t="shared" si="1"/>
        <v/>
      </c>
      <c r="E15" s="591" t="str">
        <f t="shared" si="2"/>
        <v/>
      </c>
      <c r="F15" s="591" t="str">
        <f>IF(AA15="","",1063)</f>
        <v/>
      </c>
      <c r="G15" s="608"/>
      <c r="H15"/>
      <c r="I15"/>
      <c r="J15"/>
      <c r="K15"/>
      <c r="L15"/>
      <c r="M15"/>
      <c r="N15"/>
      <c r="O15"/>
      <c r="P15"/>
      <c r="Q15"/>
      <c r="Y15" s="755" t="str">
        <f t="shared" si="4"/>
        <v/>
      </c>
      <c r="Z15" s="754" t="str">
        <f>IF(AA15="01",CONCATENATE(作業２!R$59," ",IF(作業２!R$59="5.名称変更",CONCATENATE(作業２!R$60,作業２!R$61,".",作業２!R$62," "),""),作業２!R$63),"")</f>
        <v/>
      </c>
      <c r="AA15" s="508" t="str">
        <f>IF(作業２!R9="","",IF(作業２!R29="Z","","01"))</f>
        <v/>
      </c>
      <c r="AB15" s="430"/>
      <c r="AC15" s="740" t="str">
        <f>IF(AA15="","",IF(作業２!R$29="Z","",(IFERROR(CLEAN(SUBSTITUTE(DBCS(CONCATENATE((IF(RIGHT(作業２!R$9,4)="こども園",SUBSTITUTE(SUBSTITUTE(作業２!R$9,作業２!$E$208,""),作業２!$E$209,""),SUBSTITUTE(作業２!R$9,作業２!$E$208,""))))),"　","")),""))))</f>
        <v/>
      </c>
      <c r="AD15" s="431" t="str">
        <f>IF(AA15="","",作業２!R29)</f>
        <v/>
      </c>
      <c r="AE15" s="505" t="str">
        <f>IF(AA15="","",CLEAN(DBCS(作業２!R30)))</f>
        <v/>
      </c>
      <c r="AF15" s="739" t="str">
        <f>IF(AA15="","",CLEAN(SUBSTITUTE(SUBSTITUTE(SUBSTITUTE(SUBSTITUTE(SUBSTITUTE(SUBSTITUTE(DBCS(IF(AG15="1",作業２!R31,"")),"　",""),"-","－"),"−","－"),"‐","－"),"ー","－"),"―","－")))</f>
        <v/>
      </c>
      <c r="AG15" s="431" t="str">
        <f>IF(AC15="","",ASC(LEFT(作業２!R13,1)))</f>
        <v/>
      </c>
      <c r="AH15" s="583" t="str">
        <f>IF(AC15="","",IF(AA15="","",IFERROR(VALUE(作業２!R33),"")))</f>
        <v/>
      </c>
      <c r="AI15" s="743" t="str">
        <f>ASC(IF(AG15="1",IF(作業２!$R$34="","",(作業２!$R$34)),""))</f>
        <v/>
      </c>
      <c r="AJ15" s="431" t="str">
        <f>IF(AC15="","",(作業２!R35))</f>
        <v/>
      </c>
      <c r="AK15" s="431" t="str">
        <f>IF(AC15="","",(作業２!R36))</f>
        <v/>
      </c>
      <c r="AL15" s="431" t="str">
        <f>IF(AC15="","",(作業２!R37))</f>
        <v/>
      </c>
      <c r="AM15" s="431" t="str">
        <f>IF(作業２!R18="","",作業２!R18)</f>
        <v/>
      </c>
      <c r="AN15" s="431" t="str">
        <f>IF(作業２!R19="","",作業２!R19)</f>
        <v/>
      </c>
      <c r="AO15" s="431" t="str">
        <f>IF(作業２!R20="","",作業２!R20)</f>
        <v/>
      </c>
      <c r="AP15" s="431" t="str">
        <f>IF(作業２!R21="","",作業２!R21)</f>
        <v/>
      </c>
      <c r="AQ15" s="431" t="str">
        <f>IF(作業２!R22="","",作業２!R22)</f>
        <v/>
      </c>
      <c r="AR15" s="431" t="str">
        <f>IF(作業２!R23="","",作業２!R23)</f>
        <v/>
      </c>
      <c r="AS15" s="432" t="str">
        <f>IF(作業２!R28="","",(VALUE(ASC((LEFT(作業２!R28,1))))))</f>
        <v/>
      </c>
      <c r="AT15" s="740" t="str">
        <f>IF(AC15="","",IF(作業２!R$59="","",IF(LEFT(作業２!R$59,1)="５","",(VALUE(ASC((LEFT(作業２!R$59,1))))))))</f>
        <v/>
      </c>
      <c r="AU15" s="433" t="str">
        <f>IF(作業２!R54="","",(VALUE(ASC((作業２!R54)))))</f>
        <v/>
      </c>
      <c r="AV15" s="450" t="str">
        <f>IF(AC15="","",IF(OR(作業２!R44="",作業２!R44="5 認定こども園（分園）",作業２!R44="6 保育園"),"",(VALUE(ASC((LEFT(作業２!R44,1)))))))</f>
        <v/>
      </c>
      <c r="AW15" s="747" t="str">
        <f>IF(作業２!R45="","",(VALUE(ASC((LEFT(作業２!R45,1))))))</f>
        <v/>
      </c>
      <c r="AX15" s="752" t="str">
        <f>IF(IFERROR(SEARCH("01",作業２!R$53,1),0)&gt;0,"○","")</f>
        <v/>
      </c>
      <c r="AY15" s="752" t="str">
        <f>IF(IFERROR(SEARCH("02",作業２!R$53,1),0)&gt;0,"○","")</f>
        <v/>
      </c>
      <c r="AZ15" s="752" t="str">
        <f>IF(IFERROR(SEARCH("03",作業２!R$53,1),0)&gt;0,"○","")</f>
        <v/>
      </c>
      <c r="BA15" s="752" t="str">
        <f>IF(IFERROR(SEARCH("04",作業２!R$53,1),0)&gt;0,"○","")</f>
        <v/>
      </c>
      <c r="BB15" s="752" t="str">
        <f>IF(IFERROR(SEARCH("05",作業２!R$53,1),0)&gt;0,"○","")</f>
        <v/>
      </c>
      <c r="BC15" s="752" t="str">
        <f>IF(IFERROR(SEARCH("06",作業２!R$53,1),0)&gt;0,"○","")</f>
        <v/>
      </c>
      <c r="BD15" s="752" t="str">
        <f>IF(IFERROR(SEARCH("07",作業２!R$53,1),0)&gt;0,"○","")</f>
        <v/>
      </c>
      <c r="BE15" s="752" t="str">
        <f>IF(IFERROR(SEARCH("08",作業２!R$53,1),0)&gt;0,"○","")</f>
        <v/>
      </c>
      <c r="BF15" s="422"/>
      <c r="BG15" s="422"/>
      <c r="BH15" s="422"/>
      <c r="BI15" s="422"/>
      <c r="BJ15" s="422"/>
      <c r="BK15" s="422"/>
      <c r="BL15" s="422"/>
      <c r="BM15" s="422"/>
      <c r="BN15" s="422"/>
      <c r="BO15" s="422"/>
      <c r="BP15" s="422"/>
      <c r="BQ15" s="422"/>
      <c r="BR15" s="422"/>
      <c r="BS15" s="422"/>
      <c r="BT15" s="422"/>
    </row>
    <row r="16" spans="1:72" ht="13.5" hidden="1" customHeight="1">
      <c r="A16" s="588" t="str">
        <f t="shared" si="3"/>
        <v/>
      </c>
      <c r="B16" s="615" t="str">
        <f t="shared" si="0"/>
        <v/>
      </c>
      <c r="C16" s="590"/>
      <c r="D16" s="591" t="str">
        <f t="shared" si="1"/>
        <v/>
      </c>
      <c r="E16" s="591" t="str">
        <f t="shared" si="2"/>
        <v/>
      </c>
      <c r="F16" s="591" t="str">
        <f>IF(AA16="","",1072)</f>
        <v/>
      </c>
      <c r="G16" s="608"/>
      <c r="H16"/>
      <c r="I16"/>
      <c r="J16"/>
      <c r="K16"/>
      <c r="L16"/>
      <c r="M16"/>
      <c r="N16"/>
      <c r="O16"/>
      <c r="P16"/>
      <c r="Q16"/>
      <c r="Y16" s="755" t="str">
        <f t="shared" si="4"/>
        <v/>
      </c>
      <c r="Z16" s="754" t="str">
        <f>IF(AA16="01",CONCATENATE(作業２!S$59," ",IF(作業２!S$59="5.名称変更",CONCATENATE(作業２!S$60,作業２!S$61,".",作業２!S$62," "),""),作業２!S$63),"")</f>
        <v/>
      </c>
      <c r="AA16" s="508" t="str">
        <f>IF(作業２!S9="","",IF(作業２!S29="Z","","01"))</f>
        <v/>
      </c>
      <c r="AB16" s="430"/>
      <c r="AC16" s="740" t="str">
        <f>IF(AA16="","",IF(作業２!S$29="Z","",(IFERROR(CLEAN(SUBSTITUTE(DBCS(CONCATENATE((IF(RIGHT(作業２!S$9,4)="こども園",SUBSTITUTE(SUBSTITUTE(作業２!S$9,作業２!$E$208,""),作業２!$E$209,""),SUBSTITUTE(作業２!S$9,作業２!$E$208,""))))),"　","")),""))))</f>
        <v/>
      </c>
      <c r="AD16" s="431" t="str">
        <f>IF(AA16="","",作業２!S29)</f>
        <v/>
      </c>
      <c r="AE16" s="505" t="str">
        <f>IF(AA16="","",CLEAN(DBCS(作業２!S30)))</f>
        <v/>
      </c>
      <c r="AF16" s="740" t="str">
        <f>IF(AA16="","",CLEAN(SUBSTITUTE(SUBSTITUTE(SUBSTITUTE(SUBSTITUTE(SUBSTITUTE(SUBSTITUTE(DBCS(IF(AG16="1",作業２!S31,"")),"　",""),"-","－"),"−","－"),"‐","－"),"ー","－"),"―","－")))</f>
        <v/>
      </c>
      <c r="AG16" s="431" t="str">
        <f>IF(AC16="","",ASC(LEFT(作業２!S13,1)))</f>
        <v/>
      </c>
      <c r="AH16" s="583" t="str">
        <f>IF(AC16="","",IF(AA16="","",IFERROR(VALUE(作業２!S33),"")))</f>
        <v/>
      </c>
      <c r="AI16" s="743" t="str">
        <f>ASC(IF(AG16="1",IF(作業２!$S$34="","",(作業２!$S$34)),""))</f>
        <v/>
      </c>
      <c r="AJ16" s="431" t="str">
        <f>IF(AC16="","",(作業２!S35))</f>
        <v/>
      </c>
      <c r="AK16" s="431" t="str">
        <f>IF(AC16="","",(作業２!S36))</f>
        <v/>
      </c>
      <c r="AL16" s="431" t="str">
        <f>IF(AC16="","",(作業２!S37))</f>
        <v/>
      </c>
      <c r="AM16" s="431" t="str">
        <f>IF(作業２!S18="","",作業２!S18)</f>
        <v/>
      </c>
      <c r="AN16" s="431" t="str">
        <f>IF(作業２!S19="","",作業２!S19)</f>
        <v/>
      </c>
      <c r="AO16" s="431" t="str">
        <f>IF(作業２!S20="","",作業２!S20)</f>
        <v/>
      </c>
      <c r="AP16" s="431" t="str">
        <f>IF(作業２!S21="","",作業２!S21)</f>
        <v/>
      </c>
      <c r="AQ16" s="431" t="str">
        <f>IF(作業２!S22="","",作業２!S22)</f>
        <v/>
      </c>
      <c r="AR16" s="431" t="str">
        <f>IF(作業２!S23="","",作業２!S23)</f>
        <v/>
      </c>
      <c r="AS16" s="432" t="str">
        <f>IF(作業２!S28="","",(VALUE(ASC((LEFT(作業２!S28,1))))))</f>
        <v/>
      </c>
      <c r="AT16" s="740" t="str">
        <f>IF(AC16="","",IF(作業２!S$59="","",IF(LEFT(作業２!S$59,1)="５","",(VALUE(ASC((LEFT(作業２!S$59,1))))))))</f>
        <v/>
      </c>
      <c r="AU16" s="433" t="str">
        <f>IF(作業２!S54="","",(VALUE(ASC((作業２!S54)))))</f>
        <v/>
      </c>
      <c r="AV16" s="450" t="str">
        <f>IF(AC16="","",IF(OR(作業２!S44="",作業２!S44="5 認定こども園（分園）",作業２!S44="6 保育園"),"",(VALUE(ASC((LEFT(作業２!S44,1)))))))</f>
        <v/>
      </c>
      <c r="AW16" s="747" t="str">
        <f>IF(作業２!S45="","",(VALUE(ASC((LEFT(作業２!S45,1))))))</f>
        <v/>
      </c>
      <c r="AX16" s="752" t="str">
        <f>IF(IFERROR(SEARCH("01",作業２!S$53,1),0)&gt;0,"○","")</f>
        <v/>
      </c>
      <c r="AY16" s="752" t="str">
        <f>IF(IFERROR(SEARCH("02",作業２!S$53,1),0)&gt;0,"○","")</f>
        <v/>
      </c>
      <c r="AZ16" s="752" t="str">
        <f>IF(IFERROR(SEARCH("03",作業２!S$53,1),0)&gt;0,"○","")</f>
        <v/>
      </c>
      <c r="BA16" s="752" t="str">
        <f>IF(IFERROR(SEARCH("04",作業２!S$53,1),0)&gt;0,"○","")</f>
        <v/>
      </c>
      <c r="BB16" s="752" t="str">
        <f>IF(IFERROR(SEARCH("05",作業２!S$53,1),0)&gt;0,"○","")</f>
        <v/>
      </c>
      <c r="BC16" s="752" t="str">
        <f>IF(IFERROR(SEARCH("06",作業２!S$53,1),0)&gt;0,"○","")</f>
        <v/>
      </c>
      <c r="BD16" s="752" t="str">
        <f>IF(IFERROR(SEARCH("07",作業２!S$53,1),0)&gt;0,"○","")</f>
        <v/>
      </c>
      <c r="BE16" s="752" t="str">
        <f>IF(IFERROR(SEARCH("08",作業２!S$53,1),0)&gt;0,"○","")</f>
        <v/>
      </c>
      <c r="BF16" s="422"/>
      <c r="BG16" s="422"/>
      <c r="BH16" s="422"/>
      <c r="BI16" s="422"/>
      <c r="BJ16" s="422"/>
      <c r="BK16" s="422"/>
      <c r="BL16" s="422"/>
      <c r="BM16" s="422"/>
      <c r="BN16" s="422"/>
      <c r="BO16" s="422"/>
      <c r="BP16" s="422"/>
      <c r="BQ16" s="422"/>
      <c r="BR16" s="422"/>
      <c r="BS16" s="422"/>
      <c r="BT16" s="422"/>
    </row>
    <row r="17" spans="1:72" ht="13.5" hidden="1" customHeight="1">
      <c r="A17" s="588" t="str">
        <f t="shared" si="3"/>
        <v/>
      </c>
      <c r="B17" s="615" t="str">
        <f t="shared" si="0"/>
        <v/>
      </c>
      <c r="C17" s="590"/>
      <c r="D17" s="591" t="str">
        <f t="shared" si="1"/>
        <v/>
      </c>
      <c r="E17" s="591" t="str">
        <f t="shared" si="2"/>
        <v/>
      </c>
      <c r="F17" s="591" t="str">
        <f>IF(AA17="","",1073)</f>
        <v/>
      </c>
      <c r="G17" s="608"/>
      <c r="H17"/>
      <c r="I17"/>
      <c r="J17"/>
      <c r="K17"/>
      <c r="L17"/>
      <c r="M17"/>
      <c r="N17"/>
      <c r="O17"/>
      <c r="P17"/>
      <c r="Q17"/>
      <c r="Y17" s="755" t="str">
        <f t="shared" si="4"/>
        <v/>
      </c>
      <c r="Z17" s="754" t="str">
        <f>IF(AA17="01",CONCATENATE(作業２!T$59," ",IF(作業２!T$59="5.名称変更",CONCATENATE(作業２!T$60,作業２!T$61,".",作業２!T$62," "),""),作業２!T$63),"")</f>
        <v/>
      </c>
      <c r="AA17" s="508" t="str">
        <f>IF(作業２!T9="","",IF(作業２!T29="Z","","01"))</f>
        <v/>
      </c>
      <c r="AB17" s="430"/>
      <c r="AC17" s="740" t="str">
        <f>IF(AA17="","",IF(作業２!T$29="Z","",(IFERROR(CLEAN(SUBSTITUTE(DBCS(CONCATENATE((IF(RIGHT(作業２!T$9,4)="こども園",SUBSTITUTE(SUBSTITUTE(作業２!T$9,作業２!$E$208,""),作業２!$E$209,""),SUBSTITUTE(作業２!T$9,作業２!$E$208,""))))),"　","")),""))))</f>
        <v/>
      </c>
      <c r="AD17" s="431" t="str">
        <f>IF(AA17="","",作業２!T29)</f>
        <v/>
      </c>
      <c r="AE17" s="431" t="str">
        <f>IF(AA17="","",CLEAN(DBCS(作業２!T30)))</f>
        <v/>
      </c>
      <c r="AF17" s="740" t="str">
        <f>IF(AA17="","",CLEAN(SUBSTITUTE(SUBSTITUTE(SUBSTITUTE(SUBSTITUTE(SUBSTITUTE(SUBSTITUTE(DBCS(IF(AG17="1",作業２!T31,"")),"　",""),"-","－"),"−","－"),"‐","－"),"ー","－"),"―","－")))</f>
        <v/>
      </c>
      <c r="AG17" s="431" t="str">
        <f>IF(AC17="","",ASC(LEFT(作業２!T13,1)))</f>
        <v/>
      </c>
      <c r="AH17" s="583" t="str">
        <f>IF(AC17="","",IF(AA17="","",IFERROR(VALUE(作業２!T33),"")))</f>
        <v/>
      </c>
      <c r="AI17" s="743" t="str">
        <f>ASC(IF(AG17="1",IF(作業２!$T$34="","",(作業２!$T$34)),""))</f>
        <v/>
      </c>
      <c r="AJ17" s="431" t="str">
        <f>IF(AC17="","",(作業２!T35))</f>
        <v/>
      </c>
      <c r="AK17" s="431" t="str">
        <f>IF(AC17="","",(作業２!T36))</f>
        <v/>
      </c>
      <c r="AL17" s="431" t="str">
        <f>IF(AC17="","",(作業２!T37))</f>
        <v/>
      </c>
      <c r="AM17" s="431" t="str">
        <f>IF(作業２!T18="","",作業２!T18)</f>
        <v/>
      </c>
      <c r="AN17" s="431" t="str">
        <f>IF(作業２!T19="","",作業２!T19)</f>
        <v/>
      </c>
      <c r="AO17" s="431" t="str">
        <f>IF(作業２!T20="","",作業２!T20)</f>
        <v/>
      </c>
      <c r="AP17" s="431" t="str">
        <f>IF(作業２!T21="","",作業２!T21)</f>
        <v/>
      </c>
      <c r="AQ17" s="431" t="str">
        <f>IF(作業２!T22="","",作業２!T22)</f>
        <v/>
      </c>
      <c r="AR17" s="431" t="str">
        <f>IF(作業２!T23="","",作業２!T23)</f>
        <v/>
      </c>
      <c r="AS17" s="432" t="str">
        <f>IF(作業２!T28="","",(VALUE(ASC((LEFT(作業２!T28,1))))))</f>
        <v/>
      </c>
      <c r="AT17" s="740" t="str">
        <f>IF(AC17="","",IF(作業２!T$59="","",IF(LEFT(作業２!T$59,1)="５","",(VALUE(ASC((LEFT(作業２!T$59,1))))))))</f>
        <v/>
      </c>
      <c r="AU17" s="433" t="str">
        <f>IF(作業２!T54="","",(VALUE(ASC((作業２!T54)))))</f>
        <v/>
      </c>
      <c r="AV17" s="450" t="str">
        <f>IF(AC17="","",IF(OR(作業２!T44="",作業２!T44="5 認定こども園（分園）",作業２!T44="6 保育園"),"",(VALUE(ASC((LEFT(作業２!T44,1)))))))</f>
        <v/>
      </c>
      <c r="AW17" s="747" t="str">
        <f>IF(作業２!T45="","",(VALUE(ASC((LEFT(作業２!T45,1))))))</f>
        <v/>
      </c>
      <c r="AX17" s="752" t="str">
        <f>IF(IFERROR(SEARCH("01",作業２!T$53,1),0)&gt;0,"○","")</f>
        <v/>
      </c>
      <c r="AY17" s="752" t="str">
        <f>IF(IFERROR(SEARCH("02",作業２!T$53,1),0)&gt;0,"○","")</f>
        <v/>
      </c>
      <c r="AZ17" s="752" t="str">
        <f>IF(IFERROR(SEARCH("03",作業２!T$53,1),0)&gt;0,"○","")</f>
        <v/>
      </c>
      <c r="BA17" s="752" t="str">
        <f>IF(IFERROR(SEARCH("04",作業２!T$53,1),0)&gt;0,"○","")</f>
        <v/>
      </c>
      <c r="BB17" s="752" t="str">
        <f>IF(IFERROR(SEARCH("05",作業２!T$53,1),0)&gt;0,"○","")</f>
        <v/>
      </c>
      <c r="BC17" s="752" t="str">
        <f>IF(IFERROR(SEARCH("06",作業２!T$53,1),0)&gt;0,"○","")</f>
        <v/>
      </c>
      <c r="BD17" s="752" t="str">
        <f>IF(IFERROR(SEARCH("07",作業２!T$53,1),0)&gt;0,"○","")</f>
        <v/>
      </c>
      <c r="BE17" s="752" t="str">
        <f>IF(IFERROR(SEARCH("08",作業２!T$53,1),0)&gt;0,"○","")</f>
        <v/>
      </c>
      <c r="BF17" s="422"/>
      <c r="BG17" s="422"/>
      <c r="BH17" s="422"/>
      <c r="BI17" s="422"/>
      <c r="BJ17" s="422"/>
      <c r="BK17" s="422"/>
      <c r="BL17" s="422"/>
      <c r="BM17" s="422"/>
      <c r="BN17" s="422"/>
      <c r="BO17" s="422"/>
      <c r="BP17" s="422"/>
      <c r="BQ17" s="422"/>
      <c r="BR17" s="422"/>
      <c r="BS17" s="422"/>
      <c r="BT17" s="422"/>
    </row>
    <row r="18" spans="1:72" ht="13.5" hidden="1" customHeight="1" thickBot="1">
      <c r="A18" s="588" t="str">
        <f t="shared" si="3"/>
        <v/>
      </c>
      <c r="B18" s="615" t="str">
        <f t="shared" si="0"/>
        <v/>
      </c>
      <c r="C18" s="590"/>
      <c r="D18" s="591" t="str">
        <f t="shared" si="1"/>
        <v/>
      </c>
      <c r="E18" s="591" t="str">
        <f t="shared" si="2"/>
        <v/>
      </c>
      <c r="F18" s="591" t="str">
        <f>IF(AA18="","",1082)</f>
        <v/>
      </c>
      <c r="G18" s="608"/>
      <c r="H18"/>
      <c r="I18"/>
      <c r="J18"/>
      <c r="K18"/>
      <c r="L18"/>
      <c r="M18"/>
      <c r="N18"/>
      <c r="O18"/>
      <c r="P18"/>
      <c r="Q18"/>
      <c r="Y18" s="755" t="str">
        <f t="shared" si="4"/>
        <v/>
      </c>
      <c r="Z18" s="754" t="str">
        <f>IF(AA18="01",CONCATENATE(作業２!U$59," ",IF(作業２!U$59="5.名称変更",CONCATENATE(作業２!U$60,作業２!U$61,".",作業２!U$62," "),""),作業２!U$63),"")</f>
        <v/>
      </c>
      <c r="AA18" s="509" t="str">
        <f>IF(作業２!U9="","",IF(作業２!U29="Z","","01"))</f>
        <v/>
      </c>
      <c r="AB18" s="441"/>
      <c r="AC18" s="741" t="str">
        <f>IF(AA18="","",IF(作業２!U$29="Z","",(IFERROR(CLEAN(SUBSTITUTE(DBCS(CONCATENATE((IF(RIGHT(作業２!U$9,4)="こども園",SUBSTITUTE(SUBSTITUTE(作業２!U$9,作業２!$E$208,""),作業２!$E$209,""),SUBSTITUTE(作業２!U$9,作業２!$E$208,""))))),"　","")),""))))</f>
        <v/>
      </c>
      <c r="AD18" s="451" t="str">
        <f>IF(AA18="","",作業２!U29)</f>
        <v/>
      </c>
      <c r="AE18" s="451" t="str">
        <f>IF(AA18="","",CLEAN(DBCS(作業２!U30)))</f>
        <v/>
      </c>
      <c r="AF18" s="741" t="str">
        <f>IF(AA18="","",CLEAN(SUBSTITUTE(SUBSTITUTE(SUBSTITUTE(SUBSTITUTE(SUBSTITUTE(SUBSTITUTE(DBCS(IF(AG18="1",作業２!U31,"")),"　",""),"-","－"),"−","－"),"‐","－"),"ー","－"),"―","－")))</f>
        <v/>
      </c>
      <c r="AG18" s="451" t="str">
        <f>IF(AC18="","",ASC(LEFT(作業２!U13,1)))</f>
        <v/>
      </c>
      <c r="AH18" s="584" t="str">
        <f>IF(AC18="","",IF(AA18="","",IFERROR(VALUE(作業２!U33),"")))</f>
        <v/>
      </c>
      <c r="AI18" s="744" t="str">
        <f>ASC(IF(AG18="1",IF(作業２!U34="","",(作業２!U34)),""))</f>
        <v/>
      </c>
      <c r="AJ18" s="451" t="str">
        <f>IF(AC18="","",(作業２!U35))</f>
        <v/>
      </c>
      <c r="AK18" s="431" t="str">
        <f>IF(AC18="","",(作業２!U36))</f>
        <v/>
      </c>
      <c r="AL18" s="431" t="str">
        <f>IF(AC18="","",(作業２!U37))</f>
        <v/>
      </c>
      <c r="AM18" s="451" t="str">
        <f>IF(作業２!U18="","",作業２!U18)</f>
        <v/>
      </c>
      <c r="AN18" s="451" t="str">
        <f>IF(作業２!U19="","",作業２!U19)</f>
        <v/>
      </c>
      <c r="AO18" s="451" t="str">
        <f>IF(作業２!U20="","",作業２!U20)</f>
        <v/>
      </c>
      <c r="AP18" s="451" t="str">
        <f>IF(作業２!U21="","",作業２!U21)</f>
        <v/>
      </c>
      <c r="AQ18" s="451" t="str">
        <f>IF(作業２!U22="","",作業２!U22)</f>
        <v/>
      </c>
      <c r="AR18" s="451" t="str">
        <f>IF(作業２!U23="","",作業２!U23)</f>
        <v/>
      </c>
      <c r="AS18" s="452" t="str">
        <f>IF(作業２!U28="","",(VALUE(ASC((LEFT(作業２!U28,1))))))</f>
        <v/>
      </c>
      <c r="AT18" s="741" t="str">
        <f>IF(AC18="","",IF(作業２!U$59="","",IF(LEFT(作業２!U$59,1)="５","",(VALUE(ASC((LEFT(作業２!U$59,1))))))))</f>
        <v/>
      </c>
      <c r="AU18" s="453" t="str">
        <f>IF(作業２!U54="","",(VALUE(ASC((作業２!U54)))))</f>
        <v/>
      </c>
      <c r="AV18" s="454" t="str">
        <f>IF(AC18="","",IF(OR(作業２!U44="",作業２!U44="5 認定こども園（分園）",作業２!U44="6 保育園"),"",(VALUE(ASC((LEFT(作業２!U44,1)))))))</f>
        <v/>
      </c>
      <c r="AW18" s="748" t="str">
        <f>IF(作業２!U45="","",(VALUE(ASC((LEFT(作業２!U45,1))))))</f>
        <v/>
      </c>
      <c r="AX18" s="753" t="str">
        <f>IF(IFERROR(SEARCH("01",作業２!U$53,1),0)&gt;0,"○","")</f>
        <v/>
      </c>
      <c r="AY18" s="753" t="str">
        <f>IF(IFERROR(SEARCH("02",作業２!U$53,1),0)&gt;0,"○","")</f>
        <v/>
      </c>
      <c r="AZ18" s="753" t="str">
        <f>IF(IFERROR(SEARCH("03",作業２!U$53,1),0)&gt;0,"○","")</f>
        <v/>
      </c>
      <c r="BA18" s="753" t="str">
        <f>IF(IFERROR(SEARCH("04",作業２!U$53,1),0)&gt;0,"○","")</f>
        <v/>
      </c>
      <c r="BB18" s="753" t="str">
        <f>IF(IFERROR(SEARCH("05",作業２!U$53,1),0)&gt;0,"○","")</f>
        <v/>
      </c>
      <c r="BC18" s="753" t="str">
        <f>IF(IFERROR(SEARCH("06",作業２!U$53,1),0)&gt;0,"○","")</f>
        <v/>
      </c>
      <c r="BD18" s="753" t="str">
        <f>IF(IFERROR(SEARCH("07",作業２!U$53,1),0)&gt;0,"○","")</f>
        <v/>
      </c>
      <c r="BE18" s="753" t="str">
        <f>IF(IFERROR(SEARCH("08",作業２!U$53,1),0)&gt;0,"○","")</f>
        <v/>
      </c>
      <c r="BF18" s="422"/>
      <c r="BG18" s="422"/>
      <c r="BH18" s="422"/>
      <c r="BI18" s="422"/>
      <c r="BJ18" s="422"/>
      <c r="BK18" s="422"/>
      <c r="BL18" s="422"/>
      <c r="BM18" s="422"/>
      <c r="BN18" s="422"/>
      <c r="BO18" s="422"/>
      <c r="BP18" s="422"/>
      <c r="BQ18" s="422"/>
      <c r="BR18" s="422"/>
      <c r="BS18" s="422"/>
      <c r="BT18" s="422"/>
    </row>
    <row r="19" spans="1:72" ht="15" hidden="1" thickTop="1" thickBot="1">
      <c r="A19" s="588" t="str">
        <f t="shared" si="3"/>
        <v/>
      </c>
      <c r="B19" s="615" t="str">
        <f t="shared" si="0"/>
        <v/>
      </c>
      <c r="C19" s="590"/>
      <c r="D19" s="591" t="str">
        <f t="shared" si="1"/>
        <v/>
      </c>
      <c r="E19" s="591" t="str">
        <f t="shared" si="2"/>
        <v/>
      </c>
      <c r="F19" s="591" t="str">
        <f>IF(AA19="","",2011)</f>
        <v/>
      </c>
      <c r="G19" s="608"/>
      <c r="H19"/>
      <c r="I19"/>
      <c r="J19"/>
      <c r="K19"/>
      <c r="L19"/>
      <c r="M19"/>
      <c r="N19"/>
      <c r="O19"/>
      <c r="P19"/>
      <c r="Q19"/>
      <c r="AA19" s="510" t="str">
        <f>IF(AA3="01","02","")</f>
        <v/>
      </c>
      <c r="AB19" s="434"/>
      <c r="AC19" s="435" t="str">
        <f>IF(AA19="","",IFERROR((作業３!F12),""))</f>
        <v/>
      </c>
      <c r="AD19" s="436"/>
      <c r="AE19" s="435" t="str">
        <f>IF(作業３!$F$14="","",作業３!$F$14)</f>
        <v/>
      </c>
      <c r="AF19" s="435" t="str">
        <f>IF(作業３!$F$15="","",作業３!$F$15)</f>
        <v/>
      </c>
      <c r="AG19" s="435" t="str">
        <f>IF(作業３!$F$16="","",作業３!$F$16)</f>
        <v/>
      </c>
      <c r="AH19" s="435" t="str">
        <f>IF(作業３!F$17="","",作業３!F$17)</f>
        <v/>
      </c>
      <c r="AI19" s="435" t="str">
        <f>IF(作業３!F$18="","",作業３!F$18)</f>
        <v/>
      </c>
      <c r="AJ19" s="435" t="str">
        <f>IF(作業３!F$19="","",作業３!F$19)</f>
        <v/>
      </c>
      <c r="AK19" s="435" t="str">
        <f>IF(作業３!F$20="","",作業３!F$20)</f>
        <v/>
      </c>
      <c r="AL19" s="435" t="str">
        <f>IF(作業３!F$21="","",作業３!F$21)</f>
        <v/>
      </c>
      <c r="AM19" s="435" t="str">
        <f>IF(作業３!F$22="","",作業３!F$22)</f>
        <v/>
      </c>
      <c r="AN19" s="435" t="str">
        <f>IF(作業３!F23="","",作業３!F23)</f>
        <v/>
      </c>
      <c r="AO19" s="435" t="str">
        <f>IF(作業３!F$24="","",作業３!F$24)</f>
        <v/>
      </c>
      <c r="AP19" s="435" t="str">
        <f>IF(作業３!F$25="","",作業３!F$25)</f>
        <v/>
      </c>
      <c r="AQ19" s="435" t="str">
        <f>IF(作業３!F$26="","",作業３!F$26)</f>
        <v/>
      </c>
      <c r="AR19" s="435" t="str">
        <f>IF(作業３!F$27="","",作業３!F$27)</f>
        <v/>
      </c>
      <c r="AS19" s="435" t="str">
        <f>IF(作業３!F$28="","",作業３!F$28)</f>
        <v/>
      </c>
      <c r="AT19" s="435" t="str">
        <f>IF(作業３!F$29="","",作業３!F$29)</f>
        <v/>
      </c>
      <c r="AU19" s="435" t="str">
        <f>IF(作業３!F$30="","",作業３!F$30)</f>
        <v/>
      </c>
      <c r="AV19" s="435" t="str">
        <f>IF(作業３!F$31="","",作業３!F$31)</f>
        <v/>
      </c>
      <c r="AW19" s="435" t="str">
        <f>IF(作業３!F$32="","",作業３!F$32)</f>
        <v/>
      </c>
      <c r="AX19" s="435" t="str">
        <f>IF(作業３!F$33="","",作業３!F$33)</f>
        <v/>
      </c>
      <c r="AY19" s="435" t="str">
        <f>IF(作業３!F$34="","",作業３!F$34)</f>
        <v/>
      </c>
      <c r="AZ19" s="435" t="str">
        <f>IF(作業３!F$35="","",作業３!F$35)</f>
        <v/>
      </c>
      <c r="BA19" s="435" t="str">
        <f>IF(作業３!F$36="","",作業３!F$36)</f>
        <v/>
      </c>
      <c r="BB19" s="435" t="str">
        <f>IF(作業３!F$37="","",作業３!F$37)</f>
        <v/>
      </c>
      <c r="BC19" s="435" t="str">
        <f>IF(作業３!F$38="","",作業３!F$38)</f>
        <v/>
      </c>
      <c r="BD19" s="435" t="str">
        <f>IF(作業３!F$39="","",作業３!F$39)</f>
        <v/>
      </c>
      <c r="BE19" s="435" t="str">
        <f>IF(作業３!F$40="","",作業３!F$40)</f>
        <v/>
      </c>
      <c r="BF19" s="435" t="str">
        <f>IF(作業３!F$41="","",作業３!F$41)</f>
        <v/>
      </c>
      <c r="BG19" s="435" t="str">
        <f>IF(作業３!F$42="","",作業３!F$42)</f>
        <v/>
      </c>
      <c r="BH19" s="456" t="str">
        <f>IF(作業３!F$43="","",作業３!F$43)</f>
        <v/>
      </c>
      <c r="BI19" s="456" t="str">
        <f>IF(作業３!F$44="","",作業３!F$44)</f>
        <v/>
      </c>
      <c r="BJ19" s="456" t="str">
        <f>IF(作業３!F$50="","",作業３!F$50)</f>
        <v/>
      </c>
      <c r="BK19" s="456" t="str">
        <f>IF(作業３!F$54="","",作業３!F$54)</f>
        <v/>
      </c>
      <c r="BL19" s="457" t="str">
        <f>IF(作業３!F$55="","",作業３!F$55)</f>
        <v/>
      </c>
      <c r="BM19" s="457" t="str">
        <f>IF(BL19="","","")</f>
        <v/>
      </c>
      <c r="BN19" s="422"/>
      <c r="BO19" s="422"/>
      <c r="BP19" s="422"/>
      <c r="BQ19" s="422"/>
      <c r="BR19" s="422"/>
      <c r="BS19" s="422"/>
      <c r="BT19" s="422"/>
    </row>
    <row r="20" spans="1:72" ht="15" hidden="1" thickTop="1" thickBot="1">
      <c r="A20" s="588" t="str">
        <f t="shared" si="3"/>
        <v/>
      </c>
      <c r="B20" s="615" t="str">
        <f t="shared" si="0"/>
        <v/>
      </c>
      <c r="C20" s="590"/>
      <c r="D20" s="591" t="str">
        <f t="shared" si="1"/>
        <v/>
      </c>
      <c r="E20" s="591" t="str">
        <f t="shared" si="2"/>
        <v/>
      </c>
      <c r="F20" s="591" t="str">
        <f>IF(AA20="","",2012)</f>
        <v/>
      </c>
      <c r="G20" s="608"/>
      <c r="H20"/>
      <c r="I20"/>
      <c r="J20"/>
      <c r="K20"/>
      <c r="L20"/>
      <c r="M20"/>
      <c r="N20"/>
      <c r="O20"/>
      <c r="P20"/>
      <c r="Q20"/>
      <c r="AA20" s="511" t="str">
        <f>IF(AA19="","","02")</f>
        <v/>
      </c>
      <c r="AB20" s="430"/>
      <c r="AC20" s="437" t="str">
        <f>IF(AA20="","",IF(作業３!I12="","",作業３!I12))</f>
        <v/>
      </c>
      <c r="AD20" s="438"/>
      <c r="AE20" s="439" t="str">
        <f>IF(作業３!$I$14="","",作業３!$I$14)</f>
        <v/>
      </c>
      <c r="AF20" s="437" t="str">
        <f>IF(作業３!$I$15="","",作業３!$I$15)</f>
        <v/>
      </c>
      <c r="AG20" s="437" t="str">
        <f>IF(作業３!$I$16="","",作業３!$I$16)</f>
        <v/>
      </c>
      <c r="AH20" s="437" t="str">
        <f>IF(作業３!I$17="","",作業３!I$17)</f>
        <v/>
      </c>
      <c r="AI20" s="437" t="str">
        <f>IF(作業３!I$18="","",作業３!I$18)</f>
        <v/>
      </c>
      <c r="AJ20" s="437" t="str">
        <f>IF(作業３!I$19="","",作業３!I$19)</f>
        <v/>
      </c>
      <c r="AK20" s="437" t="str">
        <f>IF(作業３!I$20="","",作業３!I$20)</f>
        <v/>
      </c>
      <c r="AL20" s="437" t="str">
        <f>IF(作業３!I$21="","",作業３!I$21)</f>
        <v/>
      </c>
      <c r="AM20" s="437" t="str">
        <f>IF(作業３!I$22="","",作業３!I$22)</f>
        <v/>
      </c>
      <c r="AN20" s="437" t="str">
        <f>IF(作業３!I23="","",作業３!I23)</f>
        <v/>
      </c>
      <c r="AO20" s="437" t="str">
        <f>IF(作業３!I$24="","",作業３!I$24)</f>
        <v/>
      </c>
      <c r="AP20" s="437" t="str">
        <f>IF(作業３!I$25="","",作業３!I$25)</f>
        <v/>
      </c>
      <c r="AQ20" s="437" t="str">
        <f>IF(作業３!I$26="","",作業３!I$26)</f>
        <v/>
      </c>
      <c r="AR20" s="437" t="str">
        <f>IF(作業３!I$27="","",作業３!I$27)</f>
        <v/>
      </c>
      <c r="AS20" s="437" t="str">
        <f>IF(作業３!I$28="","",作業３!I$28)</f>
        <v/>
      </c>
      <c r="AT20" s="437" t="str">
        <f>IF(作業３!I$29="","",作業３!I$29)</f>
        <v/>
      </c>
      <c r="AU20" s="437" t="str">
        <f>IF(作業３!I$30="","",作業３!I$30)</f>
        <v/>
      </c>
      <c r="AV20" s="437" t="str">
        <f>IF(作業３!I$31="","",作業３!I$31)</f>
        <v/>
      </c>
      <c r="AW20" s="437" t="str">
        <f>IF(作業３!I$32="","",作業３!I$32)</f>
        <v/>
      </c>
      <c r="AX20" s="437" t="str">
        <f>IF(作業３!I$33="","",作業３!I$33)</f>
        <v/>
      </c>
      <c r="AY20" s="437" t="str">
        <f>IF(作業３!I$34="","",作業３!I$34)</f>
        <v/>
      </c>
      <c r="AZ20" s="437" t="str">
        <f>IF(作業３!I$35="","",作業３!I$35)</f>
        <v/>
      </c>
      <c r="BA20" s="437" t="str">
        <f>IF(作業３!I$36="","",作業３!I$36)</f>
        <v/>
      </c>
      <c r="BB20" s="437" t="str">
        <f>IF(作業３!I$37="","",作業３!I$37)</f>
        <v/>
      </c>
      <c r="BC20" s="437" t="str">
        <f>IF(作業３!I$38="","",作業３!I$38)</f>
        <v/>
      </c>
      <c r="BD20" s="437" t="str">
        <f>IF(作業３!I$39="","",作業３!I$39)</f>
        <v/>
      </c>
      <c r="BE20" s="437" t="str">
        <f>IF(作業３!I$40="","",作業３!I$40)</f>
        <v/>
      </c>
      <c r="BF20" s="437" t="str">
        <f>IF(作業３!I$41="","",作業３!I$41)</f>
        <v/>
      </c>
      <c r="BG20" s="440" t="str">
        <f>IF(作業３!I$42="","",作業３!I$42)</f>
        <v/>
      </c>
      <c r="BH20" s="457" t="str">
        <f t="shared" ref="BH20:BL20" si="5">IF(BG20="","","")</f>
        <v/>
      </c>
      <c r="BI20" s="457" t="str">
        <f t="shared" si="5"/>
        <v/>
      </c>
      <c r="BJ20" s="457" t="str">
        <f t="shared" si="5"/>
        <v/>
      </c>
      <c r="BK20" s="457" t="str">
        <f t="shared" si="5"/>
        <v/>
      </c>
      <c r="BL20" s="457" t="str">
        <f t="shared" si="5"/>
        <v/>
      </c>
      <c r="BM20" s="422"/>
      <c r="BN20" s="422"/>
      <c r="BO20" s="422"/>
      <c r="BP20" s="422"/>
      <c r="BQ20" s="422"/>
      <c r="BR20" s="422"/>
      <c r="BS20" s="422"/>
      <c r="BT20" s="422"/>
    </row>
    <row r="21" spans="1:72" ht="14.25" hidden="1" thickTop="1">
      <c r="A21" s="588" t="str">
        <f t="shared" si="3"/>
        <v/>
      </c>
      <c r="B21" s="615" t="str">
        <f t="shared" si="0"/>
        <v/>
      </c>
      <c r="C21" s="590"/>
      <c r="D21" s="591" t="str">
        <f t="shared" si="1"/>
        <v/>
      </c>
      <c r="E21" s="591" t="str">
        <f t="shared" si="2"/>
        <v/>
      </c>
      <c r="F21" s="591" t="str">
        <f>IF(AA21="","",2013)</f>
        <v/>
      </c>
      <c r="G21" s="608"/>
      <c r="H21"/>
      <c r="I21"/>
      <c r="J21"/>
      <c r="K21"/>
      <c r="L21"/>
      <c r="M21"/>
      <c r="N21"/>
      <c r="O21"/>
      <c r="P21"/>
      <c r="Q21"/>
      <c r="AA21" s="512" t="str">
        <f t="shared" ref="AA21:AA35" si="6">IF(AA4="01","02","")</f>
        <v/>
      </c>
      <c r="AB21" s="430"/>
      <c r="AC21" s="438"/>
      <c r="AD21" s="437" t="str">
        <f t="shared" ref="AD21:AD35" si="7">AC4</f>
        <v/>
      </c>
      <c r="AE21" s="439" t="str">
        <f>IF(作業３!$J$14="","",作業３!$J$14)</f>
        <v/>
      </c>
      <c r="AF21" s="437" t="str">
        <f>IF(作業３!$J$15="","",作業３!$J$15)</f>
        <v/>
      </c>
      <c r="AG21" s="437" t="str">
        <f>IF(作業３!$J$16="","",作業３!$J$16)</f>
        <v/>
      </c>
      <c r="AH21" s="437" t="str">
        <f>IF(作業３!J$17="","",作業３!J$17)</f>
        <v/>
      </c>
      <c r="AI21" s="437" t="str">
        <f>IF(作業３!J$18="","",作業３!J$18)</f>
        <v/>
      </c>
      <c r="AJ21" s="437" t="str">
        <f>IF(作業３!J$19="","",作業３!J$19)</f>
        <v/>
      </c>
      <c r="AK21" s="437" t="str">
        <f>IF(作業３!J$20="","",作業３!J$20)</f>
        <v/>
      </c>
      <c r="AL21" s="437" t="str">
        <f>IF(作業３!J$21="","",作業３!J$21)</f>
        <v/>
      </c>
      <c r="AM21" s="437" t="str">
        <f>IF(作業３!J$22="","",作業３!J$22)</f>
        <v/>
      </c>
      <c r="AN21" s="437" t="str">
        <f>IF(作業３!J$23="","",作業３!J$23)</f>
        <v/>
      </c>
      <c r="AO21" s="437" t="str">
        <f>IF(作業３!J$24="","",作業３!J$24)</f>
        <v/>
      </c>
      <c r="AP21" s="437" t="str">
        <f>IF(作業３!J$25="","",作業３!J$25)</f>
        <v/>
      </c>
      <c r="AQ21" s="437" t="str">
        <f>IF(作業３!J$26="","",作業３!J$26)</f>
        <v/>
      </c>
      <c r="AR21" s="437" t="str">
        <f>IF(作業３!J$27="","",作業３!J$27)</f>
        <v/>
      </c>
      <c r="AS21" s="437" t="str">
        <f>IF(作業３!J$28="","",作業３!J$28)</f>
        <v/>
      </c>
      <c r="AT21" s="437" t="str">
        <f>IF(作業３!J$29="","",作業３!J$29)</f>
        <v/>
      </c>
      <c r="AU21" s="437" t="str">
        <f>IF(作業３!J$30="","",作業３!J$30)</f>
        <v/>
      </c>
      <c r="AV21" s="437" t="str">
        <f>IF(作業３!J$31="","",作業３!J$31)</f>
        <v/>
      </c>
      <c r="AW21" s="437" t="str">
        <f>IF(作業３!J$32="","",作業３!J$32)</f>
        <v/>
      </c>
      <c r="AX21" s="437" t="str">
        <f>IF(作業３!J$33="","",作業３!J$33)</f>
        <v/>
      </c>
      <c r="AY21" s="437" t="str">
        <f>IF(作業３!J$34="","",作業３!J$34)</f>
        <v/>
      </c>
      <c r="AZ21" s="437" t="str">
        <f>IF(作業３!J$35="","",作業３!J$35)</f>
        <v/>
      </c>
      <c r="BA21" s="437" t="str">
        <f>IF(作業３!J$36="","",作業３!J$36)</f>
        <v/>
      </c>
      <c r="BB21" s="437" t="str">
        <f>IF(作業３!J$37="","",作業３!J$37)</f>
        <v/>
      </c>
      <c r="BC21" s="437" t="str">
        <f>IF(作業３!J$38="","",作業３!J$38)</f>
        <v/>
      </c>
      <c r="BD21" s="437" t="str">
        <f>IF(作業３!J$39="","",作業３!J$39)</f>
        <v/>
      </c>
      <c r="BE21" s="437" t="str">
        <f>IF(作業３!J$40="","",作業３!J$40)</f>
        <v/>
      </c>
      <c r="BF21" s="437" t="str">
        <f>IF(作業３!J$41="","",作業３!J$41)</f>
        <v/>
      </c>
      <c r="BG21" s="440" t="str">
        <f>IF(作業３!J$42="","",作業３!J$42)</f>
        <v/>
      </c>
      <c r="BH21" s="422"/>
      <c r="BI21" s="422"/>
      <c r="BJ21" s="422"/>
      <c r="BK21" s="422"/>
      <c r="BL21" s="422"/>
      <c r="BM21" s="422"/>
      <c r="BN21" s="422"/>
      <c r="BO21" s="422"/>
      <c r="BP21" s="422"/>
      <c r="BQ21" s="422"/>
      <c r="BR21" s="422"/>
      <c r="BS21" s="422"/>
      <c r="BT21" s="422"/>
    </row>
    <row r="22" spans="1:72" ht="13.5" hidden="1">
      <c r="A22" s="588" t="str">
        <f t="shared" si="3"/>
        <v/>
      </c>
      <c r="B22" s="615" t="str">
        <f t="shared" si="0"/>
        <v/>
      </c>
      <c r="C22" s="590"/>
      <c r="D22" s="591" t="str">
        <f t="shared" si="1"/>
        <v/>
      </c>
      <c r="E22" s="591" t="str">
        <f t="shared" si="2"/>
        <v/>
      </c>
      <c r="F22" s="591" t="str">
        <f>IF(AA22="","",2014)</f>
        <v/>
      </c>
      <c r="G22" s="608"/>
      <c r="H22"/>
      <c r="I22"/>
      <c r="J22"/>
      <c r="K22"/>
      <c r="L22"/>
      <c r="M22"/>
      <c r="N22"/>
      <c r="O22"/>
      <c r="P22"/>
      <c r="Q22"/>
      <c r="AA22" s="512" t="str">
        <f t="shared" si="6"/>
        <v/>
      </c>
      <c r="AB22" s="430"/>
      <c r="AC22" s="438"/>
      <c r="AD22" s="437" t="str">
        <f t="shared" si="7"/>
        <v/>
      </c>
      <c r="AE22" s="439" t="str">
        <f>IF(作業３!$K$14="","",作業３!$K$14)</f>
        <v/>
      </c>
      <c r="AF22" s="437" t="str">
        <f>IF(作業３!$K$15="","",作業３!$K$15)</f>
        <v/>
      </c>
      <c r="AG22" s="437" t="str">
        <f>IF(作業３!$K$16="","",作業３!$K$16)</f>
        <v/>
      </c>
      <c r="AH22" s="437" t="str">
        <f>IF(作業３!K$17="","",作業３!K$17)</f>
        <v/>
      </c>
      <c r="AI22" s="437" t="str">
        <f>IF(作業３!K$18="","",作業３!K$18)</f>
        <v/>
      </c>
      <c r="AJ22" s="437" t="str">
        <f>IF(作業３!K$19="","",作業３!K$19)</f>
        <v/>
      </c>
      <c r="AK22" s="437" t="str">
        <f>IF(作業３!K$20="","",作業３!K$20)</f>
        <v/>
      </c>
      <c r="AL22" s="437" t="str">
        <f>IF(作業３!K$21="","",作業３!K$21)</f>
        <v/>
      </c>
      <c r="AM22" s="437" t="str">
        <f>IF(作業３!K$22="","",作業３!K$22)</f>
        <v/>
      </c>
      <c r="AN22" s="437" t="str">
        <f>IF(作業３!K$23="","",作業３!K$23)</f>
        <v/>
      </c>
      <c r="AO22" s="437" t="str">
        <f>IF(作業３!K$24="","",作業３!K$24)</f>
        <v/>
      </c>
      <c r="AP22" s="437" t="str">
        <f>IF(作業３!K$25="","",作業３!K$25)</f>
        <v/>
      </c>
      <c r="AQ22" s="437" t="str">
        <f>IF(作業３!K$26="","",作業３!K$26)</f>
        <v/>
      </c>
      <c r="AR22" s="437" t="str">
        <f>IF(作業３!K$27="","",作業３!K$27)</f>
        <v/>
      </c>
      <c r="AS22" s="437" t="str">
        <f>IF(作業３!K$28="","",作業３!K$28)</f>
        <v/>
      </c>
      <c r="AT22" s="437" t="str">
        <f>IF(作業３!K$29="","",作業３!K$29)</f>
        <v/>
      </c>
      <c r="AU22" s="437" t="str">
        <f>IF(作業３!K$30="","",作業３!K$30)</f>
        <v/>
      </c>
      <c r="AV22" s="437" t="str">
        <f>IF(作業３!K$31="","",作業３!K$31)</f>
        <v/>
      </c>
      <c r="AW22" s="437" t="str">
        <f>IF(作業３!K$32="","",作業３!K$32)</f>
        <v/>
      </c>
      <c r="AX22" s="437" t="str">
        <f>IF(作業３!K$33="","",作業３!K$33)</f>
        <v/>
      </c>
      <c r="AY22" s="437" t="str">
        <f>IF(作業３!K$34="","",作業３!K$34)</f>
        <v/>
      </c>
      <c r="AZ22" s="437" t="str">
        <f>IF(作業３!K$35="","",作業３!K$35)</f>
        <v/>
      </c>
      <c r="BA22" s="437" t="str">
        <f>IF(作業３!K$36="","",作業３!K$36)</f>
        <v/>
      </c>
      <c r="BB22" s="437" t="str">
        <f>IF(作業３!K$37="","",作業３!K$37)</f>
        <v/>
      </c>
      <c r="BC22" s="437" t="str">
        <f>IF(作業３!K$38="","",作業３!K$38)</f>
        <v/>
      </c>
      <c r="BD22" s="437" t="str">
        <f>IF(作業３!K$39="","",作業３!K$39)</f>
        <v/>
      </c>
      <c r="BE22" s="437" t="str">
        <f>IF(作業３!K$40="","",作業３!K$40)</f>
        <v/>
      </c>
      <c r="BF22" s="437" t="str">
        <f>IF(作業３!K$41="","",作業３!K$41)</f>
        <v/>
      </c>
      <c r="BG22" s="440" t="str">
        <f>IF(作業３!K$42="","",作業３!K$42)</f>
        <v/>
      </c>
      <c r="BH22" s="422"/>
      <c r="BI22" s="422"/>
      <c r="BJ22" s="422"/>
      <c r="BK22" s="422"/>
      <c r="BL22" s="422"/>
      <c r="BM22" s="422"/>
      <c r="BN22" s="422"/>
      <c r="BO22" s="422"/>
      <c r="BP22" s="422"/>
      <c r="BQ22" s="422"/>
      <c r="BR22" s="422"/>
      <c r="BS22" s="422"/>
      <c r="BT22" s="422"/>
    </row>
    <row r="23" spans="1:72" ht="13.5" hidden="1">
      <c r="A23" s="588" t="str">
        <f t="shared" si="3"/>
        <v/>
      </c>
      <c r="B23" s="615" t="str">
        <f t="shared" si="0"/>
        <v/>
      </c>
      <c r="C23" s="590"/>
      <c r="D23" s="591" t="str">
        <f t="shared" si="1"/>
        <v/>
      </c>
      <c r="E23" s="591" t="str">
        <f t="shared" si="2"/>
        <v/>
      </c>
      <c r="F23" s="591" t="str">
        <f>IF(AA23="","",2023)</f>
        <v/>
      </c>
      <c r="G23" s="608"/>
      <c r="H23"/>
      <c r="I23"/>
      <c r="J23"/>
      <c r="K23"/>
      <c r="L23"/>
      <c r="M23"/>
      <c r="N23"/>
      <c r="O23"/>
      <c r="P23"/>
      <c r="Q23"/>
      <c r="AA23" s="512" t="str">
        <f t="shared" si="6"/>
        <v/>
      </c>
      <c r="AB23" s="430"/>
      <c r="AC23" s="438"/>
      <c r="AD23" s="437" t="str">
        <f t="shared" si="7"/>
        <v/>
      </c>
      <c r="AE23" s="439" t="str">
        <f>IF(作業３!$L$14="","",作業３!$L$14)</f>
        <v/>
      </c>
      <c r="AF23" s="437" t="str">
        <f>IF(作業３!$L$15="","",作業３!$L$15)</f>
        <v/>
      </c>
      <c r="AG23" s="437" t="str">
        <f>IF(作業３!$L$16="","",作業３!$L$16)</f>
        <v/>
      </c>
      <c r="AH23" s="437" t="str">
        <f>IF(作業３!L$17="","",作業３!L$17)</f>
        <v/>
      </c>
      <c r="AI23" s="437" t="str">
        <f>IF(作業３!L$18="","",作業３!L$18)</f>
        <v/>
      </c>
      <c r="AJ23" s="437" t="str">
        <f>IF(作業３!L$19="","",作業３!L$19)</f>
        <v/>
      </c>
      <c r="AK23" s="437" t="str">
        <f>IF(作業３!L$20="","",作業３!L$20)</f>
        <v/>
      </c>
      <c r="AL23" s="437" t="str">
        <f>IF(作業３!L$21="","",作業３!L$21)</f>
        <v/>
      </c>
      <c r="AM23" s="437" t="str">
        <f>IF(作業３!L$22="","",作業３!L$22)</f>
        <v/>
      </c>
      <c r="AN23" s="437" t="str">
        <f>IF(作業３!L$23="","",作業３!L$23)</f>
        <v/>
      </c>
      <c r="AO23" s="437" t="str">
        <f>IF(作業３!L$24="","",作業３!L$24)</f>
        <v/>
      </c>
      <c r="AP23" s="437" t="str">
        <f>IF(作業３!L$25="","",作業３!L$25)</f>
        <v/>
      </c>
      <c r="AQ23" s="437" t="str">
        <f>IF(作業３!L$26="","",作業３!L$26)</f>
        <v/>
      </c>
      <c r="AR23" s="437" t="str">
        <f>IF(作業３!L$27="","",作業３!L$27)</f>
        <v/>
      </c>
      <c r="AS23" s="437" t="str">
        <f>IF(作業３!L$28="","",作業３!L$28)</f>
        <v/>
      </c>
      <c r="AT23" s="437" t="str">
        <f>IF(作業３!L$29="","",作業３!L$29)</f>
        <v/>
      </c>
      <c r="AU23" s="437" t="str">
        <f>IF(作業３!L$30="","",作業３!L$30)</f>
        <v/>
      </c>
      <c r="AV23" s="437" t="str">
        <f>IF(作業３!L$31="","",作業３!L$31)</f>
        <v/>
      </c>
      <c r="AW23" s="437" t="str">
        <f>IF(作業３!L$32="","",作業３!L$32)</f>
        <v/>
      </c>
      <c r="AX23" s="437" t="str">
        <f>IF(作業３!L$33="","",作業３!L$33)</f>
        <v/>
      </c>
      <c r="AY23" s="437" t="str">
        <f>IF(作業３!L$34="","",作業３!L$34)</f>
        <v/>
      </c>
      <c r="AZ23" s="437" t="str">
        <f>IF(作業３!L$35="","",作業３!L$35)</f>
        <v/>
      </c>
      <c r="BA23" s="437" t="str">
        <f>IF(作業３!L$36="","",作業３!L$36)</f>
        <v/>
      </c>
      <c r="BB23" s="437" t="str">
        <f>IF(作業３!L$37="","",作業３!L$37)</f>
        <v/>
      </c>
      <c r="BC23" s="437" t="str">
        <f>IF(作業３!L$38="","",作業３!L$38)</f>
        <v/>
      </c>
      <c r="BD23" s="437" t="str">
        <f>IF(作業３!L$39="","",作業３!L$39)</f>
        <v/>
      </c>
      <c r="BE23" s="437" t="str">
        <f>IF(作業３!L$40="","",作業３!L$40)</f>
        <v/>
      </c>
      <c r="BF23" s="437" t="str">
        <f>IF(作業３!L$41="","",作業３!L$41)</f>
        <v/>
      </c>
      <c r="BG23" s="440" t="str">
        <f>IF(作業３!L$42="","",作業３!L$42)</f>
        <v/>
      </c>
      <c r="BH23" s="422"/>
      <c r="BI23" s="422"/>
      <c r="BJ23" s="422"/>
      <c r="BK23" s="422"/>
      <c r="BL23" s="422"/>
      <c r="BM23" s="422"/>
      <c r="BN23" s="422"/>
      <c r="BO23" s="422"/>
      <c r="BP23" s="422"/>
      <c r="BQ23" s="422"/>
      <c r="BR23" s="422"/>
      <c r="BS23" s="422"/>
      <c r="BT23" s="422"/>
    </row>
    <row r="24" spans="1:72" ht="13.5" hidden="1">
      <c r="A24" s="588" t="str">
        <f t="shared" si="3"/>
        <v/>
      </c>
      <c r="B24" s="615" t="str">
        <f t="shared" si="0"/>
        <v/>
      </c>
      <c r="C24" s="590"/>
      <c r="D24" s="591" t="str">
        <f t="shared" si="1"/>
        <v/>
      </c>
      <c r="E24" s="591" t="str">
        <f t="shared" si="2"/>
        <v/>
      </c>
      <c r="F24" s="591" t="str">
        <f>IF(AA24="","",2024)</f>
        <v/>
      </c>
      <c r="G24" s="608"/>
      <c r="H24"/>
      <c r="I24"/>
      <c r="J24"/>
      <c r="K24"/>
      <c r="L24"/>
      <c r="M24"/>
      <c r="N24"/>
      <c r="O24"/>
      <c r="P24"/>
      <c r="Q24"/>
      <c r="AA24" s="512" t="str">
        <f t="shared" si="6"/>
        <v/>
      </c>
      <c r="AB24" s="430"/>
      <c r="AC24" s="438"/>
      <c r="AD24" s="437" t="str">
        <f t="shared" si="7"/>
        <v/>
      </c>
      <c r="AE24" s="439" t="str">
        <f>IF(作業３!$M$14="","",作業３!$M$14)</f>
        <v/>
      </c>
      <c r="AF24" s="437" t="str">
        <f>IF(作業３!$M$15="","",作業３!$M$15)</f>
        <v/>
      </c>
      <c r="AG24" s="437" t="str">
        <f>IF(作業３!$M$16="","",作業３!$M$16)</f>
        <v/>
      </c>
      <c r="AH24" s="437" t="str">
        <f>IF(作業３!M$17="","",作業３!M$17)</f>
        <v/>
      </c>
      <c r="AI24" s="437" t="str">
        <f>IF(作業３!M$18="","",作業３!M$18)</f>
        <v/>
      </c>
      <c r="AJ24" s="437" t="str">
        <f>IF(作業３!M$19="","",作業３!M$19)</f>
        <v/>
      </c>
      <c r="AK24" s="437" t="str">
        <f>IF(作業３!M$20="","",作業３!M$20)</f>
        <v/>
      </c>
      <c r="AL24" s="437" t="str">
        <f>IF(作業３!M$21="","",作業３!M$21)</f>
        <v/>
      </c>
      <c r="AM24" s="437" t="str">
        <f>IF(作業３!M$22="","",作業３!M$22)</f>
        <v/>
      </c>
      <c r="AN24" s="437" t="str">
        <f>IF(作業３!M$23="","",作業３!M$23)</f>
        <v/>
      </c>
      <c r="AO24" s="437" t="str">
        <f>IF(作業３!M$24="","",作業３!M$24)</f>
        <v/>
      </c>
      <c r="AP24" s="437" t="str">
        <f>IF(作業３!M$25="","",作業３!M$25)</f>
        <v/>
      </c>
      <c r="AQ24" s="437" t="str">
        <f>IF(作業３!M$26="","",作業３!M$26)</f>
        <v/>
      </c>
      <c r="AR24" s="437" t="str">
        <f>IF(作業３!M$27="","",作業３!M$27)</f>
        <v/>
      </c>
      <c r="AS24" s="437" t="str">
        <f>IF(作業３!M$28="","",作業３!M$28)</f>
        <v/>
      </c>
      <c r="AT24" s="437" t="str">
        <f>IF(作業３!M$29="","",作業３!M$29)</f>
        <v/>
      </c>
      <c r="AU24" s="437" t="str">
        <f>IF(作業３!M$30="","",作業３!M$30)</f>
        <v/>
      </c>
      <c r="AV24" s="437" t="str">
        <f>IF(作業３!M$31="","",作業３!M$31)</f>
        <v/>
      </c>
      <c r="AW24" s="437" t="str">
        <f>IF(作業３!M$32="","",作業３!M$32)</f>
        <v/>
      </c>
      <c r="AX24" s="437" t="str">
        <f>IF(作業３!M$33="","",作業３!M$33)</f>
        <v/>
      </c>
      <c r="AY24" s="437" t="str">
        <f>IF(作業３!M$34="","",作業３!M$34)</f>
        <v/>
      </c>
      <c r="AZ24" s="437" t="str">
        <f>IF(作業３!M$35="","",作業３!M$35)</f>
        <v/>
      </c>
      <c r="BA24" s="437" t="str">
        <f>IF(作業３!M$36="","",作業３!M$36)</f>
        <v/>
      </c>
      <c r="BB24" s="437" t="str">
        <f>IF(作業３!M$37="","",作業３!M$37)</f>
        <v/>
      </c>
      <c r="BC24" s="437" t="str">
        <f>IF(作業３!M$38="","",作業３!M$38)</f>
        <v/>
      </c>
      <c r="BD24" s="437" t="str">
        <f>IF(作業３!M$39="","",作業３!M$39)</f>
        <v/>
      </c>
      <c r="BE24" s="437" t="str">
        <f>IF(作業３!M$40="","",作業３!M$40)</f>
        <v/>
      </c>
      <c r="BF24" s="437" t="str">
        <f>IF(作業３!M$41="","",作業３!M$41)</f>
        <v/>
      </c>
      <c r="BG24" s="440" t="str">
        <f>IF(作業３!M$42="","",作業３!M$42)</f>
        <v/>
      </c>
      <c r="BH24" s="422"/>
      <c r="BI24" s="422"/>
      <c r="BJ24" s="422"/>
      <c r="BK24" s="422"/>
      <c r="BL24" s="422"/>
      <c r="BM24" s="422"/>
      <c r="BN24" s="422"/>
      <c r="BO24" s="422"/>
      <c r="BP24" s="422"/>
      <c r="BQ24" s="422"/>
      <c r="BR24" s="422"/>
      <c r="BS24" s="422"/>
      <c r="BT24" s="422"/>
    </row>
    <row r="25" spans="1:72" ht="13.5" hidden="1">
      <c r="A25" s="588" t="str">
        <f t="shared" si="3"/>
        <v/>
      </c>
      <c r="B25" s="615" t="str">
        <f t="shared" si="0"/>
        <v/>
      </c>
      <c r="C25" s="590"/>
      <c r="D25" s="591" t="str">
        <f t="shared" si="1"/>
        <v/>
      </c>
      <c r="E25" s="591" t="str">
        <f t="shared" si="2"/>
        <v/>
      </c>
      <c r="F25" s="591" t="str">
        <f>IF(AA25="","",2033)</f>
        <v/>
      </c>
      <c r="G25" s="608"/>
      <c r="H25"/>
      <c r="I25"/>
      <c r="J25"/>
      <c r="K25"/>
      <c r="L25"/>
      <c r="M25"/>
      <c r="N25"/>
      <c r="O25"/>
      <c r="P25"/>
      <c r="Q25"/>
      <c r="AA25" s="512" t="str">
        <f t="shared" si="6"/>
        <v/>
      </c>
      <c r="AB25" s="430"/>
      <c r="AC25" s="438"/>
      <c r="AD25" s="437" t="str">
        <f t="shared" si="7"/>
        <v/>
      </c>
      <c r="AE25" s="439" t="str">
        <f>IF(作業３!$N$14="","",作業３!$N$14)</f>
        <v/>
      </c>
      <c r="AF25" s="437" t="str">
        <f>IF(作業３!$N$15="","",作業３!$N$15)</f>
        <v/>
      </c>
      <c r="AG25" s="437" t="str">
        <f>IF(作業３!$N$16="","",作業３!$N$16)</f>
        <v/>
      </c>
      <c r="AH25" s="437" t="str">
        <f>IF(作業３!N$17="","",作業３!N$17)</f>
        <v/>
      </c>
      <c r="AI25" s="437" t="str">
        <f>IF(作業３!N$18="","",作業３!N$18)</f>
        <v/>
      </c>
      <c r="AJ25" s="437" t="str">
        <f>IF(作業３!N$19="","",作業３!N$19)</f>
        <v/>
      </c>
      <c r="AK25" s="437" t="str">
        <f>IF(作業３!N$20="","",作業３!N$20)</f>
        <v/>
      </c>
      <c r="AL25" s="437" t="str">
        <f>IF(作業３!N$21="","",作業３!N$21)</f>
        <v/>
      </c>
      <c r="AM25" s="437" t="str">
        <f>IF(作業３!N$22="","",作業３!N$22)</f>
        <v/>
      </c>
      <c r="AN25" s="437" t="str">
        <f>IF(作業３!N$23="","",作業３!N$23)</f>
        <v/>
      </c>
      <c r="AO25" s="437" t="str">
        <f>IF(作業３!N$24="","",作業３!N$24)</f>
        <v/>
      </c>
      <c r="AP25" s="437" t="str">
        <f>IF(作業３!N$25="","",作業３!N$25)</f>
        <v/>
      </c>
      <c r="AQ25" s="437" t="str">
        <f>IF(作業３!N$26="","",作業３!N$26)</f>
        <v/>
      </c>
      <c r="AR25" s="437" t="str">
        <f>IF(作業３!N$27="","",作業３!N$27)</f>
        <v/>
      </c>
      <c r="AS25" s="437" t="str">
        <f>IF(作業３!N$28="","",作業３!N$28)</f>
        <v/>
      </c>
      <c r="AT25" s="437" t="str">
        <f>IF(作業３!N$29="","",作業３!N$29)</f>
        <v/>
      </c>
      <c r="AU25" s="437" t="str">
        <f>IF(作業３!N$30="","",作業３!N$30)</f>
        <v/>
      </c>
      <c r="AV25" s="437" t="str">
        <f>IF(作業３!N$31="","",作業３!N$31)</f>
        <v/>
      </c>
      <c r="AW25" s="437" t="str">
        <f>IF(作業３!N$32="","",作業３!N$32)</f>
        <v/>
      </c>
      <c r="AX25" s="437" t="str">
        <f>IF(作業３!N$33="","",作業３!N$33)</f>
        <v/>
      </c>
      <c r="AY25" s="437" t="str">
        <f>IF(作業３!N$34="","",作業３!N$34)</f>
        <v/>
      </c>
      <c r="AZ25" s="437" t="str">
        <f>IF(作業３!N$35="","",作業３!N$35)</f>
        <v/>
      </c>
      <c r="BA25" s="437" t="str">
        <f>IF(作業３!N$36="","",作業３!N$36)</f>
        <v/>
      </c>
      <c r="BB25" s="437" t="str">
        <f>IF(作業３!N$37="","",作業３!N$37)</f>
        <v/>
      </c>
      <c r="BC25" s="437" t="str">
        <f>IF(作業３!N$38="","",作業３!N$38)</f>
        <v/>
      </c>
      <c r="BD25" s="437" t="str">
        <f>IF(作業３!N$39="","",作業３!N$39)</f>
        <v/>
      </c>
      <c r="BE25" s="437" t="str">
        <f>IF(作業３!N$40="","",作業３!N$40)</f>
        <v/>
      </c>
      <c r="BF25" s="437" t="str">
        <f>IF(作業３!N$41="","",作業３!N$41)</f>
        <v/>
      </c>
      <c r="BG25" s="440" t="str">
        <f>IF(作業３!N$42="","",作業３!N$42)</f>
        <v/>
      </c>
      <c r="BH25" s="422"/>
      <c r="BI25" s="422"/>
      <c r="BJ25" s="422"/>
      <c r="BK25" s="422"/>
      <c r="BL25" s="422"/>
      <c r="BM25" s="422"/>
      <c r="BN25" s="422"/>
      <c r="BO25" s="422"/>
      <c r="BP25" s="422"/>
      <c r="BQ25" s="422"/>
      <c r="BR25" s="422"/>
      <c r="BS25" s="422"/>
      <c r="BT25" s="422"/>
    </row>
    <row r="26" spans="1:72" ht="13.5" hidden="1">
      <c r="A26" s="588" t="str">
        <f t="shared" si="3"/>
        <v/>
      </c>
      <c r="B26" s="615" t="str">
        <f t="shared" si="0"/>
        <v/>
      </c>
      <c r="C26" s="590"/>
      <c r="D26" s="591" t="str">
        <f t="shared" si="1"/>
        <v/>
      </c>
      <c r="E26" s="591" t="str">
        <f t="shared" si="2"/>
        <v/>
      </c>
      <c r="F26" s="591" t="str">
        <f>IF(AA26="","",2034)</f>
        <v/>
      </c>
      <c r="G26" s="608"/>
      <c r="H26"/>
      <c r="I26"/>
      <c r="J26"/>
      <c r="K26"/>
      <c r="L26"/>
      <c r="M26"/>
      <c r="N26"/>
      <c r="O26"/>
      <c r="P26"/>
      <c r="Q26"/>
      <c r="AA26" s="512" t="str">
        <f t="shared" si="6"/>
        <v/>
      </c>
      <c r="AB26" s="430"/>
      <c r="AC26" s="438"/>
      <c r="AD26" s="437" t="str">
        <f t="shared" si="7"/>
        <v/>
      </c>
      <c r="AE26" s="439" t="str">
        <f>IF(作業３!$O$14="","",作業３!$O$14)</f>
        <v/>
      </c>
      <c r="AF26" s="437" t="str">
        <f>IF(作業３!$O$15="","",作業３!$O$15)</f>
        <v/>
      </c>
      <c r="AG26" s="437" t="str">
        <f>IF(作業３!$O$16="","",作業３!$O$16)</f>
        <v/>
      </c>
      <c r="AH26" s="437" t="str">
        <f>IF(作業３!O$17="","",作業３!O$17)</f>
        <v/>
      </c>
      <c r="AI26" s="437" t="str">
        <f>IF(作業３!O$18="","",作業３!O$18)</f>
        <v/>
      </c>
      <c r="AJ26" s="437" t="str">
        <f>IF(作業３!O$19="","",作業３!O$19)</f>
        <v/>
      </c>
      <c r="AK26" s="437" t="str">
        <f>IF(作業３!O$20="","",作業３!O$20)</f>
        <v/>
      </c>
      <c r="AL26" s="437" t="str">
        <f>IF(作業３!O$21="","",作業３!O$21)</f>
        <v/>
      </c>
      <c r="AM26" s="437" t="str">
        <f>IF(作業３!O$22="","",作業３!O$22)</f>
        <v/>
      </c>
      <c r="AN26" s="437" t="str">
        <f>IF(作業３!O$23="","",作業３!O$23)</f>
        <v/>
      </c>
      <c r="AO26" s="437" t="str">
        <f>IF(作業３!O$24="","",作業３!O$24)</f>
        <v/>
      </c>
      <c r="AP26" s="437" t="str">
        <f>IF(作業３!O$25="","",作業３!O$25)</f>
        <v/>
      </c>
      <c r="AQ26" s="437" t="str">
        <f>IF(作業３!O$26="","",作業３!O$26)</f>
        <v/>
      </c>
      <c r="AR26" s="437" t="str">
        <f>IF(作業３!O$27="","",作業３!O$27)</f>
        <v/>
      </c>
      <c r="AS26" s="437" t="str">
        <f>IF(作業３!O$28="","",作業３!O$28)</f>
        <v/>
      </c>
      <c r="AT26" s="437" t="str">
        <f>IF(作業３!O$29="","",作業３!O$29)</f>
        <v/>
      </c>
      <c r="AU26" s="437" t="str">
        <f>IF(作業３!O$30="","",作業３!O$30)</f>
        <v/>
      </c>
      <c r="AV26" s="437" t="str">
        <f>IF(作業３!O$31="","",作業３!O$31)</f>
        <v/>
      </c>
      <c r="AW26" s="437" t="str">
        <f>IF(作業３!O$32="","",作業３!O$32)</f>
        <v/>
      </c>
      <c r="AX26" s="437" t="str">
        <f>IF(作業３!O$33="","",作業３!O$33)</f>
        <v/>
      </c>
      <c r="AY26" s="437" t="str">
        <f>IF(作業３!O$34="","",作業３!O$34)</f>
        <v/>
      </c>
      <c r="AZ26" s="437" t="str">
        <f>IF(作業３!O$35="","",作業３!O$35)</f>
        <v/>
      </c>
      <c r="BA26" s="437" t="str">
        <f>IF(作業３!O$36="","",作業３!O$36)</f>
        <v/>
      </c>
      <c r="BB26" s="437" t="str">
        <f>IF(作業３!O$37="","",作業３!O$37)</f>
        <v/>
      </c>
      <c r="BC26" s="437" t="str">
        <f>IF(作業３!O$38="","",作業３!O$38)</f>
        <v/>
      </c>
      <c r="BD26" s="437" t="str">
        <f>IF(作業３!O$39="","",作業３!O$39)</f>
        <v/>
      </c>
      <c r="BE26" s="437" t="str">
        <f>IF(作業３!O$40="","",作業３!O$40)</f>
        <v/>
      </c>
      <c r="BF26" s="437" t="str">
        <f>IF(作業３!O$41="","",作業３!O$41)</f>
        <v/>
      </c>
      <c r="BG26" s="440" t="str">
        <f>IF(作業３!O$42="","",作業３!O$42)</f>
        <v/>
      </c>
      <c r="BH26" s="422"/>
      <c r="BI26" s="422"/>
      <c r="BJ26" s="422"/>
      <c r="BK26" s="422"/>
      <c r="BL26" s="422"/>
      <c r="BM26" s="422"/>
      <c r="BN26" s="422"/>
      <c r="BO26" s="422"/>
      <c r="BP26" s="422"/>
      <c r="BQ26" s="422"/>
      <c r="BR26" s="422"/>
      <c r="BS26" s="422"/>
      <c r="BT26" s="422"/>
    </row>
    <row r="27" spans="1:72" ht="13.5" hidden="1">
      <c r="A27" s="588" t="str">
        <f t="shared" si="3"/>
        <v/>
      </c>
      <c r="B27" s="615" t="str">
        <f t="shared" si="0"/>
        <v/>
      </c>
      <c r="C27" s="590"/>
      <c r="D27" s="591" t="str">
        <f t="shared" si="1"/>
        <v/>
      </c>
      <c r="E27" s="591" t="str">
        <f t="shared" si="2"/>
        <v/>
      </c>
      <c r="F27" s="591" t="str">
        <f>IF(AA27="","",2043)</f>
        <v/>
      </c>
      <c r="G27" s="608"/>
      <c r="H27"/>
      <c r="I27"/>
      <c r="J27"/>
      <c r="K27"/>
      <c r="L27"/>
      <c r="M27"/>
      <c r="N27"/>
      <c r="O27"/>
      <c r="P27"/>
      <c r="Q27"/>
      <c r="AA27" s="512" t="str">
        <f t="shared" si="6"/>
        <v/>
      </c>
      <c r="AB27" s="430"/>
      <c r="AC27" s="438"/>
      <c r="AD27" s="437" t="str">
        <f t="shared" si="7"/>
        <v/>
      </c>
      <c r="AE27" s="439" t="str">
        <f>IF(作業３!$P$14="","",作業３!$P$14)</f>
        <v/>
      </c>
      <c r="AF27" s="437" t="str">
        <f>IF(作業３!$P$15="","",作業３!$P$15)</f>
        <v/>
      </c>
      <c r="AG27" s="437" t="str">
        <f>IF(作業３!$P$16="","",作業３!$P$16)</f>
        <v/>
      </c>
      <c r="AH27" s="437" t="str">
        <f>IF(作業３!P$17="","",作業３!P$17)</f>
        <v/>
      </c>
      <c r="AI27" s="437" t="str">
        <f>IF(作業３!P$18="","",作業３!P$18)</f>
        <v/>
      </c>
      <c r="AJ27" s="437" t="str">
        <f>IF(作業３!P$19="","",作業３!P$19)</f>
        <v/>
      </c>
      <c r="AK27" s="437" t="str">
        <f>IF(作業３!P$20="","",作業３!P$20)</f>
        <v/>
      </c>
      <c r="AL27" s="437" t="str">
        <f>IF(作業３!P$21="","",作業３!P$21)</f>
        <v/>
      </c>
      <c r="AM27" s="437" t="str">
        <f>IF(作業３!P$22="","",作業３!P$22)</f>
        <v/>
      </c>
      <c r="AN27" s="437" t="str">
        <f>IF(作業３!P$23="","",作業３!P$23)</f>
        <v/>
      </c>
      <c r="AO27" s="437" t="str">
        <f>IF(作業３!P$24="","",作業３!P$24)</f>
        <v/>
      </c>
      <c r="AP27" s="437" t="str">
        <f>IF(作業３!P$25="","",作業３!P$25)</f>
        <v/>
      </c>
      <c r="AQ27" s="437" t="str">
        <f>IF(作業３!P$26="","",作業３!P$26)</f>
        <v/>
      </c>
      <c r="AR27" s="437" t="str">
        <f>IF(作業３!P$27="","",作業３!P$27)</f>
        <v/>
      </c>
      <c r="AS27" s="437" t="str">
        <f>IF(作業３!P$28="","",作業３!P$28)</f>
        <v/>
      </c>
      <c r="AT27" s="437" t="str">
        <f>IF(作業３!P$29="","",作業３!P$29)</f>
        <v/>
      </c>
      <c r="AU27" s="437" t="str">
        <f>IF(作業３!P$30="","",作業３!P$30)</f>
        <v/>
      </c>
      <c r="AV27" s="437" t="str">
        <f>IF(作業３!P$31="","",作業３!P$31)</f>
        <v/>
      </c>
      <c r="AW27" s="437" t="str">
        <f>IF(作業３!P$32="","",作業３!P$32)</f>
        <v/>
      </c>
      <c r="AX27" s="437" t="str">
        <f>IF(作業３!P$33="","",作業３!P$33)</f>
        <v/>
      </c>
      <c r="AY27" s="437" t="str">
        <f>IF(作業３!P$34="","",作業３!P$34)</f>
        <v/>
      </c>
      <c r="AZ27" s="437" t="str">
        <f>IF(作業３!P$35="","",作業３!P$35)</f>
        <v/>
      </c>
      <c r="BA27" s="437" t="str">
        <f>IF(作業３!P$36="","",作業３!P$36)</f>
        <v/>
      </c>
      <c r="BB27" s="437" t="str">
        <f>IF(作業３!P$37="","",作業３!P$37)</f>
        <v/>
      </c>
      <c r="BC27" s="437" t="str">
        <f>IF(作業３!P$38="","",作業３!P$38)</f>
        <v/>
      </c>
      <c r="BD27" s="437" t="str">
        <f>IF(作業３!P$39="","",作業３!P$39)</f>
        <v/>
      </c>
      <c r="BE27" s="437" t="str">
        <f>IF(作業３!P$40="","",作業３!P$40)</f>
        <v/>
      </c>
      <c r="BF27" s="437" t="str">
        <f>IF(作業３!P$41="","",作業３!P$41)</f>
        <v/>
      </c>
      <c r="BG27" s="440" t="str">
        <f>IF(作業３!P$42="","",作業３!P$42)</f>
        <v/>
      </c>
      <c r="BH27" s="422"/>
      <c r="BI27" s="422"/>
      <c r="BJ27" s="422"/>
      <c r="BK27" s="422"/>
      <c r="BL27" s="422"/>
      <c r="BM27" s="422"/>
      <c r="BN27" s="422"/>
      <c r="BO27" s="422"/>
      <c r="BP27" s="422"/>
      <c r="BQ27" s="422"/>
      <c r="BR27" s="422"/>
      <c r="BS27" s="422"/>
      <c r="BT27" s="422"/>
    </row>
    <row r="28" spans="1:72" ht="13.5" hidden="1">
      <c r="A28" s="588" t="str">
        <f t="shared" si="3"/>
        <v/>
      </c>
      <c r="B28" s="615" t="str">
        <f t="shared" si="0"/>
        <v/>
      </c>
      <c r="C28" s="590"/>
      <c r="D28" s="591" t="str">
        <f t="shared" si="1"/>
        <v/>
      </c>
      <c r="E28" s="591" t="str">
        <f t="shared" si="2"/>
        <v/>
      </c>
      <c r="F28" s="591" t="str">
        <f>IF(AA28="","",2044)</f>
        <v/>
      </c>
      <c r="G28" s="608"/>
      <c r="H28"/>
      <c r="I28"/>
      <c r="J28"/>
      <c r="K28"/>
      <c r="L28"/>
      <c r="M28"/>
      <c r="N28"/>
      <c r="O28"/>
      <c r="P28"/>
      <c r="Q28"/>
      <c r="AA28" s="512" t="str">
        <f t="shared" si="6"/>
        <v/>
      </c>
      <c r="AB28" s="430"/>
      <c r="AC28" s="438"/>
      <c r="AD28" s="437" t="str">
        <f t="shared" si="7"/>
        <v/>
      </c>
      <c r="AE28" s="439" t="str">
        <f>IF(作業３!$Q$14="","",作業３!$Q$14)</f>
        <v/>
      </c>
      <c r="AF28" s="437" t="str">
        <f>IF(作業３!$Q$15="","",作業３!$Q$15)</f>
        <v/>
      </c>
      <c r="AG28" s="437" t="str">
        <f>IF(作業３!$Q$16="","",作業３!$Q$16)</f>
        <v/>
      </c>
      <c r="AH28" s="437" t="str">
        <f>IF(作業３!Q$17="","",作業３!Q$17)</f>
        <v/>
      </c>
      <c r="AI28" s="437" t="str">
        <f>IF(作業３!Q$18="","",作業３!Q$18)</f>
        <v/>
      </c>
      <c r="AJ28" s="437" t="str">
        <f>IF(作業３!Q$19="","",作業３!Q$19)</f>
        <v/>
      </c>
      <c r="AK28" s="437" t="str">
        <f>IF(作業３!Q$20="","",作業３!Q$20)</f>
        <v/>
      </c>
      <c r="AL28" s="437" t="str">
        <f>IF(作業３!Q$21="","",作業３!Q$21)</f>
        <v/>
      </c>
      <c r="AM28" s="437" t="str">
        <f>IF(作業３!Q$22="","",作業３!Q$22)</f>
        <v/>
      </c>
      <c r="AN28" s="437" t="str">
        <f>IF(作業３!Q$23="","",作業３!Q$23)</f>
        <v/>
      </c>
      <c r="AO28" s="437" t="str">
        <f>IF(作業３!Q$24="","",作業３!Q$24)</f>
        <v/>
      </c>
      <c r="AP28" s="437" t="str">
        <f>IF(作業３!Q$25="","",作業３!Q$25)</f>
        <v/>
      </c>
      <c r="AQ28" s="437" t="str">
        <f>IF(作業３!Q$26="","",作業３!Q$26)</f>
        <v/>
      </c>
      <c r="AR28" s="437" t="str">
        <f>IF(作業３!Q$27="","",作業３!Q$27)</f>
        <v/>
      </c>
      <c r="AS28" s="437" t="str">
        <f>IF(作業３!Q$28="","",作業３!Q$28)</f>
        <v/>
      </c>
      <c r="AT28" s="437" t="str">
        <f>IF(作業３!Q$29="","",作業３!Q$29)</f>
        <v/>
      </c>
      <c r="AU28" s="437" t="str">
        <f>IF(作業３!Q$30="","",作業３!Q$30)</f>
        <v/>
      </c>
      <c r="AV28" s="437" t="str">
        <f>IF(作業３!Q$31="","",作業３!Q$31)</f>
        <v/>
      </c>
      <c r="AW28" s="437" t="str">
        <f>IF(作業３!Q$32="","",作業３!Q$32)</f>
        <v/>
      </c>
      <c r="AX28" s="437" t="str">
        <f>IF(作業３!Q$33="","",作業３!Q$33)</f>
        <v/>
      </c>
      <c r="AY28" s="437" t="str">
        <f>IF(作業３!Q$34="","",作業３!Q$34)</f>
        <v/>
      </c>
      <c r="AZ28" s="437" t="str">
        <f>IF(作業３!Q$35="","",作業３!Q$35)</f>
        <v/>
      </c>
      <c r="BA28" s="437" t="str">
        <f>IF(作業３!Q$36="","",作業３!Q$36)</f>
        <v/>
      </c>
      <c r="BB28" s="437" t="str">
        <f>IF(作業３!Q$37="","",作業３!Q$37)</f>
        <v/>
      </c>
      <c r="BC28" s="437" t="str">
        <f>IF(作業３!Q$38="","",作業３!Q$38)</f>
        <v/>
      </c>
      <c r="BD28" s="437" t="str">
        <f>IF(作業３!Q$39="","",作業３!Q$39)</f>
        <v/>
      </c>
      <c r="BE28" s="437" t="str">
        <f>IF(作業３!Q$40="","",作業３!Q$40)</f>
        <v/>
      </c>
      <c r="BF28" s="437" t="str">
        <f>IF(作業３!Q$41="","",作業３!Q$41)</f>
        <v/>
      </c>
      <c r="BG28" s="440" t="str">
        <f>IF(作業３!Q$42="","",作業３!Q$42)</f>
        <v/>
      </c>
      <c r="BH28" s="422"/>
      <c r="BI28" s="422"/>
      <c r="BJ28" s="422"/>
      <c r="BK28" s="422"/>
      <c r="BL28" s="422"/>
      <c r="BM28" s="422"/>
      <c r="BN28" s="422"/>
      <c r="BO28" s="422"/>
      <c r="BP28" s="422"/>
      <c r="BQ28" s="422"/>
      <c r="BR28" s="422"/>
      <c r="BS28" s="422"/>
      <c r="BT28" s="422"/>
    </row>
    <row r="29" spans="1:72" ht="13.5" hidden="1">
      <c r="A29" s="588" t="str">
        <f t="shared" si="3"/>
        <v/>
      </c>
      <c r="B29" s="615" t="str">
        <f t="shared" si="0"/>
        <v/>
      </c>
      <c r="C29" s="590"/>
      <c r="D29" s="591" t="str">
        <f t="shared" si="1"/>
        <v/>
      </c>
      <c r="E29" s="591" t="str">
        <f t="shared" si="2"/>
        <v/>
      </c>
      <c r="F29" s="591" t="str">
        <f>IF(AA29="","",2053)</f>
        <v/>
      </c>
      <c r="G29" s="608"/>
      <c r="H29"/>
      <c r="I29"/>
      <c r="J29"/>
      <c r="K29"/>
      <c r="L29"/>
      <c r="M29"/>
      <c r="N29"/>
      <c r="O29"/>
      <c r="P29"/>
      <c r="Q29"/>
      <c r="AA29" s="512" t="str">
        <f t="shared" si="6"/>
        <v/>
      </c>
      <c r="AB29" s="430"/>
      <c r="AC29" s="438"/>
      <c r="AD29" s="437" t="str">
        <f t="shared" si="7"/>
        <v/>
      </c>
      <c r="AE29" s="439" t="str">
        <f>IF(作業３!$R$14="","",作業３!$R$14)</f>
        <v/>
      </c>
      <c r="AF29" s="437" t="str">
        <f>IF(作業３!$R$15="","",作業３!$R$15)</f>
        <v/>
      </c>
      <c r="AG29" s="437" t="str">
        <f>IF(作業３!$R$16="","",作業３!$R$16)</f>
        <v/>
      </c>
      <c r="AH29" s="437" t="str">
        <f>IF(作業３!R$17="","",作業３!R$17)</f>
        <v/>
      </c>
      <c r="AI29" s="437" t="str">
        <f>IF(作業３!R$18="","",作業３!R$18)</f>
        <v/>
      </c>
      <c r="AJ29" s="437" t="str">
        <f>IF(作業３!R$19="","",作業３!R$19)</f>
        <v/>
      </c>
      <c r="AK29" s="437" t="str">
        <f>IF(作業３!R$20="","",作業３!R$20)</f>
        <v/>
      </c>
      <c r="AL29" s="437" t="str">
        <f>IF(作業３!R$21="","",作業３!R$21)</f>
        <v/>
      </c>
      <c r="AM29" s="437" t="str">
        <f>IF(作業３!R$22="","",作業３!R$22)</f>
        <v/>
      </c>
      <c r="AN29" s="437" t="str">
        <f>IF(作業３!R$23="","",作業３!R$23)</f>
        <v/>
      </c>
      <c r="AO29" s="437" t="str">
        <f>IF(作業３!R$24="","",作業３!R$24)</f>
        <v/>
      </c>
      <c r="AP29" s="437" t="str">
        <f>IF(作業３!R$25="","",作業３!R$25)</f>
        <v/>
      </c>
      <c r="AQ29" s="437" t="str">
        <f>IF(作業３!R$26="","",作業３!R$26)</f>
        <v/>
      </c>
      <c r="AR29" s="437" t="str">
        <f>IF(作業３!R$27="","",作業３!R$27)</f>
        <v/>
      </c>
      <c r="AS29" s="437" t="str">
        <f>IF(作業３!R$28="","",作業３!R$28)</f>
        <v/>
      </c>
      <c r="AT29" s="437" t="str">
        <f>IF(作業３!R$29="","",作業３!R$29)</f>
        <v/>
      </c>
      <c r="AU29" s="437" t="str">
        <f>IF(作業３!R$30="","",作業３!R$30)</f>
        <v/>
      </c>
      <c r="AV29" s="437" t="str">
        <f>IF(作業３!R$31="","",作業３!R$31)</f>
        <v/>
      </c>
      <c r="AW29" s="437" t="str">
        <f>IF(作業３!R$32="","",作業３!R$32)</f>
        <v/>
      </c>
      <c r="AX29" s="437" t="str">
        <f>IF(作業３!R$33="","",作業３!R$33)</f>
        <v/>
      </c>
      <c r="AY29" s="437" t="str">
        <f>IF(作業３!R$34="","",作業３!R$34)</f>
        <v/>
      </c>
      <c r="AZ29" s="437" t="str">
        <f>IF(作業３!R$35="","",作業３!R$35)</f>
        <v/>
      </c>
      <c r="BA29" s="437" t="str">
        <f>IF(作業３!R$36="","",作業３!R$36)</f>
        <v/>
      </c>
      <c r="BB29" s="437" t="str">
        <f>IF(作業３!R$37="","",作業３!R$37)</f>
        <v/>
      </c>
      <c r="BC29" s="437" t="str">
        <f>IF(作業３!R$38="","",作業３!R$38)</f>
        <v/>
      </c>
      <c r="BD29" s="437" t="str">
        <f>IF(作業３!R$39="","",作業３!R$39)</f>
        <v/>
      </c>
      <c r="BE29" s="437" t="str">
        <f>IF(作業３!R$40="","",作業３!R$40)</f>
        <v/>
      </c>
      <c r="BF29" s="437" t="str">
        <f>IF(作業３!R$41="","",作業３!R$41)</f>
        <v/>
      </c>
      <c r="BG29" s="440" t="str">
        <f>IF(作業３!R$42="","",作業３!R$42)</f>
        <v/>
      </c>
      <c r="BH29" s="422"/>
      <c r="BI29" s="422"/>
      <c r="BJ29" s="422"/>
      <c r="BK29" s="422"/>
      <c r="BL29" s="422"/>
      <c r="BM29" s="422"/>
      <c r="BN29" s="422"/>
      <c r="BO29" s="422"/>
      <c r="BP29" s="422"/>
      <c r="BQ29" s="422"/>
      <c r="BR29" s="422"/>
      <c r="BS29" s="422"/>
      <c r="BT29" s="422"/>
    </row>
    <row r="30" spans="1:72" ht="13.5" hidden="1">
      <c r="A30" s="588" t="str">
        <f t="shared" si="3"/>
        <v/>
      </c>
      <c r="B30" s="615" t="str">
        <f t="shared" si="0"/>
        <v/>
      </c>
      <c r="C30" s="590"/>
      <c r="D30" s="591" t="str">
        <f t="shared" si="1"/>
        <v/>
      </c>
      <c r="E30" s="591" t="str">
        <f t="shared" si="2"/>
        <v/>
      </c>
      <c r="F30" s="591" t="str">
        <f>IF(AA30="","",2054)</f>
        <v/>
      </c>
      <c r="G30" s="608"/>
      <c r="H30"/>
      <c r="I30"/>
      <c r="J30"/>
      <c r="K30"/>
      <c r="L30"/>
      <c r="M30"/>
      <c r="N30"/>
      <c r="O30"/>
      <c r="P30"/>
      <c r="Q30"/>
      <c r="AA30" s="512" t="str">
        <f t="shared" si="6"/>
        <v/>
      </c>
      <c r="AB30" s="430"/>
      <c r="AC30" s="438"/>
      <c r="AD30" s="437" t="str">
        <f t="shared" si="7"/>
        <v/>
      </c>
      <c r="AE30" s="439" t="str">
        <f>IF(作業３!$S$14="","",作業３!$S$14)</f>
        <v/>
      </c>
      <c r="AF30" s="437" t="str">
        <f>IF(作業３!$S$15="","",作業３!$S$15)</f>
        <v/>
      </c>
      <c r="AG30" s="437" t="str">
        <f>IF(作業３!$S$16="","",作業３!$S$16)</f>
        <v/>
      </c>
      <c r="AH30" s="437" t="str">
        <f>IF(作業３!S$17="","",作業３!S$17)</f>
        <v/>
      </c>
      <c r="AI30" s="437" t="str">
        <f>IF(作業３!S$18="","",作業３!S$18)</f>
        <v/>
      </c>
      <c r="AJ30" s="437" t="str">
        <f>IF(作業３!S$19="","",作業３!S$19)</f>
        <v/>
      </c>
      <c r="AK30" s="437" t="str">
        <f>IF(作業３!S$20="","",作業３!S$20)</f>
        <v/>
      </c>
      <c r="AL30" s="437" t="str">
        <f>IF(作業３!S$21="","",作業３!S$21)</f>
        <v/>
      </c>
      <c r="AM30" s="437" t="str">
        <f>IF(作業３!S$22="","",作業３!S$22)</f>
        <v/>
      </c>
      <c r="AN30" s="437" t="str">
        <f>IF(作業３!S$23="","",作業３!S$23)</f>
        <v/>
      </c>
      <c r="AO30" s="437" t="str">
        <f>IF(作業３!S$24="","",作業３!S$24)</f>
        <v/>
      </c>
      <c r="AP30" s="437" t="str">
        <f>IF(作業３!S$25="","",作業３!S$25)</f>
        <v/>
      </c>
      <c r="AQ30" s="437" t="str">
        <f>IF(作業３!S$26="","",作業３!S$26)</f>
        <v/>
      </c>
      <c r="AR30" s="437" t="str">
        <f>IF(作業３!S$27="","",作業３!S$27)</f>
        <v/>
      </c>
      <c r="AS30" s="437" t="str">
        <f>IF(作業３!S$28="","",作業３!S$28)</f>
        <v/>
      </c>
      <c r="AT30" s="437" t="str">
        <f>IF(作業３!S$29="","",作業３!S$29)</f>
        <v/>
      </c>
      <c r="AU30" s="437" t="str">
        <f>IF(作業３!S$30="","",作業３!S$30)</f>
        <v/>
      </c>
      <c r="AV30" s="437" t="str">
        <f>IF(作業３!S$31="","",作業３!S$31)</f>
        <v/>
      </c>
      <c r="AW30" s="437" t="str">
        <f>IF(作業３!S$32="","",作業３!S$32)</f>
        <v/>
      </c>
      <c r="AX30" s="437" t="str">
        <f>IF(作業３!S$33="","",作業３!S$33)</f>
        <v/>
      </c>
      <c r="AY30" s="437" t="str">
        <f>IF(作業３!S$34="","",作業３!S$34)</f>
        <v/>
      </c>
      <c r="AZ30" s="437" t="str">
        <f>IF(作業３!S$35="","",作業３!S$35)</f>
        <v/>
      </c>
      <c r="BA30" s="437" t="str">
        <f>IF(作業３!S$36="","",作業３!S$36)</f>
        <v/>
      </c>
      <c r="BB30" s="437" t="str">
        <f>IF(作業３!S$37="","",作業３!S$37)</f>
        <v/>
      </c>
      <c r="BC30" s="437" t="str">
        <f>IF(作業３!S$38="","",作業３!S$38)</f>
        <v/>
      </c>
      <c r="BD30" s="437" t="str">
        <f>IF(作業３!S$39="","",作業３!S$39)</f>
        <v/>
      </c>
      <c r="BE30" s="437" t="str">
        <f>IF(作業３!S$40="","",作業３!S$40)</f>
        <v/>
      </c>
      <c r="BF30" s="437" t="str">
        <f>IF(作業３!S$41="","",作業３!S$41)</f>
        <v/>
      </c>
      <c r="BG30" s="440" t="str">
        <f>IF(作業３!S$42="","",作業３!S$42)</f>
        <v/>
      </c>
      <c r="BH30" s="422"/>
      <c r="BI30" s="422"/>
      <c r="BJ30" s="422"/>
      <c r="BK30" s="422"/>
      <c r="BL30" s="422"/>
      <c r="BM30" s="422"/>
      <c r="BN30" s="422"/>
      <c r="BO30" s="422"/>
      <c r="BP30" s="422"/>
      <c r="BQ30" s="422"/>
      <c r="BR30" s="422"/>
      <c r="BS30" s="422"/>
      <c r="BT30" s="422"/>
    </row>
    <row r="31" spans="1:72" ht="13.5" hidden="1">
      <c r="A31" s="588" t="str">
        <f t="shared" si="3"/>
        <v/>
      </c>
      <c r="B31" s="615" t="str">
        <f t="shared" si="0"/>
        <v/>
      </c>
      <c r="C31" s="590"/>
      <c r="D31" s="591" t="str">
        <f t="shared" si="1"/>
        <v/>
      </c>
      <c r="E31" s="591" t="str">
        <f t="shared" si="2"/>
        <v/>
      </c>
      <c r="F31" s="591" t="str">
        <f>IF(AA31="","",2063)</f>
        <v/>
      </c>
      <c r="G31" s="608"/>
      <c r="H31"/>
      <c r="I31"/>
      <c r="J31"/>
      <c r="K31"/>
      <c r="L31"/>
      <c r="M31"/>
      <c r="N31"/>
      <c r="O31"/>
      <c r="P31"/>
      <c r="Q31"/>
      <c r="AA31" s="512" t="str">
        <f t="shared" si="6"/>
        <v/>
      </c>
      <c r="AB31" s="430"/>
      <c r="AC31" s="438"/>
      <c r="AD31" s="437" t="str">
        <f t="shared" si="7"/>
        <v/>
      </c>
      <c r="AE31" s="439" t="str">
        <f>IF(作業３!$T$14="","",作業３!$T$14)</f>
        <v/>
      </c>
      <c r="AF31" s="437" t="str">
        <f>IF(作業３!$T$15="","",作業３!$T$15)</f>
        <v/>
      </c>
      <c r="AG31" s="437" t="str">
        <f>IF(作業３!$T$16="","",作業３!$T$16)</f>
        <v/>
      </c>
      <c r="AH31" s="437" t="str">
        <f>IF(作業３!T$17="","",作業３!T$17)</f>
        <v/>
      </c>
      <c r="AI31" s="437" t="str">
        <f>IF(作業３!T$18="","",作業３!T$18)</f>
        <v/>
      </c>
      <c r="AJ31" s="437" t="str">
        <f>IF(作業３!T$19="","",作業３!T$19)</f>
        <v/>
      </c>
      <c r="AK31" s="437" t="str">
        <f>IF(作業３!T$20="","",作業３!T$20)</f>
        <v/>
      </c>
      <c r="AL31" s="437" t="str">
        <f>IF(作業３!T$21="","",作業３!T$21)</f>
        <v/>
      </c>
      <c r="AM31" s="437" t="str">
        <f>IF(作業３!T$22="","",作業３!T$22)</f>
        <v/>
      </c>
      <c r="AN31" s="437" t="str">
        <f>IF(作業３!T$23="","",作業３!T$23)</f>
        <v/>
      </c>
      <c r="AO31" s="437" t="str">
        <f>IF(作業３!T$24="","",作業３!T$24)</f>
        <v/>
      </c>
      <c r="AP31" s="437" t="str">
        <f>IF(作業３!T$25="","",作業３!T$25)</f>
        <v/>
      </c>
      <c r="AQ31" s="437" t="str">
        <f>IF(作業３!T$26="","",作業３!T$26)</f>
        <v/>
      </c>
      <c r="AR31" s="437" t="str">
        <f>IF(作業３!T$27="","",作業３!T$27)</f>
        <v/>
      </c>
      <c r="AS31" s="437" t="str">
        <f>IF(作業３!T$28="","",作業３!T$28)</f>
        <v/>
      </c>
      <c r="AT31" s="437" t="str">
        <f>IF(作業３!T$29="","",作業３!T$29)</f>
        <v/>
      </c>
      <c r="AU31" s="437" t="str">
        <f>IF(作業３!T$30="","",作業３!T$30)</f>
        <v/>
      </c>
      <c r="AV31" s="437" t="str">
        <f>IF(作業３!T$31="","",作業３!T$31)</f>
        <v/>
      </c>
      <c r="AW31" s="437" t="str">
        <f>IF(作業３!T$32="","",作業３!T$32)</f>
        <v/>
      </c>
      <c r="AX31" s="437" t="str">
        <f>IF(作業３!T$33="","",作業３!T$33)</f>
        <v/>
      </c>
      <c r="AY31" s="437" t="str">
        <f>IF(作業３!T$34="","",作業３!T$34)</f>
        <v/>
      </c>
      <c r="AZ31" s="437" t="str">
        <f>IF(作業３!T$35="","",作業３!T$35)</f>
        <v/>
      </c>
      <c r="BA31" s="437" t="str">
        <f>IF(作業３!T$36="","",作業３!T$36)</f>
        <v/>
      </c>
      <c r="BB31" s="437" t="str">
        <f>IF(作業３!T$37="","",作業３!T$37)</f>
        <v/>
      </c>
      <c r="BC31" s="437" t="str">
        <f>IF(作業３!T$38="","",作業３!T$38)</f>
        <v/>
      </c>
      <c r="BD31" s="437" t="str">
        <f>IF(作業３!T$39="","",作業３!T$39)</f>
        <v/>
      </c>
      <c r="BE31" s="437" t="str">
        <f>IF(作業３!T$40="","",作業３!T$40)</f>
        <v/>
      </c>
      <c r="BF31" s="437" t="str">
        <f>IF(作業３!T$41="","",作業３!T$41)</f>
        <v/>
      </c>
      <c r="BG31" s="440" t="str">
        <f>IF(作業３!T$42="","",作業３!T$42)</f>
        <v/>
      </c>
      <c r="BH31" s="422"/>
      <c r="BI31" s="422"/>
      <c r="BJ31" s="422"/>
      <c r="BK31" s="422"/>
      <c r="BL31" s="422"/>
      <c r="BM31" s="422"/>
      <c r="BN31" s="422"/>
      <c r="BO31" s="422"/>
      <c r="BP31" s="422"/>
      <c r="BQ31" s="422"/>
      <c r="BR31" s="422"/>
      <c r="BS31" s="422"/>
      <c r="BT31" s="422"/>
    </row>
    <row r="32" spans="1:72" ht="13.5" hidden="1">
      <c r="A32" s="588" t="str">
        <f t="shared" si="3"/>
        <v/>
      </c>
      <c r="B32" s="615" t="str">
        <f t="shared" si="0"/>
        <v/>
      </c>
      <c r="C32" s="590"/>
      <c r="D32" s="591" t="str">
        <f t="shared" si="1"/>
        <v/>
      </c>
      <c r="E32" s="591" t="str">
        <f t="shared" si="2"/>
        <v/>
      </c>
      <c r="F32" s="591" t="str">
        <f>IF(AA32="","",2064)</f>
        <v/>
      </c>
      <c r="G32" s="608"/>
      <c r="H32"/>
      <c r="I32"/>
      <c r="J32"/>
      <c r="K32"/>
      <c r="L32"/>
      <c r="M32"/>
      <c r="N32"/>
      <c r="O32"/>
      <c r="P32"/>
      <c r="Q32"/>
      <c r="AA32" s="512" t="str">
        <f t="shared" si="6"/>
        <v/>
      </c>
      <c r="AB32" s="430"/>
      <c r="AC32" s="438"/>
      <c r="AD32" s="437" t="str">
        <f t="shared" si="7"/>
        <v/>
      </c>
      <c r="AE32" s="439" t="str">
        <f>IF(作業３!$U$14="","",作業３!$U$14)</f>
        <v/>
      </c>
      <c r="AF32" s="437" t="str">
        <f>IF(作業３!$U$15="","",作業３!$U$15)</f>
        <v/>
      </c>
      <c r="AG32" s="437" t="str">
        <f>IF(作業３!$U$16="","",作業３!$U$16)</f>
        <v/>
      </c>
      <c r="AH32" s="437" t="str">
        <f>IF(作業３!U$17="","",作業３!U$17)</f>
        <v/>
      </c>
      <c r="AI32" s="437" t="str">
        <f>IF(作業３!U$18="","",作業３!U$18)</f>
        <v/>
      </c>
      <c r="AJ32" s="437" t="str">
        <f>IF(作業３!U$19="","",作業３!U$19)</f>
        <v/>
      </c>
      <c r="AK32" s="437" t="str">
        <f>IF(作業３!U$20="","",作業３!U$20)</f>
        <v/>
      </c>
      <c r="AL32" s="437" t="str">
        <f>IF(作業３!U$21="","",作業３!U$21)</f>
        <v/>
      </c>
      <c r="AM32" s="437" t="str">
        <f>IF(作業３!U$22="","",作業３!U$22)</f>
        <v/>
      </c>
      <c r="AN32" s="437" t="str">
        <f>IF(作業３!U$23="","",作業３!U$23)</f>
        <v/>
      </c>
      <c r="AO32" s="437" t="str">
        <f>IF(作業３!U$24="","",作業３!U$24)</f>
        <v/>
      </c>
      <c r="AP32" s="437" t="str">
        <f>IF(作業３!U$25="","",作業３!U$25)</f>
        <v/>
      </c>
      <c r="AQ32" s="437" t="str">
        <f>IF(作業３!U$26="","",作業３!U$26)</f>
        <v/>
      </c>
      <c r="AR32" s="437" t="str">
        <f>IF(作業３!U$27="","",作業３!U$27)</f>
        <v/>
      </c>
      <c r="AS32" s="437" t="str">
        <f>IF(作業３!U$28="","",作業３!U$28)</f>
        <v/>
      </c>
      <c r="AT32" s="437" t="str">
        <f>IF(作業３!U$29="","",作業３!U$29)</f>
        <v/>
      </c>
      <c r="AU32" s="437" t="str">
        <f>IF(作業３!U$30="","",作業３!U$30)</f>
        <v/>
      </c>
      <c r="AV32" s="437" t="str">
        <f>IF(作業３!U$31="","",作業３!U$31)</f>
        <v/>
      </c>
      <c r="AW32" s="437" t="str">
        <f>IF(作業３!U$32="","",作業３!U$32)</f>
        <v/>
      </c>
      <c r="AX32" s="437" t="str">
        <f>IF(作業３!U$33="","",作業３!U$33)</f>
        <v/>
      </c>
      <c r="AY32" s="437" t="str">
        <f>IF(作業３!U$34="","",作業３!U$34)</f>
        <v/>
      </c>
      <c r="AZ32" s="437" t="str">
        <f>IF(作業３!U$35="","",作業３!U$35)</f>
        <v/>
      </c>
      <c r="BA32" s="437" t="str">
        <f>IF(作業３!U$36="","",作業３!U$36)</f>
        <v/>
      </c>
      <c r="BB32" s="437" t="str">
        <f>IF(作業３!U$37="","",作業３!U$37)</f>
        <v/>
      </c>
      <c r="BC32" s="437" t="str">
        <f>IF(作業３!U$38="","",作業３!U$38)</f>
        <v/>
      </c>
      <c r="BD32" s="437" t="str">
        <f>IF(作業３!U$39="","",作業３!U$39)</f>
        <v/>
      </c>
      <c r="BE32" s="437" t="str">
        <f>IF(作業３!U$40="","",作業３!U$40)</f>
        <v/>
      </c>
      <c r="BF32" s="437" t="str">
        <f>IF(作業３!U$41="","",作業３!U$41)</f>
        <v/>
      </c>
      <c r="BG32" s="440" t="str">
        <f>IF(作業３!U$42="","",作業３!U$42)</f>
        <v/>
      </c>
      <c r="BH32" s="422"/>
      <c r="BI32" s="422"/>
      <c r="BJ32" s="422"/>
      <c r="BK32" s="422"/>
      <c r="BL32" s="422"/>
      <c r="BM32" s="422"/>
      <c r="BN32" s="422"/>
      <c r="BO32" s="422"/>
      <c r="BP32" s="422"/>
      <c r="BQ32" s="422"/>
      <c r="BR32" s="422"/>
      <c r="BS32" s="422"/>
      <c r="BT32" s="422"/>
    </row>
    <row r="33" spans="1:72" ht="13.5" hidden="1">
      <c r="A33" s="588" t="str">
        <f t="shared" si="3"/>
        <v/>
      </c>
      <c r="B33" s="615" t="str">
        <f t="shared" si="0"/>
        <v/>
      </c>
      <c r="C33" s="590"/>
      <c r="D33" s="591" t="str">
        <f t="shared" si="1"/>
        <v/>
      </c>
      <c r="E33" s="591" t="str">
        <f t="shared" si="2"/>
        <v/>
      </c>
      <c r="F33" s="591" t="str">
        <f>IF(AA33="","",2073)</f>
        <v/>
      </c>
      <c r="G33" s="608"/>
      <c r="H33"/>
      <c r="I33"/>
      <c r="J33"/>
      <c r="K33"/>
      <c r="L33"/>
      <c r="M33"/>
      <c r="N33"/>
      <c r="O33"/>
      <c r="P33"/>
      <c r="Q33"/>
      <c r="AA33" s="512" t="str">
        <f t="shared" si="6"/>
        <v/>
      </c>
      <c r="AB33" s="430"/>
      <c r="AC33" s="438"/>
      <c r="AD33" s="437" t="str">
        <f t="shared" si="7"/>
        <v/>
      </c>
      <c r="AE33" s="439" t="str">
        <f>IF(作業３!$V$14="","",作業３!$V$14)</f>
        <v/>
      </c>
      <c r="AF33" s="437" t="str">
        <f>IF(作業３!$V$15="","",作業３!$V$15)</f>
        <v/>
      </c>
      <c r="AG33" s="437" t="str">
        <f>IF(作業３!$V$16="","",作業３!$V$16)</f>
        <v/>
      </c>
      <c r="AH33" s="437" t="str">
        <f>IF(作業３!V$17="","",作業３!V$17)</f>
        <v/>
      </c>
      <c r="AI33" s="437" t="str">
        <f>IF(作業３!V$18="","",作業３!V$18)</f>
        <v/>
      </c>
      <c r="AJ33" s="437" t="str">
        <f>IF(作業３!V$19="","",作業３!V$19)</f>
        <v/>
      </c>
      <c r="AK33" s="437" t="str">
        <f>IF(作業３!V$20="","",作業３!V$20)</f>
        <v/>
      </c>
      <c r="AL33" s="437" t="str">
        <f>IF(作業３!V$21="","",作業３!V$21)</f>
        <v/>
      </c>
      <c r="AM33" s="437" t="str">
        <f>IF(作業３!V$22="","",作業３!V$22)</f>
        <v/>
      </c>
      <c r="AN33" s="437" t="str">
        <f>IF(作業３!V$23="","",作業３!V$23)</f>
        <v/>
      </c>
      <c r="AO33" s="437" t="str">
        <f>IF(作業３!V$24="","",作業３!V$24)</f>
        <v/>
      </c>
      <c r="AP33" s="437" t="str">
        <f>IF(作業３!V$25="","",作業３!V$25)</f>
        <v/>
      </c>
      <c r="AQ33" s="437" t="str">
        <f>IF(作業３!V$26="","",作業３!V$26)</f>
        <v/>
      </c>
      <c r="AR33" s="437" t="str">
        <f>IF(作業３!V$27="","",作業３!V$27)</f>
        <v/>
      </c>
      <c r="AS33" s="437" t="str">
        <f>IF(作業３!V$28="","",作業３!V$28)</f>
        <v/>
      </c>
      <c r="AT33" s="437" t="str">
        <f>IF(作業３!V$29="","",作業３!V$29)</f>
        <v/>
      </c>
      <c r="AU33" s="437" t="str">
        <f>IF(作業３!V$30="","",作業３!V$30)</f>
        <v/>
      </c>
      <c r="AV33" s="437" t="str">
        <f>IF(作業３!V$31="","",作業３!V$31)</f>
        <v/>
      </c>
      <c r="AW33" s="437" t="str">
        <f>IF(作業３!V$32="","",作業３!V$32)</f>
        <v/>
      </c>
      <c r="AX33" s="437" t="str">
        <f>IF(作業３!V$33="","",作業３!V$33)</f>
        <v/>
      </c>
      <c r="AY33" s="437" t="str">
        <f>IF(作業３!V$34="","",作業３!V$34)</f>
        <v/>
      </c>
      <c r="AZ33" s="437" t="str">
        <f>IF(作業３!V$35="","",作業３!V$35)</f>
        <v/>
      </c>
      <c r="BA33" s="437" t="str">
        <f>IF(作業３!V$36="","",作業３!V$36)</f>
        <v/>
      </c>
      <c r="BB33" s="437" t="str">
        <f>IF(作業３!V$37="","",作業３!V$37)</f>
        <v/>
      </c>
      <c r="BC33" s="437" t="str">
        <f>IF(作業３!V$38="","",作業３!V$38)</f>
        <v/>
      </c>
      <c r="BD33" s="437" t="str">
        <f>IF(作業３!V$39="","",作業３!V$39)</f>
        <v/>
      </c>
      <c r="BE33" s="437" t="str">
        <f>IF(作業３!V$40="","",作業３!V$40)</f>
        <v/>
      </c>
      <c r="BF33" s="437" t="str">
        <f>IF(作業３!V$41="","",作業３!V$41)</f>
        <v/>
      </c>
      <c r="BG33" s="440" t="str">
        <f>IF(作業３!V$42="","",作業３!V$42)</f>
        <v/>
      </c>
      <c r="BH33" s="422"/>
      <c r="BI33" s="422"/>
      <c r="BJ33" s="422"/>
      <c r="BK33" s="422"/>
      <c r="BL33" s="422"/>
      <c r="BM33" s="422"/>
      <c r="BN33" s="422"/>
      <c r="BO33" s="422"/>
      <c r="BP33" s="422"/>
      <c r="BQ33" s="422"/>
      <c r="BR33" s="422"/>
      <c r="BS33" s="422"/>
      <c r="BT33" s="422"/>
    </row>
    <row r="34" spans="1:72" ht="13.5" hidden="1">
      <c r="A34" s="588" t="str">
        <f t="shared" si="3"/>
        <v/>
      </c>
      <c r="B34" s="615" t="str">
        <f t="shared" si="0"/>
        <v/>
      </c>
      <c r="C34" s="590"/>
      <c r="D34" s="591" t="str">
        <f t="shared" si="1"/>
        <v/>
      </c>
      <c r="E34" s="591" t="str">
        <f t="shared" si="2"/>
        <v/>
      </c>
      <c r="F34" s="591" t="str">
        <f>IF(AA34="","",2074)</f>
        <v/>
      </c>
      <c r="G34" s="608"/>
      <c r="H34"/>
      <c r="I34"/>
      <c r="J34"/>
      <c r="K34"/>
      <c r="L34"/>
      <c r="M34"/>
      <c r="N34"/>
      <c r="O34"/>
      <c r="P34"/>
      <c r="Q34"/>
      <c r="AA34" s="512" t="str">
        <f t="shared" si="6"/>
        <v/>
      </c>
      <c r="AB34" s="430"/>
      <c r="AC34" s="438"/>
      <c r="AD34" s="437" t="str">
        <f t="shared" si="7"/>
        <v/>
      </c>
      <c r="AE34" s="439" t="str">
        <f>IF(作業３!$W$14="","",作業３!$W$14)</f>
        <v/>
      </c>
      <c r="AF34" s="437" t="str">
        <f>IF(作業３!$W$15="","",作業３!$W$15)</f>
        <v/>
      </c>
      <c r="AG34" s="437" t="str">
        <f>IF(作業３!$W$16="","",作業３!$W$16)</f>
        <v/>
      </c>
      <c r="AH34" s="437" t="str">
        <f>IF(作業３!W$17="","",作業３!W$17)</f>
        <v/>
      </c>
      <c r="AI34" s="437" t="str">
        <f>IF(作業３!W$18="","",作業３!W$18)</f>
        <v/>
      </c>
      <c r="AJ34" s="437" t="str">
        <f>IF(作業３!W$19="","",作業３!W$19)</f>
        <v/>
      </c>
      <c r="AK34" s="437" t="str">
        <f>IF(作業３!W$20="","",作業３!W$20)</f>
        <v/>
      </c>
      <c r="AL34" s="437" t="str">
        <f>IF(作業３!W$21="","",作業３!W$21)</f>
        <v/>
      </c>
      <c r="AM34" s="437" t="str">
        <f>IF(作業３!W$22="","",作業３!W$22)</f>
        <v/>
      </c>
      <c r="AN34" s="437" t="str">
        <f>IF(作業３!W$23="","",作業３!W$23)</f>
        <v/>
      </c>
      <c r="AO34" s="437" t="str">
        <f>IF(作業３!W$24="","",作業３!W$24)</f>
        <v/>
      </c>
      <c r="AP34" s="437" t="str">
        <f>IF(作業３!W$25="","",作業３!W$25)</f>
        <v/>
      </c>
      <c r="AQ34" s="437" t="str">
        <f>IF(作業３!W$26="","",作業３!W$26)</f>
        <v/>
      </c>
      <c r="AR34" s="437" t="str">
        <f>IF(作業３!W$27="","",作業３!W$27)</f>
        <v/>
      </c>
      <c r="AS34" s="437" t="str">
        <f>IF(作業３!W$28="","",作業３!W$28)</f>
        <v/>
      </c>
      <c r="AT34" s="437" t="str">
        <f>IF(作業３!W$29="","",作業３!W$29)</f>
        <v/>
      </c>
      <c r="AU34" s="437" t="str">
        <f>IF(作業３!W$30="","",作業３!W$30)</f>
        <v/>
      </c>
      <c r="AV34" s="437" t="str">
        <f>IF(作業３!W$31="","",作業３!W$31)</f>
        <v/>
      </c>
      <c r="AW34" s="437" t="str">
        <f>IF(作業３!W$32="","",作業３!W$32)</f>
        <v/>
      </c>
      <c r="AX34" s="437" t="str">
        <f>IF(作業３!W$33="","",作業３!W$33)</f>
        <v/>
      </c>
      <c r="AY34" s="437" t="str">
        <f>IF(作業３!W$34="","",作業３!W$34)</f>
        <v/>
      </c>
      <c r="AZ34" s="437" t="str">
        <f>IF(作業３!W$35="","",作業３!W$35)</f>
        <v/>
      </c>
      <c r="BA34" s="437" t="str">
        <f>IF(作業３!W$36="","",作業３!W$36)</f>
        <v/>
      </c>
      <c r="BB34" s="437" t="str">
        <f>IF(作業３!W$37="","",作業３!W$37)</f>
        <v/>
      </c>
      <c r="BC34" s="437" t="str">
        <f>IF(作業３!W$38="","",作業３!W$38)</f>
        <v/>
      </c>
      <c r="BD34" s="437" t="str">
        <f>IF(作業３!W$39="","",作業３!W$39)</f>
        <v/>
      </c>
      <c r="BE34" s="437" t="str">
        <f>IF(作業３!W$40="","",作業３!W$40)</f>
        <v/>
      </c>
      <c r="BF34" s="437" t="str">
        <f>IF(作業３!W$41="","",作業３!W$41)</f>
        <v/>
      </c>
      <c r="BG34" s="440" t="str">
        <f>IF(作業３!W$42="","",作業３!W$42)</f>
        <v/>
      </c>
      <c r="BH34" s="422"/>
      <c r="BI34" s="422"/>
      <c r="BJ34" s="422"/>
      <c r="BK34" s="422"/>
      <c r="BL34" s="422"/>
      <c r="BM34" s="422"/>
      <c r="BN34" s="422"/>
      <c r="BO34" s="422"/>
      <c r="BP34" s="422"/>
      <c r="BQ34" s="422"/>
      <c r="BR34" s="422"/>
      <c r="BS34" s="422"/>
      <c r="BT34" s="422"/>
    </row>
    <row r="35" spans="1:72" ht="14.25" hidden="1" thickBot="1">
      <c r="A35" s="588" t="str">
        <f t="shared" si="3"/>
        <v/>
      </c>
      <c r="B35" s="615" t="str">
        <f t="shared" si="0"/>
        <v/>
      </c>
      <c r="C35" s="590"/>
      <c r="D35" s="591" t="str">
        <f t="shared" si="1"/>
        <v/>
      </c>
      <c r="E35" s="591" t="str">
        <f t="shared" si="2"/>
        <v/>
      </c>
      <c r="F35" s="591" t="str">
        <f>IF(AA35="","",2083)</f>
        <v/>
      </c>
      <c r="G35" s="608"/>
      <c r="H35"/>
      <c r="I35"/>
      <c r="J35"/>
      <c r="K35"/>
      <c r="L35"/>
      <c r="M35"/>
      <c r="N35"/>
      <c r="O35"/>
      <c r="P35"/>
      <c r="Q35"/>
      <c r="AA35" s="513" t="str">
        <f t="shared" si="6"/>
        <v/>
      </c>
      <c r="AB35" s="441"/>
      <c r="AC35" s="442"/>
      <c r="AD35" s="443" t="str">
        <f t="shared" si="7"/>
        <v/>
      </c>
      <c r="AE35" s="444" t="str">
        <f>IF(作業３!$X$14="","",作業３!$X$14)</f>
        <v/>
      </c>
      <c r="AF35" s="443" t="str">
        <f>IF(作業３!$X$15="","",作業３!$X$15)</f>
        <v/>
      </c>
      <c r="AG35" s="443" t="str">
        <f>IF(作業３!$X$16="","",作業３!$X$16)</f>
        <v/>
      </c>
      <c r="AH35" s="443" t="str">
        <f>IF(作業３!X$17="","",作業３!X$17)</f>
        <v/>
      </c>
      <c r="AI35" s="443" t="str">
        <f>IF(作業３!X$18="","",作業３!X$18)</f>
        <v/>
      </c>
      <c r="AJ35" s="443" t="str">
        <f>IF(作業３!X$19="","",作業３!X$19)</f>
        <v/>
      </c>
      <c r="AK35" s="443" t="str">
        <f>IF(作業３!X$20="","",作業３!X$20)</f>
        <v/>
      </c>
      <c r="AL35" s="443" t="str">
        <f>IF(作業３!X$21="","",作業３!X$21)</f>
        <v/>
      </c>
      <c r="AM35" s="443" t="str">
        <f>IF(作業３!X$22="","",作業３!X$22)</f>
        <v/>
      </c>
      <c r="AN35" s="443" t="str">
        <f>IF(作業３!X$23="","",作業３!X$23)</f>
        <v/>
      </c>
      <c r="AO35" s="443" t="str">
        <f>IF(作業３!X$24="","",作業３!X$24)</f>
        <v/>
      </c>
      <c r="AP35" s="443" t="str">
        <f>IF(作業３!X$25="","",作業３!X$25)</f>
        <v/>
      </c>
      <c r="AQ35" s="443" t="str">
        <f>IF(作業３!X$26="","",作業３!X$26)</f>
        <v/>
      </c>
      <c r="AR35" s="443" t="str">
        <f>IF(作業３!X$27="","",作業３!X$27)</f>
        <v/>
      </c>
      <c r="AS35" s="443" t="str">
        <f>IF(作業３!X$28="","",作業３!X$28)</f>
        <v/>
      </c>
      <c r="AT35" s="443" t="str">
        <f>IF(作業３!X$29="","",作業３!X$29)</f>
        <v/>
      </c>
      <c r="AU35" s="443" t="str">
        <f>IF(作業３!X$30="","",作業３!X$30)</f>
        <v/>
      </c>
      <c r="AV35" s="443" t="str">
        <f>IF(作業３!X$31="","",作業３!X$31)</f>
        <v/>
      </c>
      <c r="AW35" s="443" t="str">
        <f>IF(作業３!X$32="","",作業３!X$32)</f>
        <v/>
      </c>
      <c r="AX35" s="443" t="str">
        <f>IF(作業３!X$33="","",作業３!X$33)</f>
        <v/>
      </c>
      <c r="AY35" s="443" t="str">
        <f>IF(作業３!XU$34="","",作業３!X$34)</f>
        <v/>
      </c>
      <c r="AZ35" s="443" t="str">
        <f>IF(作業３!X$35="","",作業３!X$35)</f>
        <v/>
      </c>
      <c r="BA35" s="443" t="str">
        <f>IF(作業３!X$36="","",作業３!X$36)</f>
        <v/>
      </c>
      <c r="BB35" s="443" t="str">
        <f>IF(作業３!X$37="","",作業３!X$37)</f>
        <v/>
      </c>
      <c r="BC35" s="443" t="str">
        <f>IF(作業３!X$38="","",作業３!X$38)</f>
        <v/>
      </c>
      <c r="BD35" s="443" t="str">
        <f>IF(作業３!X$39="","",作業３!X$39)</f>
        <v/>
      </c>
      <c r="BE35" s="443" t="str">
        <f>IF(作業３!X$40="","",作業３!X$40)</f>
        <v/>
      </c>
      <c r="BF35" s="443" t="str">
        <f>IF(作業３!X$41="","",作業３!X$41)</f>
        <v/>
      </c>
      <c r="BG35" s="445" t="str">
        <f>IF(作業３!X$42="","",作業３!X$42)</f>
        <v/>
      </c>
      <c r="BH35" s="422"/>
      <c r="BI35" s="422"/>
      <c r="BJ35" s="422"/>
      <c r="BK35" s="422"/>
      <c r="BL35" s="422"/>
      <c r="BM35" s="422"/>
      <c r="BN35" s="422"/>
      <c r="BO35" s="463"/>
      <c r="BP35" s="463"/>
      <c r="BQ35" s="463"/>
      <c r="BR35" s="463"/>
      <c r="BS35" s="463"/>
      <c r="BT35" s="422"/>
    </row>
    <row r="36" spans="1:72" ht="15" hidden="1" thickTop="1" thickBot="1">
      <c r="A36" s="588" t="str">
        <f t="shared" si="3"/>
        <v/>
      </c>
      <c r="B36" s="615" t="str">
        <f t="shared" si="0"/>
        <v/>
      </c>
      <c r="C36" s="590"/>
      <c r="D36" s="591" t="str">
        <f t="shared" si="1"/>
        <v/>
      </c>
      <c r="E36" s="591" t="str">
        <f t="shared" si="2"/>
        <v/>
      </c>
      <c r="F36" s="591" t="str">
        <f>IF(AA36="","",3011)</f>
        <v/>
      </c>
      <c r="G36" s="608"/>
      <c r="H36"/>
      <c r="I36"/>
      <c r="J36"/>
      <c r="K36"/>
      <c r="L36"/>
      <c r="M36"/>
      <c r="N36"/>
      <c r="O36"/>
      <c r="P36"/>
      <c r="Q36"/>
      <c r="AA36" s="510" t="str">
        <f>IF(AA3="01","03","")</f>
        <v/>
      </c>
      <c r="AB36" s="429"/>
      <c r="AC36" s="424" t="str">
        <f>IF(AA36="","",IFERROR((作業３!F59),""))</f>
        <v/>
      </c>
      <c r="AD36" s="423"/>
      <c r="AE36" s="424" t="str">
        <f>IF(作業３!F61="","",作業３!F61)</f>
        <v/>
      </c>
      <c r="AF36" s="424" t="str">
        <f>IF(作業３!F62="","",作業３!F62)</f>
        <v/>
      </c>
      <c r="AG36" s="424" t="str">
        <f>IF(作業３!F63="","",作業３!F63)</f>
        <v/>
      </c>
      <c r="AH36" s="424" t="str">
        <f>IF(作業３!F64="","",作業３!F64)</f>
        <v/>
      </c>
      <c r="AI36" s="424" t="str">
        <f>IF(作業３!F65="","",作業３!F65)</f>
        <v/>
      </c>
      <c r="AJ36" s="424" t="str">
        <f>IF(作業３!F66="","",作業３!F66)</f>
        <v/>
      </c>
      <c r="AK36" s="424" t="str">
        <f>IF(作業３!F67="","",作業３!F67)</f>
        <v/>
      </c>
      <c r="AL36" s="424" t="str">
        <f>IF(作業３!F68="","",作業３!F68)</f>
        <v/>
      </c>
      <c r="AM36" s="424" t="str">
        <f>IF(作業３!F69="","",作業３!F69)</f>
        <v/>
      </c>
      <c r="AN36" s="424" t="str">
        <f>IF(作業３!F70="","",作業３!F70)</f>
        <v/>
      </c>
      <c r="AO36" s="424" t="str">
        <f>IF(作業３!F71="","",作業３!F71)</f>
        <v/>
      </c>
      <c r="AP36" s="424" t="str">
        <f>IF(作業３!F72="","",作業３!F72)</f>
        <v/>
      </c>
      <c r="AQ36" s="424" t="str">
        <f>IF(作業３!F73="","",作業３!F73)</f>
        <v/>
      </c>
      <c r="AR36" s="424" t="str">
        <f>IF(作業３!F74="","",作業３!F74)</f>
        <v/>
      </c>
      <c r="AS36" s="424" t="str">
        <f>IF(作業３!F75="","",作業３!F75)</f>
        <v/>
      </c>
      <c r="AT36" s="424" t="str">
        <f>IF(作業３!F76="","",作業３!F76)</f>
        <v/>
      </c>
      <c r="AU36" s="424" t="str">
        <f>IF(作業３!F77="","",作業３!F77)</f>
        <v/>
      </c>
      <c r="AV36" s="424" t="str">
        <f>IF(作業３!F78="","",作業３!F78)</f>
        <v/>
      </c>
      <c r="AW36" s="424" t="str">
        <f>IF(作業３!F79="","",作業３!F79)</f>
        <v/>
      </c>
      <c r="AX36" s="424" t="str">
        <f>IF(作業３!F80="","",作業３!F80)</f>
        <v/>
      </c>
      <c r="AY36" s="424" t="str">
        <f>IF(作業３!F81="","",作業３!F81)</f>
        <v/>
      </c>
      <c r="AZ36" s="424" t="str">
        <f>IF(作業３!F82="","",作業３!F82)</f>
        <v/>
      </c>
      <c r="BA36" s="424" t="str">
        <f>IF(作業３!F83="","",作業３!F83)</f>
        <v/>
      </c>
      <c r="BB36" s="424" t="str">
        <f>IF(作業３!F84="","",作業３!F84)</f>
        <v/>
      </c>
      <c r="BC36" s="424" t="str">
        <f>IF(作業３!F85="","",作業３!F85)</f>
        <v/>
      </c>
      <c r="BD36" s="459" t="str">
        <f>IF(作業３!F86="","",作業３!F86)</f>
        <v/>
      </c>
      <c r="BE36" s="459" t="str">
        <f>IF(作業３!F87="","",作業３!F87)</f>
        <v/>
      </c>
      <c r="BF36" s="459" t="str">
        <f>IF(作業３!F88="","",作業３!F88)</f>
        <v/>
      </c>
      <c r="BG36" s="459" t="str">
        <f>IF(作業３!F92="","",作業３!F92)</f>
        <v/>
      </c>
      <c r="BH36" s="458" t="str">
        <f>IF(作業３!F93="","",作業３!F93)</f>
        <v/>
      </c>
      <c r="BI36" s="422"/>
      <c r="BJ36" s="422"/>
      <c r="BK36" s="422"/>
      <c r="BL36" s="422"/>
      <c r="BM36" s="422"/>
      <c r="BN36" s="476"/>
      <c r="BO36" s="476"/>
      <c r="BP36" s="476"/>
      <c r="BQ36" s="476"/>
      <c r="BR36" s="476"/>
      <c r="BS36" s="476"/>
      <c r="BT36" s="422"/>
    </row>
    <row r="37" spans="1:72" ht="14.25" hidden="1" thickTop="1">
      <c r="A37" s="588" t="str">
        <f t="shared" si="3"/>
        <v/>
      </c>
      <c r="B37" s="615" t="str">
        <f t="shared" si="0"/>
        <v/>
      </c>
      <c r="C37" s="590"/>
      <c r="D37" s="591" t="str">
        <f t="shared" si="1"/>
        <v/>
      </c>
      <c r="E37" s="591" t="str">
        <f t="shared" si="2"/>
        <v/>
      </c>
      <c r="F37" s="591" t="str">
        <f>IF(AA37="","",3012)</f>
        <v/>
      </c>
      <c r="G37" s="608"/>
      <c r="H37"/>
      <c r="I37"/>
      <c r="J37"/>
      <c r="K37"/>
      <c r="L37"/>
      <c r="M37"/>
      <c r="N37"/>
      <c r="O37"/>
      <c r="P37"/>
      <c r="Q37"/>
      <c r="AA37" s="511" t="str">
        <f>IF(AA36="","","03")</f>
        <v/>
      </c>
      <c r="AB37" s="429"/>
      <c r="AC37" s="424" t="str">
        <f>IF(AA37="","",IF(作業３!I59="","",作業３!I59))</f>
        <v/>
      </c>
      <c r="AD37" s="423"/>
      <c r="AE37" s="424" t="str">
        <f>IF(作業３!I61="","",作業３!I61)</f>
        <v/>
      </c>
      <c r="AF37" s="424" t="str">
        <f>IF(作業３!I62="","",作業３!I62)</f>
        <v/>
      </c>
      <c r="AG37" s="424" t="str">
        <f>IF(作業３!I63="","",作業３!I63)</f>
        <v/>
      </c>
      <c r="AH37" s="424" t="str">
        <f>IF(作業３!I64="","",作業３!I64)</f>
        <v/>
      </c>
      <c r="AI37" s="424" t="str">
        <f>IF(作業３!I65="","",作業３!I65)</f>
        <v/>
      </c>
      <c r="AJ37" s="424" t="str">
        <f>IF(作業３!I66="","",作業３!I66)</f>
        <v/>
      </c>
      <c r="AK37" s="424" t="str">
        <f>IF(作業３!I67="","",作業３!I67)</f>
        <v/>
      </c>
      <c r="AL37" s="424" t="str">
        <f>IF(作業３!I68="","",作業３!I68)</f>
        <v/>
      </c>
      <c r="AM37" s="424" t="str">
        <f>IF(作業３!I69="","",作業３!I69)</f>
        <v/>
      </c>
      <c r="AN37" s="424" t="str">
        <f>IF(作業３!I70="","",作業３!I70)</f>
        <v/>
      </c>
      <c r="AO37" s="424" t="str">
        <f>IF(作業３!I71="","",作業３!I71)</f>
        <v/>
      </c>
      <c r="AP37" s="424" t="str">
        <f>IF(作業３!I72="","",作業３!I72)</f>
        <v/>
      </c>
      <c r="AQ37" s="424" t="str">
        <f>IF(作業３!I73="","",作業３!I73)</f>
        <v/>
      </c>
      <c r="AR37" s="424" t="str">
        <f>IF(作業３!I74="","",作業３!I74)</f>
        <v/>
      </c>
      <c r="AS37" s="424" t="str">
        <f>IF(作業３!I75="","",作業３!I75)</f>
        <v/>
      </c>
      <c r="AT37" s="424" t="str">
        <f>IF(作業３!I76="","",作業３!I76)</f>
        <v/>
      </c>
      <c r="AU37" s="424" t="str">
        <f>IF(作業３!I77="","",作業３!I77)</f>
        <v/>
      </c>
      <c r="AV37" s="424" t="str">
        <f>IF(作業３!I78="","",作業３!I78)</f>
        <v/>
      </c>
      <c r="AW37" s="424" t="str">
        <f>IF(作業３!I79="","",作業３!I79)</f>
        <v/>
      </c>
      <c r="AX37" s="424" t="str">
        <f>IF(作業３!I80="","",作業３!I80)</f>
        <v/>
      </c>
      <c r="AY37" s="424" t="str">
        <f>IF(作業３!I81="","",作業３!I81)</f>
        <v/>
      </c>
      <c r="AZ37" s="424" t="str">
        <f>IF(作業３!I82="","",作業３!I82)</f>
        <v/>
      </c>
      <c r="BA37" s="424" t="str">
        <f>IF(作業３!I83="","",作業３!I83)</f>
        <v/>
      </c>
      <c r="BB37" s="424" t="str">
        <f>IF(作業３!I84="","",作業３!I84)</f>
        <v/>
      </c>
      <c r="BC37" s="460" t="str">
        <f>IF(作業３!I85="","",作業３!I85)</f>
        <v/>
      </c>
      <c r="BD37" s="463"/>
      <c r="BE37" s="463"/>
      <c r="BF37" s="463"/>
      <c r="BG37" s="463"/>
      <c r="BH37" s="463"/>
      <c r="BI37" s="463"/>
      <c r="BJ37" s="463"/>
      <c r="BK37" s="463"/>
      <c r="BL37" s="463"/>
      <c r="BM37" s="463"/>
      <c r="BN37" s="463"/>
      <c r="BO37" s="463"/>
      <c r="BP37" s="463"/>
      <c r="BQ37" s="463"/>
      <c r="BR37" s="463"/>
      <c r="BS37" s="463"/>
      <c r="BT37" s="422"/>
    </row>
    <row r="38" spans="1:72" ht="13.5" hidden="1">
      <c r="A38" s="588" t="str">
        <f t="shared" si="3"/>
        <v/>
      </c>
      <c r="B38" s="615" t="str">
        <f t="shared" si="0"/>
        <v/>
      </c>
      <c r="C38" s="590"/>
      <c r="D38" s="591" t="str">
        <f t="shared" si="1"/>
        <v/>
      </c>
      <c r="E38" s="591" t="str">
        <f t="shared" si="2"/>
        <v/>
      </c>
      <c r="F38" s="591" t="str">
        <f>IF(AA38="","",3013)</f>
        <v/>
      </c>
      <c r="G38" s="608"/>
      <c r="H38"/>
      <c r="I38"/>
      <c r="J38"/>
      <c r="K38"/>
      <c r="L38"/>
      <c r="M38"/>
      <c r="N38"/>
      <c r="O38"/>
      <c r="P38"/>
      <c r="Q38"/>
      <c r="AA38" s="508" t="str">
        <f t="shared" ref="AA38:AA52" si="8">IF(AA4="01","03","")</f>
        <v/>
      </c>
      <c r="AB38" s="429"/>
      <c r="AC38" s="423"/>
      <c r="AD38" s="424" t="str">
        <f>AC4</f>
        <v/>
      </c>
      <c r="AE38" s="424" t="str">
        <f>IF(作業３!J61="","",作業３!J61)</f>
        <v/>
      </c>
      <c r="AF38" s="424" t="str">
        <f>IF(作業３!J62="","",作業３!J62)</f>
        <v/>
      </c>
      <c r="AG38" s="424" t="str">
        <f>IF(作業３!J63="","",作業３!J63)</f>
        <v/>
      </c>
      <c r="AH38" s="424" t="str">
        <f>IF(作業３!J64="","",作業３!J64)</f>
        <v/>
      </c>
      <c r="AI38" s="424" t="str">
        <f>IF(作業３!J65="","",作業３!J65)</f>
        <v/>
      </c>
      <c r="AJ38" s="424" t="str">
        <f>IF(作業３!J66="","",作業３!J66)</f>
        <v/>
      </c>
      <c r="AK38" s="424" t="str">
        <f>IF(作業３!J67="","",作業３!J67)</f>
        <v/>
      </c>
      <c r="AL38" s="424" t="str">
        <f>IF(作業３!J68="","",作業３!J68)</f>
        <v/>
      </c>
      <c r="AM38" s="424" t="str">
        <f>IF(作業３!J69="","",作業３!J69)</f>
        <v/>
      </c>
      <c r="AN38" s="424" t="str">
        <f>IF(作業３!J70="","",作業３!J70)</f>
        <v/>
      </c>
      <c r="AO38" s="424" t="str">
        <f>IF(作業３!J71="","",作業３!J71)</f>
        <v/>
      </c>
      <c r="AP38" s="424" t="str">
        <f>IF(作業３!J72="","",作業３!J72)</f>
        <v/>
      </c>
      <c r="AQ38" s="424" t="str">
        <f>IF(作業３!J73="","",作業３!J73)</f>
        <v/>
      </c>
      <c r="AR38" s="424" t="str">
        <f>IF(作業３!J74="","",作業３!J74)</f>
        <v/>
      </c>
      <c r="AS38" s="424" t="str">
        <f>IF(作業３!J75="","",作業３!J75)</f>
        <v/>
      </c>
      <c r="AT38" s="424" t="str">
        <f>IF(作業３!J76="","",作業３!J76)</f>
        <v/>
      </c>
      <c r="AU38" s="424" t="str">
        <f>IF(作業３!J77="","",作業３!J77)</f>
        <v/>
      </c>
      <c r="AV38" s="424" t="str">
        <f>IF(作業３!J78="","",作業３!J78)</f>
        <v/>
      </c>
      <c r="AW38" s="424" t="str">
        <f>IF(作業３!J79="","",作業３!J79)</f>
        <v/>
      </c>
      <c r="AX38" s="424" t="str">
        <f>IF(作業３!J80="","",作業３!J80)</f>
        <v/>
      </c>
      <c r="AY38" s="424" t="str">
        <f>IF(作業３!J81="","",作業３!J81)</f>
        <v/>
      </c>
      <c r="AZ38" s="424" t="str">
        <f>IF(作業３!J82="","",作業３!J82)</f>
        <v/>
      </c>
      <c r="BA38" s="424" t="str">
        <f>IF(作業３!J83="","",作業３!J83)</f>
        <v/>
      </c>
      <c r="BB38" s="424" t="str">
        <f>IF(作業３!J84="","",作業３!J84)</f>
        <v/>
      </c>
      <c r="BC38" s="460" t="str">
        <f>IF(作業３!J85="","",作業３!J85)</f>
        <v/>
      </c>
      <c r="BD38" s="463"/>
      <c r="BE38" s="463"/>
      <c r="BF38" s="463"/>
      <c r="BG38" s="463"/>
      <c r="BH38" s="463"/>
      <c r="BI38" s="463"/>
      <c r="BJ38" s="463"/>
      <c r="BK38" s="463"/>
      <c r="BL38" s="463"/>
      <c r="BM38" s="463"/>
      <c r="BN38" s="463"/>
      <c r="BO38" s="463"/>
      <c r="BP38" s="463"/>
      <c r="BQ38" s="463"/>
      <c r="BR38" s="463"/>
      <c r="BS38" s="422"/>
      <c r="BT38" s="422"/>
    </row>
    <row r="39" spans="1:72" ht="13.5" hidden="1">
      <c r="A39" s="588" t="str">
        <f t="shared" si="3"/>
        <v/>
      </c>
      <c r="B39" s="615" t="str">
        <f t="shared" si="0"/>
        <v/>
      </c>
      <c r="C39" s="590"/>
      <c r="D39" s="591" t="str">
        <f t="shared" si="1"/>
        <v/>
      </c>
      <c r="E39" s="591" t="str">
        <f t="shared" si="2"/>
        <v/>
      </c>
      <c r="F39" s="591" t="str">
        <f>IF(AA39="","",3014)</f>
        <v/>
      </c>
      <c r="G39" s="608"/>
      <c r="H39"/>
      <c r="I39"/>
      <c r="J39"/>
      <c r="K39"/>
      <c r="L39"/>
      <c r="M39"/>
      <c r="N39"/>
      <c r="O39"/>
      <c r="P39"/>
      <c r="Q39"/>
      <c r="AA39" s="508" t="str">
        <f t="shared" si="8"/>
        <v/>
      </c>
      <c r="AB39" s="429"/>
      <c r="AC39" s="423"/>
      <c r="AD39" s="424" t="str">
        <f t="shared" ref="AD39:AD52" si="9">AC5</f>
        <v/>
      </c>
      <c r="AE39" s="424" t="str">
        <f>IF(作業３!K61="","",作業３!K61)</f>
        <v/>
      </c>
      <c r="AF39" s="424" t="str">
        <f>IF(作業３!K62="","",作業３!K62)</f>
        <v/>
      </c>
      <c r="AG39" s="424" t="str">
        <f>IF(作業３!K63="","",作業３!K63)</f>
        <v/>
      </c>
      <c r="AH39" s="424" t="str">
        <f>IF(作業３!K64="","",作業３!K64)</f>
        <v/>
      </c>
      <c r="AI39" s="424" t="str">
        <f>IF(作業３!K65="","",作業３!K65)</f>
        <v/>
      </c>
      <c r="AJ39" s="424" t="str">
        <f>IF(作業３!K66="","",作業３!K66)</f>
        <v/>
      </c>
      <c r="AK39" s="424" t="str">
        <f>IF(作業３!K67="","",作業３!K67)</f>
        <v/>
      </c>
      <c r="AL39" s="424" t="str">
        <f>IF(作業３!K68="","",作業３!K68)</f>
        <v/>
      </c>
      <c r="AM39" s="424" t="str">
        <f>IF(作業３!K69="","",作業３!K69)</f>
        <v/>
      </c>
      <c r="AN39" s="424" t="str">
        <f>IF(作業３!K70="","",作業３!K70)</f>
        <v/>
      </c>
      <c r="AO39" s="424" t="str">
        <f>IF(作業３!K71="","",作業３!K71)</f>
        <v/>
      </c>
      <c r="AP39" s="424" t="str">
        <f>IF(作業３!K72="","",作業３!K72)</f>
        <v/>
      </c>
      <c r="AQ39" s="424" t="str">
        <f>IF(作業３!K73="","",作業３!K73)</f>
        <v/>
      </c>
      <c r="AR39" s="424" t="str">
        <f>IF(作業３!K74="","",作業３!K74)</f>
        <v/>
      </c>
      <c r="AS39" s="424" t="str">
        <f>IF(作業３!K75="","",作業３!K75)</f>
        <v/>
      </c>
      <c r="AT39" s="424" t="str">
        <f>IF(作業３!K76="","",作業３!K76)</f>
        <v/>
      </c>
      <c r="AU39" s="424" t="str">
        <f>IF(作業３!K77="","",作業３!K77)</f>
        <v/>
      </c>
      <c r="AV39" s="424" t="str">
        <f>IF(作業３!K78="","",作業３!K78)</f>
        <v/>
      </c>
      <c r="AW39" s="424" t="str">
        <f>IF(作業３!K79="","",作業３!K79)</f>
        <v/>
      </c>
      <c r="AX39" s="424" t="str">
        <f>IF(作業３!K80="","",作業３!K80)</f>
        <v/>
      </c>
      <c r="AY39" s="424" t="str">
        <f>IF(作業３!K81="","",作業３!K81)</f>
        <v/>
      </c>
      <c r="AZ39" s="424" t="str">
        <f>IF(作業３!K82="","",作業３!K82)</f>
        <v/>
      </c>
      <c r="BA39" s="424" t="str">
        <f>IF(作業３!K83="","",作業３!K83)</f>
        <v/>
      </c>
      <c r="BB39" s="424" t="str">
        <f>IF(作業３!K84="","",作業３!K84)</f>
        <v/>
      </c>
      <c r="BC39" s="460" t="str">
        <f>IF(作業３!K85="","",作業３!K85)</f>
        <v/>
      </c>
      <c r="BD39" s="463"/>
      <c r="BE39" s="463"/>
      <c r="BF39" s="463"/>
      <c r="BG39" s="463"/>
      <c r="BH39" s="463"/>
      <c r="BI39" s="463"/>
      <c r="BJ39" s="463"/>
      <c r="BK39" s="463"/>
      <c r="BL39" s="463"/>
      <c r="BM39" s="463"/>
      <c r="BN39" s="463"/>
      <c r="BO39" s="463"/>
      <c r="BP39" s="463"/>
      <c r="BQ39" s="463"/>
      <c r="BR39" s="422"/>
      <c r="BS39" s="422"/>
      <c r="BT39" s="422"/>
    </row>
    <row r="40" spans="1:72" ht="13.5" hidden="1">
      <c r="A40" s="588" t="str">
        <f t="shared" si="3"/>
        <v/>
      </c>
      <c r="B40" s="615" t="str">
        <f t="shared" si="0"/>
        <v/>
      </c>
      <c r="C40" s="590"/>
      <c r="D40" s="591" t="str">
        <f t="shared" si="1"/>
        <v/>
      </c>
      <c r="E40" s="591" t="str">
        <f t="shared" si="2"/>
        <v/>
      </c>
      <c r="F40" s="591" t="str">
        <f>IF(AA40="","",3023)</f>
        <v/>
      </c>
      <c r="G40" s="608"/>
      <c r="H40"/>
      <c r="I40"/>
      <c r="J40"/>
      <c r="K40"/>
      <c r="L40"/>
      <c r="M40"/>
      <c r="N40"/>
      <c r="O40"/>
      <c r="P40"/>
      <c r="Q40"/>
      <c r="AA40" s="508" t="str">
        <f t="shared" si="8"/>
        <v/>
      </c>
      <c r="AB40" s="429"/>
      <c r="AC40" s="423"/>
      <c r="AD40" s="424" t="str">
        <f t="shared" si="9"/>
        <v/>
      </c>
      <c r="AE40" s="424" t="str">
        <f>IF(作業３!L61="","",作業３!L61)</f>
        <v/>
      </c>
      <c r="AF40" s="424" t="str">
        <f>IF(作業３!L62="","",作業３!L62)</f>
        <v/>
      </c>
      <c r="AG40" s="424" t="str">
        <f>IF(作業３!L63="","",作業３!L63)</f>
        <v/>
      </c>
      <c r="AH40" s="424" t="str">
        <f>IF(作業３!L64="","",作業３!L64)</f>
        <v/>
      </c>
      <c r="AI40" s="424" t="str">
        <f>IF(作業３!L65="","",作業３!L65)</f>
        <v/>
      </c>
      <c r="AJ40" s="424" t="str">
        <f>IF(作業３!L66="","",作業３!L66)</f>
        <v/>
      </c>
      <c r="AK40" s="424" t="str">
        <f>IF(作業３!L67="","",作業３!L67)</f>
        <v/>
      </c>
      <c r="AL40" s="424" t="str">
        <f>IF(作業３!L68="","",作業３!L68)</f>
        <v/>
      </c>
      <c r="AM40" s="424" t="str">
        <f>IF(作業３!L69="","",作業３!L69)</f>
        <v/>
      </c>
      <c r="AN40" s="424" t="str">
        <f>IF(作業３!L70="","",作業３!L70)</f>
        <v/>
      </c>
      <c r="AO40" s="424" t="str">
        <f>IF(作業３!L71="","",作業３!L71)</f>
        <v/>
      </c>
      <c r="AP40" s="424" t="str">
        <f>IF(作業３!L72="","",作業３!L72)</f>
        <v/>
      </c>
      <c r="AQ40" s="424" t="str">
        <f>IF(作業３!L73="","",作業３!L73)</f>
        <v/>
      </c>
      <c r="AR40" s="424" t="str">
        <f>IF(作業３!L74="","",作業３!L74)</f>
        <v/>
      </c>
      <c r="AS40" s="424" t="str">
        <f>IF(作業３!L75="","",作業３!L75)</f>
        <v/>
      </c>
      <c r="AT40" s="424" t="str">
        <f>IF(作業３!L76="","",作業３!L76)</f>
        <v/>
      </c>
      <c r="AU40" s="424" t="str">
        <f>IF(作業３!L77="","",作業３!L77)</f>
        <v/>
      </c>
      <c r="AV40" s="424" t="str">
        <f>IF(作業３!L78="","",作業３!L78)</f>
        <v/>
      </c>
      <c r="AW40" s="424" t="str">
        <f>IF(作業３!L79="","",作業３!L79)</f>
        <v/>
      </c>
      <c r="AX40" s="424" t="str">
        <f>IF(作業３!L80="","",作業３!L80)</f>
        <v/>
      </c>
      <c r="AY40" s="424" t="str">
        <f>IF(作業３!L81="","",作業３!L81)</f>
        <v/>
      </c>
      <c r="AZ40" s="424" t="str">
        <f>IF(作業３!L82="","",作業３!L82)</f>
        <v/>
      </c>
      <c r="BA40" s="424" t="str">
        <f>IF(作業３!L83="","",作業３!L83)</f>
        <v/>
      </c>
      <c r="BB40" s="424" t="str">
        <f>IF(作業３!L84="","",作業３!L84)</f>
        <v/>
      </c>
      <c r="BC40" s="460" t="str">
        <f>IF(作業３!L85="","",作業３!L85)</f>
        <v/>
      </c>
      <c r="BD40" s="463"/>
      <c r="BE40" s="463"/>
      <c r="BF40" s="463"/>
      <c r="BG40" s="463"/>
      <c r="BH40" s="463"/>
      <c r="BI40" s="422"/>
      <c r="BJ40" s="422"/>
      <c r="BK40" s="422"/>
      <c r="BL40" s="422"/>
      <c r="BM40" s="422"/>
      <c r="BN40" s="422"/>
      <c r="BO40" s="422"/>
      <c r="BP40" s="422"/>
      <c r="BQ40" s="422"/>
      <c r="BR40" s="422"/>
      <c r="BS40" s="422"/>
      <c r="BT40" s="422"/>
    </row>
    <row r="41" spans="1:72" ht="13.5" hidden="1">
      <c r="A41" s="588" t="str">
        <f t="shared" si="3"/>
        <v/>
      </c>
      <c r="B41" s="615" t="str">
        <f t="shared" si="0"/>
        <v/>
      </c>
      <c r="C41" s="590"/>
      <c r="D41" s="591" t="str">
        <f t="shared" si="1"/>
        <v/>
      </c>
      <c r="E41" s="591" t="str">
        <f t="shared" si="2"/>
        <v/>
      </c>
      <c r="F41" s="591" t="str">
        <f>IF(AA41="","",3024)</f>
        <v/>
      </c>
      <c r="G41" s="608"/>
      <c r="H41"/>
      <c r="I41"/>
      <c r="J41"/>
      <c r="K41"/>
      <c r="L41"/>
      <c r="M41"/>
      <c r="N41"/>
      <c r="O41"/>
      <c r="P41"/>
      <c r="Q41"/>
      <c r="AA41" s="508" t="str">
        <f t="shared" si="8"/>
        <v/>
      </c>
      <c r="AB41" s="429"/>
      <c r="AC41" s="423"/>
      <c r="AD41" s="424" t="str">
        <f t="shared" si="9"/>
        <v/>
      </c>
      <c r="AE41" s="424" t="str">
        <f>IF(作業３!M61="","",作業３!M61)</f>
        <v/>
      </c>
      <c r="AF41" s="424" t="str">
        <f>IF(作業３!M62="","",作業３!M62)</f>
        <v/>
      </c>
      <c r="AG41" s="424" t="str">
        <f>IF(作業３!M63="","",作業３!M63)</f>
        <v/>
      </c>
      <c r="AH41" s="424" t="str">
        <f>IF(作業３!M64="","",作業３!M64)</f>
        <v/>
      </c>
      <c r="AI41" s="424" t="str">
        <f>IF(作業３!M65="","",作業３!M65)</f>
        <v/>
      </c>
      <c r="AJ41" s="424" t="str">
        <f>IF(作業３!M66="","",作業３!M66)</f>
        <v/>
      </c>
      <c r="AK41" s="424" t="str">
        <f>IF(作業３!M67="","",作業３!M67)</f>
        <v/>
      </c>
      <c r="AL41" s="424" t="str">
        <f>IF(作業３!M68="","",作業３!M68)</f>
        <v/>
      </c>
      <c r="AM41" s="424" t="str">
        <f>IF(作業３!M69="","",作業３!M69)</f>
        <v/>
      </c>
      <c r="AN41" s="424" t="str">
        <f>IF(作業３!M70="","",作業３!M70)</f>
        <v/>
      </c>
      <c r="AO41" s="424" t="str">
        <f>IF(作業３!M71="","",作業３!M71)</f>
        <v/>
      </c>
      <c r="AP41" s="424" t="str">
        <f>IF(作業３!M72="","",作業３!M72)</f>
        <v/>
      </c>
      <c r="AQ41" s="424" t="str">
        <f>IF(作業３!M73="","",作業３!M73)</f>
        <v/>
      </c>
      <c r="AR41" s="424" t="str">
        <f>IF(作業３!M74="","",作業３!M74)</f>
        <v/>
      </c>
      <c r="AS41" s="424" t="str">
        <f>IF(作業３!M75="","",作業３!M75)</f>
        <v/>
      </c>
      <c r="AT41" s="424" t="str">
        <f>IF(作業３!M76="","",作業３!M76)</f>
        <v/>
      </c>
      <c r="AU41" s="424" t="str">
        <f>IF(作業３!M77="","",作業３!M77)</f>
        <v/>
      </c>
      <c r="AV41" s="424" t="str">
        <f>IF(作業３!M78="","",作業３!M78)</f>
        <v/>
      </c>
      <c r="AW41" s="424" t="str">
        <f>IF(作業３!M79="","",作業３!M79)</f>
        <v/>
      </c>
      <c r="AX41" s="424" t="str">
        <f>IF(作業３!M80="","",作業３!M80)</f>
        <v/>
      </c>
      <c r="AY41" s="424" t="str">
        <f>IF(作業３!M81="","",作業３!M81)</f>
        <v/>
      </c>
      <c r="AZ41" s="424" t="str">
        <f>IF(作業３!M82="","",作業３!M82)</f>
        <v/>
      </c>
      <c r="BA41" s="424" t="str">
        <f>IF(作業３!M83="","",作業３!M83)</f>
        <v/>
      </c>
      <c r="BB41" s="424" t="str">
        <f>IF(作業３!M84="","",作業３!M84)</f>
        <v/>
      </c>
      <c r="BC41" s="460" t="str">
        <f>IF(作業３!M85="","",作業３!M85)</f>
        <v/>
      </c>
      <c r="BD41" s="463"/>
      <c r="BE41" s="463"/>
      <c r="BF41" s="463"/>
      <c r="BG41" s="463"/>
      <c r="BH41" s="463"/>
      <c r="BI41" s="422"/>
      <c r="BJ41" s="422"/>
      <c r="BK41" s="422"/>
      <c r="BL41" s="422"/>
      <c r="BM41" s="422"/>
      <c r="BN41" s="422"/>
      <c r="BO41" s="422"/>
      <c r="BP41" s="422"/>
      <c r="BQ41" s="422"/>
      <c r="BR41" s="422"/>
      <c r="BS41" s="422"/>
      <c r="BT41" s="422"/>
    </row>
    <row r="42" spans="1:72" ht="13.5" hidden="1">
      <c r="A42" s="588" t="str">
        <f t="shared" si="3"/>
        <v/>
      </c>
      <c r="B42" s="615" t="str">
        <f t="shared" si="0"/>
        <v/>
      </c>
      <c r="C42" s="590"/>
      <c r="D42" s="591" t="str">
        <f t="shared" si="1"/>
        <v/>
      </c>
      <c r="E42" s="591" t="str">
        <f t="shared" si="2"/>
        <v/>
      </c>
      <c r="F42" s="591" t="str">
        <f>IF(AA42="","",3033)</f>
        <v/>
      </c>
      <c r="G42" s="608"/>
      <c r="H42"/>
      <c r="I42"/>
      <c r="J42"/>
      <c r="K42"/>
      <c r="L42"/>
      <c r="M42"/>
      <c r="N42"/>
      <c r="O42"/>
      <c r="P42"/>
      <c r="Q42"/>
      <c r="AA42" s="508" t="str">
        <f t="shared" si="8"/>
        <v/>
      </c>
      <c r="AB42" s="429"/>
      <c r="AC42" s="423"/>
      <c r="AD42" s="424" t="str">
        <f t="shared" si="9"/>
        <v/>
      </c>
      <c r="AE42" s="424" t="str">
        <f>IF(作業３!N61="","",作業３!N61)</f>
        <v/>
      </c>
      <c r="AF42" s="424" t="str">
        <f>IF(作業３!N62="","",作業３!N62)</f>
        <v/>
      </c>
      <c r="AG42" s="424" t="str">
        <f>IF(作業３!N63="","",作業３!N63)</f>
        <v/>
      </c>
      <c r="AH42" s="424" t="str">
        <f>IF(作業３!N64="","",作業３!N64)</f>
        <v/>
      </c>
      <c r="AI42" s="424" t="str">
        <f>IF(作業３!N65="","",作業３!N65)</f>
        <v/>
      </c>
      <c r="AJ42" s="424" t="str">
        <f>IF(作業３!N66="","",作業３!N66)</f>
        <v/>
      </c>
      <c r="AK42" s="424" t="str">
        <f>IF(作業３!N67="","",作業３!N67)</f>
        <v/>
      </c>
      <c r="AL42" s="424" t="str">
        <f>IF(作業３!N68="","",作業３!N68)</f>
        <v/>
      </c>
      <c r="AM42" s="424" t="str">
        <f>IF(作業３!N69="","",作業３!N69)</f>
        <v/>
      </c>
      <c r="AN42" s="424" t="str">
        <f>IF(作業３!N70="","",作業３!N70)</f>
        <v/>
      </c>
      <c r="AO42" s="424" t="str">
        <f>IF(作業３!N71="","",作業３!N71)</f>
        <v/>
      </c>
      <c r="AP42" s="424" t="str">
        <f>IF(作業３!N72="","",作業３!N72)</f>
        <v/>
      </c>
      <c r="AQ42" s="424" t="str">
        <f>IF(作業３!N73="","",作業３!N73)</f>
        <v/>
      </c>
      <c r="AR42" s="424" t="str">
        <f>IF(作業３!N74="","",作業３!N74)</f>
        <v/>
      </c>
      <c r="AS42" s="424" t="str">
        <f>IF(作業３!N75="","",作業３!N75)</f>
        <v/>
      </c>
      <c r="AT42" s="424" t="str">
        <f>IF(作業３!N76="","",作業３!N76)</f>
        <v/>
      </c>
      <c r="AU42" s="424" t="str">
        <f>IF(作業３!N77="","",作業３!N77)</f>
        <v/>
      </c>
      <c r="AV42" s="424" t="str">
        <f>IF(作業３!N78="","",作業３!N78)</f>
        <v/>
      </c>
      <c r="AW42" s="424" t="str">
        <f>IF(作業３!N79="","",作業３!N79)</f>
        <v/>
      </c>
      <c r="AX42" s="424" t="str">
        <f>IF(作業３!N80="","",作業３!N80)</f>
        <v/>
      </c>
      <c r="AY42" s="424" t="str">
        <f>IF(作業３!N81="","",作業３!N81)</f>
        <v/>
      </c>
      <c r="AZ42" s="424" t="str">
        <f>IF(作業３!N82="","",作業３!N82)</f>
        <v/>
      </c>
      <c r="BA42" s="424" t="str">
        <f>IF(作業３!N83="","",作業３!N83)</f>
        <v/>
      </c>
      <c r="BB42" s="424" t="str">
        <f>IF(作業３!N84="","",作業３!N84)</f>
        <v/>
      </c>
      <c r="BC42" s="460" t="str">
        <f>IF(作業３!N85="","",作業３!N85)</f>
        <v/>
      </c>
      <c r="BD42" s="463"/>
      <c r="BE42" s="463"/>
      <c r="BF42" s="463"/>
      <c r="BG42" s="463"/>
      <c r="BH42" s="463"/>
      <c r="BI42" s="463"/>
      <c r="BJ42" s="463"/>
      <c r="BK42" s="463"/>
      <c r="BL42" s="463"/>
      <c r="BM42" s="463"/>
      <c r="BN42" s="463"/>
      <c r="BO42" s="463"/>
      <c r="BP42" s="463"/>
      <c r="BQ42" s="463"/>
      <c r="BR42" s="463"/>
      <c r="BS42" s="422"/>
      <c r="BT42" s="422"/>
    </row>
    <row r="43" spans="1:72" ht="13.5" hidden="1">
      <c r="A43" s="588" t="str">
        <f t="shared" si="3"/>
        <v/>
      </c>
      <c r="B43" s="615" t="str">
        <f t="shared" si="0"/>
        <v/>
      </c>
      <c r="C43" s="590"/>
      <c r="D43" s="591" t="str">
        <f t="shared" si="1"/>
        <v/>
      </c>
      <c r="E43" s="591" t="str">
        <f t="shared" si="2"/>
        <v/>
      </c>
      <c r="F43" s="591" t="str">
        <f>IF(AA43="","",3034)</f>
        <v/>
      </c>
      <c r="G43" s="608"/>
      <c r="H43"/>
      <c r="I43"/>
      <c r="J43"/>
      <c r="K43"/>
      <c r="L43"/>
      <c r="M43"/>
      <c r="N43"/>
      <c r="O43"/>
      <c r="P43"/>
      <c r="Q43"/>
      <c r="AA43" s="508" t="str">
        <f t="shared" si="8"/>
        <v/>
      </c>
      <c r="AB43" s="429"/>
      <c r="AC43" s="423"/>
      <c r="AD43" s="424" t="str">
        <f t="shared" si="9"/>
        <v/>
      </c>
      <c r="AE43" s="424" t="str">
        <f>IF(作業３!O61="","",作業３!O61)</f>
        <v/>
      </c>
      <c r="AF43" s="424" t="str">
        <f>IF(作業３!O62="","",作業３!O62)</f>
        <v/>
      </c>
      <c r="AG43" s="424" t="str">
        <f>IF(作業３!O63="","",作業３!O63)</f>
        <v/>
      </c>
      <c r="AH43" s="424" t="str">
        <f>IF(作業３!O64="","",作業３!O64)</f>
        <v/>
      </c>
      <c r="AI43" s="424" t="str">
        <f>IF(作業３!O65="","",作業３!O65)</f>
        <v/>
      </c>
      <c r="AJ43" s="424" t="str">
        <f>IF(作業３!O66="","",作業３!O66)</f>
        <v/>
      </c>
      <c r="AK43" s="424" t="str">
        <f>IF(作業３!O67="","",作業３!O67)</f>
        <v/>
      </c>
      <c r="AL43" s="424" t="str">
        <f>IF(作業３!O68="","",作業３!O68)</f>
        <v/>
      </c>
      <c r="AM43" s="424" t="str">
        <f>IF(作業３!O69="","",作業３!O69)</f>
        <v/>
      </c>
      <c r="AN43" s="424" t="str">
        <f>IF(作業３!O70="","",作業３!O70)</f>
        <v/>
      </c>
      <c r="AO43" s="424" t="str">
        <f>IF(作業３!O71="","",作業３!O71)</f>
        <v/>
      </c>
      <c r="AP43" s="424" t="str">
        <f>IF(作業３!O72="","",作業３!O72)</f>
        <v/>
      </c>
      <c r="AQ43" s="424" t="str">
        <f>IF(作業３!O73="","",作業３!O73)</f>
        <v/>
      </c>
      <c r="AR43" s="424" t="str">
        <f>IF(作業３!O74="","",作業３!O74)</f>
        <v/>
      </c>
      <c r="AS43" s="424" t="str">
        <f>IF(作業３!O75="","",作業３!O75)</f>
        <v/>
      </c>
      <c r="AT43" s="424" t="str">
        <f>IF(作業３!O76="","",作業３!O76)</f>
        <v/>
      </c>
      <c r="AU43" s="424" t="str">
        <f>IF(作業３!O77="","",作業３!O77)</f>
        <v/>
      </c>
      <c r="AV43" s="424" t="str">
        <f>IF(作業３!O78="","",作業３!O78)</f>
        <v/>
      </c>
      <c r="AW43" s="424" t="str">
        <f>IF(作業３!O79="","",作業３!O79)</f>
        <v/>
      </c>
      <c r="AX43" s="424" t="str">
        <f>IF(作業３!O80="","",作業３!O80)</f>
        <v/>
      </c>
      <c r="AY43" s="424" t="str">
        <f>IF(作業３!O81="","",作業３!O81)</f>
        <v/>
      </c>
      <c r="AZ43" s="424" t="str">
        <f>IF(作業３!O82="","",作業３!O82)</f>
        <v/>
      </c>
      <c r="BA43" s="424" t="str">
        <f>IF(作業３!O83="","",作業３!O83)</f>
        <v/>
      </c>
      <c r="BB43" s="424" t="str">
        <f>IF(作業３!O84="","",作業３!O84)</f>
        <v/>
      </c>
      <c r="BC43" s="460" t="str">
        <f>IF(作業３!O85="","",作業３!O85)</f>
        <v/>
      </c>
      <c r="BD43" s="463"/>
      <c r="BE43" s="463"/>
      <c r="BF43" s="463"/>
      <c r="BG43" s="463"/>
      <c r="BH43" s="463"/>
      <c r="BI43" s="463"/>
      <c r="BJ43" s="463"/>
      <c r="BK43" s="463"/>
      <c r="BL43" s="463"/>
      <c r="BM43" s="463"/>
      <c r="BN43" s="463"/>
      <c r="BO43" s="463"/>
      <c r="BP43" s="422"/>
      <c r="BQ43" s="422"/>
      <c r="BR43" s="422"/>
      <c r="BS43" s="422"/>
      <c r="BT43" s="422"/>
    </row>
    <row r="44" spans="1:72" ht="13.5" hidden="1">
      <c r="A44" s="588" t="str">
        <f t="shared" si="3"/>
        <v/>
      </c>
      <c r="B44" s="615" t="str">
        <f t="shared" si="0"/>
        <v/>
      </c>
      <c r="C44" s="590"/>
      <c r="D44" s="591" t="str">
        <f t="shared" si="1"/>
        <v/>
      </c>
      <c r="E44" s="591" t="str">
        <f t="shared" si="2"/>
        <v/>
      </c>
      <c r="F44" s="591" t="str">
        <f>IF(AA44="","",3043)</f>
        <v/>
      </c>
      <c r="G44" s="608"/>
      <c r="H44"/>
      <c r="I44"/>
      <c r="J44"/>
      <c r="K44"/>
      <c r="L44"/>
      <c r="M44"/>
      <c r="N44"/>
      <c r="O44"/>
      <c r="P44"/>
      <c r="Q44"/>
      <c r="AA44" s="508" t="str">
        <f t="shared" si="8"/>
        <v/>
      </c>
      <c r="AB44" s="429"/>
      <c r="AC44" s="423"/>
      <c r="AD44" s="424" t="str">
        <f t="shared" si="9"/>
        <v/>
      </c>
      <c r="AE44" s="424" t="str">
        <f>IF(作業３!P61="","",作業３!P61)</f>
        <v/>
      </c>
      <c r="AF44" s="424" t="str">
        <f>IF(作業３!P62="","",作業３!P62)</f>
        <v/>
      </c>
      <c r="AG44" s="424" t="str">
        <f>IF(作業３!P63="","",作業３!P63)</f>
        <v/>
      </c>
      <c r="AH44" s="424" t="str">
        <f>IF(作業３!P64="","",作業３!P64)</f>
        <v/>
      </c>
      <c r="AI44" s="424" t="str">
        <f>IF(作業３!P65="","",作業３!P65)</f>
        <v/>
      </c>
      <c r="AJ44" s="424" t="str">
        <f>IF(作業３!P66="","",作業３!P66)</f>
        <v/>
      </c>
      <c r="AK44" s="424" t="str">
        <f>IF(作業３!P67="","",作業３!P67)</f>
        <v/>
      </c>
      <c r="AL44" s="424" t="str">
        <f>IF(作業３!P68="","",作業３!P68)</f>
        <v/>
      </c>
      <c r="AM44" s="424" t="str">
        <f>IF(作業３!P69="","",作業３!P69)</f>
        <v/>
      </c>
      <c r="AN44" s="424" t="str">
        <f>IF(作業３!P70="","",作業３!P70)</f>
        <v/>
      </c>
      <c r="AO44" s="424" t="str">
        <f>IF(作業３!P71="","",作業３!P71)</f>
        <v/>
      </c>
      <c r="AP44" s="424" t="str">
        <f>IF(作業３!P72="","",作業３!P72)</f>
        <v/>
      </c>
      <c r="AQ44" s="424" t="str">
        <f>IF(作業３!P73="","",作業３!P73)</f>
        <v/>
      </c>
      <c r="AR44" s="424" t="str">
        <f>IF(作業３!P74="","",作業３!P74)</f>
        <v/>
      </c>
      <c r="AS44" s="424" t="str">
        <f>IF(作業３!P75="","",作業３!P75)</f>
        <v/>
      </c>
      <c r="AT44" s="424" t="str">
        <f>IF(作業３!P76="","",作業３!P76)</f>
        <v/>
      </c>
      <c r="AU44" s="424" t="str">
        <f>IF(作業３!P77="","",作業３!P77)</f>
        <v/>
      </c>
      <c r="AV44" s="424" t="str">
        <f>IF(作業３!P78="","",作業３!P78)</f>
        <v/>
      </c>
      <c r="AW44" s="424" t="str">
        <f>IF(作業３!P79="","",作業３!P79)</f>
        <v/>
      </c>
      <c r="AX44" s="424" t="str">
        <f>IF(作業３!P80="","",作業３!P80)</f>
        <v/>
      </c>
      <c r="AY44" s="424" t="str">
        <f>IF(作業３!P81="","",作業３!P81)</f>
        <v/>
      </c>
      <c r="AZ44" s="424" t="str">
        <f>IF(作業３!P82="","",作業３!P82)</f>
        <v/>
      </c>
      <c r="BA44" s="424" t="str">
        <f>IF(作業３!P83="","",作業３!P83)</f>
        <v/>
      </c>
      <c r="BB44" s="424" t="str">
        <f>IF(作業３!P84="","",作業３!P84)</f>
        <v/>
      </c>
      <c r="BC44" s="460" t="str">
        <f>IF(作業３!P85="","",作業３!P85)</f>
        <v/>
      </c>
      <c r="BD44" s="463"/>
      <c r="BE44" s="463"/>
      <c r="BF44" s="463"/>
      <c r="BG44" s="463"/>
      <c r="BH44" s="463"/>
      <c r="BI44" s="463"/>
      <c r="BJ44" s="463"/>
      <c r="BK44" s="463"/>
      <c r="BL44" s="463"/>
      <c r="BM44" s="463"/>
      <c r="BN44" s="463"/>
      <c r="BO44" s="463"/>
      <c r="BP44" s="463"/>
      <c r="BQ44" s="463"/>
      <c r="BR44" s="463"/>
      <c r="BS44" s="422"/>
      <c r="BT44" s="422"/>
    </row>
    <row r="45" spans="1:72" ht="13.5" hidden="1">
      <c r="A45" s="588" t="str">
        <f t="shared" si="3"/>
        <v/>
      </c>
      <c r="B45" s="615" t="str">
        <f t="shared" si="0"/>
        <v/>
      </c>
      <c r="C45" s="590"/>
      <c r="D45" s="591" t="str">
        <f t="shared" si="1"/>
        <v/>
      </c>
      <c r="E45" s="591" t="str">
        <f t="shared" si="2"/>
        <v/>
      </c>
      <c r="F45" s="591" t="str">
        <f>IF(AA45="","",3044)</f>
        <v/>
      </c>
      <c r="G45" s="608"/>
      <c r="H45"/>
      <c r="I45"/>
      <c r="J45"/>
      <c r="K45"/>
      <c r="L45"/>
      <c r="M45"/>
      <c r="N45"/>
      <c r="O45"/>
      <c r="P45"/>
      <c r="Q45"/>
      <c r="AA45" s="508" t="str">
        <f t="shared" si="8"/>
        <v/>
      </c>
      <c r="AB45" s="429"/>
      <c r="AC45" s="423"/>
      <c r="AD45" s="424" t="str">
        <f t="shared" si="9"/>
        <v/>
      </c>
      <c r="AE45" s="424" t="str">
        <f>IF(作業３!Q61="","",作業３!Q61)</f>
        <v/>
      </c>
      <c r="AF45" s="424" t="str">
        <f>IF(作業３!Q62="","",作業３!Q62)</f>
        <v/>
      </c>
      <c r="AG45" s="424" t="str">
        <f>IF(作業３!Q63="","",作業３!Q63)</f>
        <v/>
      </c>
      <c r="AH45" s="424" t="str">
        <f>IF(作業３!Q64="","",作業３!Q64)</f>
        <v/>
      </c>
      <c r="AI45" s="424" t="str">
        <f>IF(作業３!Q65="","",作業３!Q65)</f>
        <v/>
      </c>
      <c r="AJ45" s="424" t="str">
        <f>IF(作業３!Q66="","",作業３!Q66)</f>
        <v/>
      </c>
      <c r="AK45" s="424" t="str">
        <f>IF(作業３!Q67="","",作業３!Q67)</f>
        <v/>
      </c>
      <c r="AL45" s="424" t="str">
        <f>IF(作業３!Q68="","",作業３!Q68)</f>
        <v/>
      </c>
      <c r="AM45" s="424" t="str">
        <f>IF(作業３!Q69="","",作業３!Q69)</f>
        <v/>
      </c>
      <c r="AN45" s="424" t="str">
        <f>IF(作業３!Q70="","",作業３!Q70)</f>
        <v/>
      </c>
      <c r="AO45" s="424" t="str">
        <f>IF(作業３!Q71="","",作業３!Q71)</f>
        <v/>
      </c>
      <c r="AP45" s="424" t="str">
        <f>IF(作業３!Q72="","",作業３!Q72)</f>
        <v/>
      </c>
      <c r="AQ45" s="424" t="str">
        <f>IF(作業３!Q73="","",作業３!Q73)</f>
        <v/>
      </c>
      <c r="AR45" s="424" t="str">
        <f>IF(作業３!Q74="","",作業３!Q74)</f>
        <v/>
      </c>
      <c r="AS45" s="424" t="str">
        <f>IF(作業３!Q75="","",作業３!Q75)</f>
        <v/>
      </c>
      <c r="AT45" s="424" t="str">
        <f>IF(作業３!Q76="","",作業３!Q76)</f>
        <v/>
      </c>
      <c r="AU45" s="424" t="str">
        <f>IF(作業３!Q77="","",作業３!Q77)</f>
        <v/>
      </c>
      <c r="AV45" s="424" t="str">
        <f>IF(作業３!Q78="","",作業３!Q78)</f>
        <v/>
      </c>
      <c r="AW45" s="424" t="str">
        <f>IF(作業３!Q79="","",作業３!Q79)</f>
        <v/>
      </c>
      <c r="AX45" s="424" t="str">
        <f>IF(作業３!Q80="","",作業３!Q80)</f>
        <v/>
      </c>
      <c r="AY45" s="424" t="str">
        <f>IF(作業３!Q81="","",作業３!Q81)</f>
        <v/>
      </c>
      <c r="AZ45" s="424" t="str">
        <f>IF(作業３!Q82="","",作業３!Q82)</f>
        <v/>
      </c>
      <c r="BA45" s="424" t="str">
        <f>IF(作業３!Q83="","",作業３!Q83)</f>
        <v/>
      </c>
      <c r="BB45" s="424" t="str">
        <f>IF(作業３!Q84="","",作業３!Q84)</f>
        <v/>
      </c>
      <c r="BC45" s="460" t="str">
        <f>IF(作業３!Q85="","",作業３!Q85)</f>
        <v/>
      </c>
      <c r="BD45" s="463"/>
      <c r="BE45" s="463"/>
      <c r="BF45" s="463"/>
      <c r="BG45" s="463"/>
      <c r="BH45" s="463"/>
      <c r="BI45" s="422"/>
      <c r="BJ45" s="422"/>
      <c r="BK45" s="422"/>
      <c r="BL45" s="422"/>
      <c r="BM45" s="422"/>
      <c r="BN45" s="422"/>
      <c r="BO45" s="422"/>
      <c r="BP45" s="422"/>
      <c r="BQ45" s="422"/>
      <c r="BR45" s="422"/>
      <c r="BS45" s="422"/>
      <c r="BT45" s="422"/>
    </row>
    <row r="46" spans="1:72" ht="13.5" hidden="1">
      <c r="A46" s="588" t="str">
        <f t="shared" si="3"/>
        <v/>
      </c>
      <c r="B46" s="615" t="str">
        <f t="shared" si="0"/>
        <v/>
      </c>
      <c r="C46" s="590"/>
      <c r="D46" s="591" t="str">
        <f t="shared" si="1"/>
        <v/>
      </c>
      <c r="E46" s="591" t="str">
        <f t="shared" si="2"/>
        <v/>
      </c>
      <c r="F46" s="591" t="str">
        <f>IF(AA46="","",3053)</f>
        <v/>
      </c>
      <c r="G46" s="608"/>
      <c r="H46"/>
      <c r="I46"/>
      <c r="J46"/>
      <c r="K46"/>
      <c r="L46"/>
      <c r="M46"/>
      <c r="N46"/>
      <c r="O46"/>
      <c r="P46"/>
      <c r="Q46"/>
      <c r="AA46" s="508" t="str">
        <f t="shared" si="8"/>
        <v/>
      </c>
      <c r="AB46" s="429"/>
      <c r="AC46" s="423"/>
      <c r="AD46" s="424" t="str">
        <f t="shared" si="9"/>
        <v/>
      </c>
      <c r="AE46" s="424" t="str">
        <f>IF(作業３!R61="","",作業３!R61)</f>
        <v/>
      </c>
      <c r="AF46" s="424" t="str">
        <f>IF(作業３!R62="","",作業３!R62)</f>
        <v/>
      </c>
      <c r="AG46" s="424" t="str">
        <f>IF(作業３!R63="","",作業３!R63)</f>
        <v/>
      </c>
      <c r="AH46" s="424" t="str">
        <f>IF(作業３!R64="","",作業３!R64)</f>
        <v/>
      </c>
      <c r="AI46" s="424" t="str">
        <f>IF(作業３!R65="","",作業３!R65)</f>
        <v/>
      </c>
      <c r="AJ46" s="424" t="str">
        <f>IF(作業３!R66="","",作業３!R66)</f>
        <v/>
      </c>
      <c r="AK46" s="424" t="str">
        <f>IF(作業３!R67="","",作業３!R67)</f>
        <v/>
      </c>
      <c r="AL46" s="424" t="str">
        <f>IF(作業３!R68="","",作業３!R68)</f>
        <v/>
      </c>
      <c r="AM46" s="424" t="str">
        <f>IF(作業３!R69="","",作業３!R69)</f>
        <v/>
      </c>
      <c r="AN46" s="424" t="str">
        <f>IF(作業３!R70="","",作業３!R70)</f>
        <v/>
      </c>
      <c r="AO46" s="424" t="str">
        <f>IF(作業３!R71="","",作業３!R71)</f>
        <v/>
      </c>
      <c r="AP46" s="424" t="str">
        <f>IF(作業３!R72="","",作業３!R72)</f>
        <v/>
      </c>
      <c r="AQ46" s="424" t="str">
        <f>IF(作業３!R73="","",作業３!R73)</f>
        <v/>
      </c>
      <c r="AR46" s="424" t="str">
        <f>IF(作業３!R74="","",作業３!R74)</f>
        <v/>
      </c>
      <c r="AS46" s="424" t="str">
        <f>IF(作業３!R75="","",作業３!R75)</f>
        <v/>
      </c>
      <c r="AT46" s="424" t="str">
        <f>IF(作業３!R76="","",作業３!R76)</f>
        <v/>
      </c>
      <c r="AU46" s="424" t="str">
        <f>IF(作業３!R77="","",作業３!R77)</f>
        <v/>
      </c>
      <c r="AV46" s="424" t="str">
        <f>IF(作業３!R78="","",作業３!R78)</f>
        <v/>
      </c>
      <c r="AW46" s="424" t="str">
        <f>IF(作業３!R79="","",作業３!R79)</f>
        <v/>
      </c>
      <c r="AX46" s="424" t="str">
        <f>IF(作業３!R80="","",作業３!R80)</f>
        <v/>
      </c>
      <c r="AY46" s="424" t="str">
        <f>IF(作業３!R81="","",作業３!R81)</f>
        <v/>
      </c>
      <c r="AZ46" s="424" t="str">
        <f>IF(作業３!R82="","",作業３!R82)</f>
        <v/>
      </c>
      <c r="BA46" s="424" t="str">
        <f>IF(作業３!R83="","",作業３!R83)</f>
        <v/>
      </c>
      <c r="BB46" s="424" t="str">
        <f>IF(作業３!R84="","",作業３!R84)</f>
        <v/>
      </c>
      <c r="BC46" s="460" t="str">
        <f>IF(作業３!R85="","",作業３!R85)</f>
        <v/>
      </c>
      <c r="BD46" s="463"/>
      <c r="BE46" s="463"/>
      <c r="BF46" s="463"/>
      <c r="BG46" s="463"/>
      <c r="BH46" s="463"/>
      <c r="BI46" s="463"/>
      <c r="BJ46" s="463"/>
      <c r="BK46" s="463"/>
      <c r="BL46" s="422"/>
      <c r="BM46" s="422"/>
      <c r="BN46" s="422"/>
      <c r="BO46" s="422"/>
      <c r="BP46" s="422"/>
      <c r="BQ46" s="422"/>
      <c r="BR46" s="422"/>
      <c r="BS46" s="422"/>
      <c r="BT46" s="422"/>
    </row>
    <row r="47" spans="1:72" ht="13.5" hidden="1">
      <c r="A47" s="588" t="str">
        <f t="shared" si="3"/>
        <v/>
      </c>
      <c r="B47" s="615" t="str">
        <f t="shared" si="0"/>
        <v/>
      </c>
      <c r="C47" s="590"/>
      <c r="D47" s="591" t="str">
        <f t="shared" si="1"/>
        <v/>
      </c>
      <c r="E47" s="591" t="str">
        <f t="shared" si="2"/>
        <v/>
      </c>
      <c r="F47" s="591" t="str">
        <f>IF(AA47="","",3054)</f>
        <v/>
      </c>
      <c r="G47" s="608"/>
      <c r="H47"/>
      <c r="I47"/>
      <c r="J47"/>
      <c r="K47"/>
      <c r="L47"/>
      <c r="M47"/>
      <c r="N47"/>
      <c r="O47"/>
      <c r="P47"/>
      <c r="Q47"/>
      <c r="AA47" s="508" t="str">
        <f t="shared" si="8"/>
        <v/>
      </c>
      <c r="AB47" s="429"/>
      <c r="AC47" s="423"/>
      <c r="AD47" s="424" t="str">
        <f t="shared" si="9"/>
        <v/>
      </c>
      <c r="AE47" s="424" t="str">
        <f>IF(作業３!S61="","",作業３!S61)</f>
        <v/>
      </c>
      <c r="AF47" s="424" t="str">
        <f>IF(作業３!S62="","",作業３!S62)</f>
        <v/>
      </c>
      <c r="AG47" s="424" t="str">
        <f>IF(作業３!S63="","",作業３!S63)</f>
        <v/>
      </c>
      <c r="AH47" s="424" t="str">
        <f>IF(作業３!S64="","",作業３!S64)</f>
        <v/>
      </c>
      <c r="AI47" s="424" t="str">
        <f>IF(作業３!S65="","",作業３!S65)</f>
        <v/>
      </c>
      <c r="AJ47" s="424" t="str">
        <f>IF(作業３!S66="","",作業３!S66)</f>
        <v/>
      </c>
      <c r="AK47" s="424" t="str">
        <f>IF(作業３!S67="","",作業３!S67)</f>
        <v/>
      </c>
      <c r="AL47" s="424" t="str">
        <f>IF(作業３!S68="","",作業３!S68)</f>
        <v/>
      </c>
      <c r="AM47" s="424" t="str">
        <f>IF(作業３!S69="","",作業３!S69)</f>
        <v/>
      </c>
      <c r="AN47" s="424" t="str">
        <f>IF(作業３!S70="","",作業３!S70)</f>
        <v/>
      </c>
      <c r="AO47" s="424" t="str">
        <f>IF(作業３!S71="","",作業３!S71)</f>
        <v/>
      </c>
      <c r="AP47" s="424" t="str">
        <f>IF(作業３!S72="","",作業３!S72)</f>
        <v/>
      </c>
      <c r="AQ47" s="424" t="str">
        <f>IF(作業３!S73="","",作業３!S73)</f>
        <v/>
      </c>
      <c r="AR47" s="424" t="str">
        <f>IF(作業３!S74="","",作業３!S74)</f>
        <v/>
      </c>
      <c r="AS47" s="424" t="str">
        <f>IF(作業３!S75="","",作業３!S75)</f>
        <v/>
      </c>
      <c r="AT47" s="424" t="str">
        <f>IF(作業３!S76="","",作業３!S76)</f>
        <v/>
      </c>
      <c r="AU47" s="424" t="str">
        <f>IF(作業３!S77="","",作業３!S77)</f>
        <v/>
      </c>
      <c r="AV47" s="424" t="str">
        <f>IF(作業３!S78="","",作業３!S78)</f>
        <v/>
      </c>
      <c r="AW47" s="424" t="str">
        <f>IF(作業３!S79="","",作業３!S79)</f>
        <v/>
      </c>
      <c r="AX47" s="424" t="str">
        <f>IF(作業３!S80="","",作業３!S80)</f>
        <v/>
      </c>
      <c r="AY47" s="424" t="str">
        <f>IF(作業３!S81="","",作業３!S81)</f>
        <v/>
      </c>
      <c r="AZ47" s="424" t="str">
        <f>IF(作業３!S82="","",作業３!S82)</f>
        <v/>
      </c>
      <c r="BA47" s="424" t="str">
        <f>IF(作業３!S83="","",作業３!S83)</f>
        <v/>
      </c>
      <c r="BB47" s="424" t="str">
        <f>IF(作業３!S84="","",作業３!S84)</f>
        <v/>
      </c>
      <c r="BC47" s="460" t="str">
        <f>IF(作業３!S85="","",作業３!S85)</f>
        <v/>
      </c>
      <c r="BD47" s="463"/>
      <c r="BE47" s="463"/>
      <c r="BF47" s="463"/>
      <c r="BG47" s="463"/>
      <c r="BH47" s="463"/>
      <c r="BI47" s="422"/>
      <c r="BJ47" s="422"/>
      <c r="BK47" s="422"/>
      <c r="BL47" s="422"/>
      <c r="BM47" s="422"/>
      <c r="BN47" s="422"/>
      <c r="BO47" s="422"/>
      <c r="BP47" s="422"/>
      <c r="BQ47" s="422"/>
      <c r="BR47" s="422"/>
      <c r="BS47" s="422"/>
      <c r="BT47" s="422"/>
    </row>
    <row r="48" spans="1:72" ht="13.5" hidden="1">
      <c r="A48" s="588" t="str">
        <f t="shared" si="3"/>
        <v/>
      </c>
      <c r="B48" s="615" t="str">
        <f t="shared" si="0"/>
        <v/>
      </c>
      <c r="C48" s="590"/>
      <c r="D48" s="591" t="str">
        <f t="shared" si="1"/>
        <v/>
      </c>
      <c r="E48" s="591" t="str">
        <f t="shared" si="2"/>
        <v/>
      </c>
      <c r="F48" s="591" t="str">
        <f>IF(AA48="","",3063)</f>
        <v/>
      </c>
      <c r="G48" s="608"/>
      <c r="H48"/>
      <c r="I48"/>
      <c r="J48"/>
      <c r="K48"/>
      <c r="L48"/>
      <c r="M48"/>
      <c r="N48"/>
      <c r="O48"/>
      <c r="P48"/>
      <c r="Q48"/>
      <c r="AA48" s="508" t="str">
        <f t="shared" si="8"/>
        <v/>
      </c>
      <c r="AB48" s="429"/>
      <c r="AC48" s="423"/>
      <c r="AD48" s="424" t="str">
        <f t="shared" si="9"/>
        <v/>
      </c>
      <c r="AE48" s="424" t="str">
        <f>IF(作業３!T61="","",作業３!T61)</f>
        <v/>
      </c>
      <c r="AF48" s="424" t="str">
        <f>IF(作業３!T62="","",作業３!T62)</f>
        <v/>
      </c>
      <c r="AG48" s="424" t="str">
        <f>IF(作業３!T63="","",作業３!T63)</f>
        <v/>
      </c>
      <c r="AH48" s="424" t="str">
        <f>IF(作業３!T64="","",作業３!T64)</f>
        <v/>
      </c>
      <c r="AI48" s="424" t="str">
        <f>IF(作業３!T65="","",作業３!T65)</f>
        <v/>
      </c>
      <c r="AJ48" s="424" t="str">
        <f>IF(作業３!T66="","",作業３!T66)</f>
        <v/>
      </c>
      <c r="AK48" s="424" t="str">
        <f>IF(作業３!T67="","",作業３!T67)</f>
        <v/>
      </c>
      <c r="AL48" s="424" t="str">
        <f>IF(作業３!T68="","",作業３!T68)</f>
        <v/>
      </c>
      <c r="AM48" s="424" t="str">
        <f>IF(作業３!T69="","",作業３!T69)</f>
        <v/>
      </c>
      <c r="AN48" s="424" t="str">
        <f>IF(作業３!T70="","",作業３!T70)</f>
        <v/>
      </c>
      <c r="AO48" s="424" t="str">
        <f>IF(作業３!T71="","",作業３!T71)</f>
        <v/>
      </c>
      <c r="AP48" s="424" t="str">
        <f>IF(作業３!T72="","",作業３!T72)</f>
        <v/>
      </c>
      <c r="AQ48" s="424" t="str">
        <f>IF(作業３!T73="","",作業３!T73)</f>
        <v/>
      </c>
      <c r="AR48" s="424" t="str">
        <f>IF(作業３!T74="","",作業３!T74)</f>
        <v/>
      </c>
      <c r="AS48" s="424" t="str">
        <f>IF(作業３!T75="","",作業３!T75)</f>
        <v/>
      </c>
      <c r="AT48" s="424" t="str">
        <f>IF(作業３!T76="","",作業３!T76)</f>
        <v/>
      </c>
      <c r="AU48" s="424" t="str">
        <f>IF(作業３!T77="","",作業３!T77)</f>
        <v/>
      </c>
      <c r="AV48" s="424" t="str">
        <f>IF(作業３!T78="","",作業３!T78)</f>
        <v/>
      </c>
      <c r="AW48" s="424" t="str">
        <f>IF(作業３!T79="","",作業３!T79)</f>
        <v/>
      </c>
      <c r="AX48" s="424" t="str">
        <f>IF(作業３!T80="","",作業３!T80)</f>
        <v/>
      </c>
      <c r="AY48" s="424" t="str">
        <f>IF(作業３!T81="","",作業３!T81)</f>
        <v/>
      </c>
      <c r="AZ48" s="424" t="str">
        <f>IF(作業３!T82="","",作業３!T82)</f>
        <v/>
      </c>
      <c r="BA48" s="424" t="str">
        <f>IF(作業３!T83="","",作業３!T83)</f>
        <v/>
      </c>
      <c r="BB48" s="424" t="str">
        <f>IF(作業３!T84="","",作業３!T84)</f>
        <v/>
      </c>
      <c r="BC48" s="460" t="str">
        <f>IF(作業３!T85="","",作業３!T85)</f>
        <v/>
      </c>
      <c r="BD48" s="463"/>
      <c r="BE48" s="463"/>
      <c r="BF48" s="463"/>
      <c r="BG48" s="463"/>
      <c r="BH48" s="463"/>
      <c r="BI48" s="463"/>
      <c r="BJ48" s="463"/>
      <c r="BK48" s="463"/>
      <c r="BL48" s="463"/>
      <c r="BM48" s="422"/>
      <c r="BN48" s="422"/>
      <c r="BO48" s="422"/>
      <c r="BP48" s="422"/>
      <c r="BQ48" s="422"/>
      <c r="BR48" s="422"/>
      <c r="BS48" s="422"/>
      <c r="BT48" s="422"/>
    </row>
    <row r="49" spans="1:72" ht="13.5" hidden="1">
      <c r="A49" s="588" t="str">
        <f t="shared" si="3"/>
        <v/>
      </c>
      <c r="B49" s="615" t="str">
        <f t="shared" si="0"/>
        <v/>
      </c>
      <c r="C49" s="590"/>
      <c r="D49" s="591" t="str">
        <f t="shared" si="1"/>
        <v/>
      </c>
      <c r="E49" s="591" t="str">
        <f t="shared" si="2"/>
        <v/>
      </c>
      <c r="F49" s="591" t="str">
        <f>IF(AA49="","",3064)</f>
        <v/>
      </c>
      <c r="G49" s="608"/>
      <c r="H49"/>
      <c r="I49"/>
      <c r="J49"/>
      <c r="K49"/>
      <c r="L49"/>
      <c r="M49"/>
      <c r="N49"/>
      <c r="O49"/>
      <c r="P49"/>
      <c r="Q49"/>
      <c r="AA49" s="508" t="str">
        <f t="shared" si="8"/>
        <v/>
      </c>
      <c r="AB49" s="429"/>
      <c r="AC49" s="423"/>
      <c r="AD49" s="424" t="str">
        <f t="shared" si="9"/>
        <v/>
      </c>
      <c r="AE49" s="424" t="str">
        <f>IF(作業３!U61="","",作業３!U61)</f>
        <v/>
      </c>
      <c r="AF49" s="424" t="str">
        <f>IF(作業３!U62="","",作業３!U62)</f>
        <v/>
      </c>
      <c r="AG49" s="424" t="str">
        <f>IF(作業３!U63="","",作業３!U63)</f>
        <v/>
      </c>
      <c r="AH49" s="424" t="str">
        <f>IF(作業３!U64="","",作業３!U64)</f>
        <v/>
      </c>
      <c r="AI49" s="424" t="str">
        <f>IF(作業３!U65="","",作業３!U65)</f>
        <v/>
      </c>
      <c r="AJ49" s="424" t="str">
        <f>IF(作業３!U66="","",作業３!U66)</f>
        <v/>
      </c>
      <c r="AK49" s="424" t="str">
        <f>IF(作業３!U67="","",作業３!U67)</f>
        <v/>
      </c>
      <c r="AL49" s="424" t="str">
        <f>IF(作業３!U68="","",作業３!U68)</f>
        <v/>
      </c>
      <c r="AM49" s="424" t="str">
        <f>IF(作業３!U69="","",作業３!U69)</f>
        <v/>
      </c>
      <c r="AN49" s="424" t="str">
        <f>IF(作業３!U70="","",作業３!U70)</f>
        <v/>
      </c>
      <c r="AO49" s="424" t="str">
        <f>IF(作業３!U71="","",作業３!U71)</f>
        <v/>
      </c>
      <c r="AP49" s="424" t="str">
        <f>IF(作業３!U72="","",作業３!U72)</f>
        <v/>
      </c>
      <c r="AQ49" s="424" t="str">
        <f>IF(作業３!U73="","",作業３!U73)</f>
        <v/>
      </c>
      <c r="AR49" s="424" t="str">
        <f>IF(作業３!U74="","",作業３!U74)</f>
        <v/>
      </c>
      <c r="AS49" s="424" t="str">
        <f>IF(作業３!U75="","",作業３!U75)</f>
        <v/>
      </c>
      <c r="AT49" s="424" t="str">
        <f>IF(作業３!U76="","",作業３!U76)</f>
        <v/>
      </c>
      <c r="AU49" s="424" t="str">
        <f>IF(作業３!U77="","",作業３!U77)</f>
        <v/>
      </c>
      <c r="AV49" s="424" t="str">
        <f>IF(作業３!U78="","",作業３!U78)</f>
        <v/>
      </c>
      <c r="AW49" s="424" t="str">
        <f>IF(作業３!U79="","",作業３!U79)</f>
        <v/>
      </c>
      <c r="AX49" s="424" t="str">
        <f>IF(作業３!U80="","",作業３!U80)</f>
        <v/>
      </c>
      <c r="AY49" s="424" t="str">
        <f>IF(作業３!U81="","",作業３!U81)</f>
        <v/>
      </c>
      <c r="AZ49" s="424" t="str">
        <f>IF(作業３!U82="","",作業３!U82)</f>
        <v/>
      </c>
      <c r="BA49" s="424" t="str">
        <f>IF(作業３!U83="","",作業３!U83)</f>
        <v/>
      </c>
      <c r="BB49" s="424" t="str">
        <f>IF(作業３!U84="","",作業３!U84)</f>
        <v/>
      </c>
      <c r="BC49" s="460" t="str">
        <f>IF(作業３!U85="","",作業３!U85)</f>
        <v/>
      </c>
      <c r="BD49" s="463"/>
      <c r="BE49" s="463"/>
      <c r="BF49" s="463"/>
      <c r="BG49" s="463"/>
      <c r="BH49" s="463"/>
      <c r="BI49" s="422"/>
      <c r="BJ49" s="422"/>
      <c r="BK49" s="422"/>
      <c r="BL49" s="422"/>
      <c r="BM49" s="422"/>
      <c r="BN49" s="422"/>
      <c r="BO49" s="422"/>
      <c r="BP49" s="422"/>
      <c r="BQ49" s="422"/>
      <c r="BR49" s="422"/>
      <c r="BS49" s="422"/>
      <c r="BT49" s="422"/>
    </row>
    <row r="50" spans="1:72" ht="13.5" hidden="1">
      <c r="A50" s="588" t="str">
        <f t="shared" si="3"/>
        <v/>
      </c>
      <c r="B50" s="615" t="str">
        <f t="shared" si="0"/>
        <v/>
      </c>
      <c r="C50" s="590"/>
      <c r="D50" s="591" t="str">
        <f t="shared" si="1"/>
        <v/>
      </c>
      <c r="E50" s="591" t="str">
        <f t="shared" si="2"/>
        <v/>
      </c>
      <c r="F50" s="591" t="str">
        <f>IF(AA50="","",3073)</f>
        <v/>
      </c>
      <c r="G50" s="608"/>
      <c r="H50"/>
      <c r="I50"/>
      <c r="J50"/>
      <c r="K50"/>
      <c r="L50"/>
      <c r="M50"/>
      <c r="N50"/>
      <c r="O50"/>
      <c r="P50"/>
      <c r="Q50"/>
      <c r="AA50" s="508" t="str">
        <f t="shared" si="8"/>
        <v/>
      </c>
      <c r="AB50" s="429"/>
      <c r="AC50" s="423"/>
      <c r="AD50" s="424" t="str">
        <f t="shared" si="9"/>
        <v/>
      </c>
      <c r="AE50" s="424" t="str">
        <f>IF(作業３!V61="","",作業３!V61)</f>
        <v/>
      </c>
      <c r="AF50" s="424" t="str">
        <f>IF(作業３!V62="","",作業３!V62)</f>
        <v/>
      </c>
      <c r="AG50" s="424" t="str">
        <f>IF(作業３!V63="","",作業３!V63)</f>
        <v/>
      </c>
      <c r="AH50" s="424" t="str">
        <f>IF(作業３!V64="","",作業３!V64)</f>
        <v/>
      </c>
      <c r="AI50" s="424" t="str">
        <f>IF(作業３!V65="","",作業３!V65)</f>
        <v/>
      </c>
      <c r="AJ50" s="424" t="str">
        <f>IF(作業３!V66="","",作業３!V66)</f>
        <v/>
      </c>
      <c r="AK50" s="424" t="str">
        <f>IF(作業３!V67="","",作業３!V67)</f>
        <v/>
      </c>
      <c r="AL50" s="424" t="str">
        <f>IF(作業３!V68="","",作業３!V68)</f>
        <v/>
      </c>
      <c r="AM50" s="424" t="str">
        <f>IF(作業３!V69="","",作業３!V69)</f>
        <v/>
      </c>
      <c r="AN50" s="424" t="str">
        <f>IF(作業３!V70="","",作業３!V70)</f>
        <v/>
      </c>
      <c r="AO50" s="424" t="str">
        <f>IF(作業３!V71="","",作業３!V71)</f>
        <v/>
      </c>
      <c r="AP50" s="424" t="str">
        <f>IF(作業３!V72="","",作業３!V72)</f>
        <v/>
      </c>
      <c r="AQ50" s="424" t="str">
        <f>IF(作業３!V73="","",作業３!V73)</f>
        <v/>
      </c>
      <c r="AR50" s="424" t="str">
        <f>IF(作業３!V74="","",作業３!V74)</f>
        <v/>
      </c>
      <c r="AS50" s="424" t="str">
        <f>IF(作業３!V75="","",作業３!V75)</f>
        <v/>
      </c>
      <c r="AT50" s="424" t="str">
        <f>IF(作業３!V76="","",作業３!V76)</f>
        <v/>
      </c>
      <c r="AU50" s="424" t="str">
        <f>IF(作業３!V77="","",作業３!V77)</f>
        <v/>
      </c>
      <c r="AV50" s="424" t="str">
        <f>IF(作業３!V78="","",作業３!V78)</f>
        <v/>
      </c>
      <c r="AW50" s="424" t="str">
        <f>IF(作業３!V79="","",作業３!V79)</f>
        <v/>
      </c>
      <c r="AX50" s="424" t="str">
        <f>IF(作業３!V80="","",作業３!V80)</f>
        <v/>
      </c>
      <c r="AY50" s="424" t="str">
        <f>IF(作業３!V81="","",作業３!V81)</f>
        <v/>
      </c>
      <c r="AZ50" s="424" t="str">
        <f>IF(作業３!V82="","",作業３!V82)</f>
        <v/>
      </c>
      <c r="BA50" s="424" t="str">
        <f>IF(作業３!V83="","",作業３!V83)</f>
        <v/>
      </c>
      <c r="BB50" s="424" t="str">
        <f>IF(作業３!V84="","",作業３!V84)</f>
        <v/>
      </c>
      <c r="BC50" s="460" t="str">
        <f>IF(作業３!V85="","",作業３!V85)</f>
        <v/>
      </c>
      <c r="BD50" s="463"/>
      <c r="BE50" s="463"/>
      <c r="BF50" s="463"/>
      <c r="BG50" s="463"/>
      <c r="BH50" s="463"/>
      <c r="BI50" s="422"/>
      <c r="BJ50" s="422"/>
      <c r="BK50" s="422"/>
      <c r="BL50" s="422"/>
      <c r="BM50" s="422"/>
      <c r="BN50" s="422"/>
      <c r="BO50" s="422"/>
      <c r="BP50" s="422"/>
      <c r="BQ50" s="422"/>
      <c r="BR50" s="422"/>
      <c r="BS50" s="422"/>
      <c r="BT50" s="422"/>
    </row>
    <row r="51" spans="1:72" ht="13.5" hidden="1">
      <c r="A51" s="588" t="str">
        <f t="shared" si="3"/>
        <v/>
      </c>
      <c r="B51" s="615" t="str">
        <f t="shared" si="0"/>
        <v/>
      </c>
      <c r="C51" s="590"/>
      <c r="D51" s="591" t="str">
        <f t="shared" si="1"/>
        <v/>
      </c>
      <c r="E51" s="591" t="str">
        <f t="shared" si="2"/>
        <v/>
      </c>
      <c r="F51" s="591" t="str">
        <f>IF(AA51="","",3074)</f>
        <v/>
      </c>
      <c r="G51" s="608"/>
      <c r="H51"/>
      <c r="I51"/>
      <c r="J51"/>
      <c r="K51"/>
      <c r="L51"/>
      <c r="M51"/>
      <c r="N51"/>
      <c r="O51"/>
      <c r="P51"/>
      <c r="Q51"/>
      <c r="AA51" s="508" t="str">
        <f t="shared" si="8"/>
        <v/>
      </c>
      <c r="AB51" s="429"/>
      <c r="AC51" s="423"/>
      <c r="AD51" s="424" t="str">
        <f t="shared" si="9"/>
        <v/>
      </c>
      <c r="AE51" s="424" t="str">
        <f>IF(作業３!W61="","",作業３!W61)</f>
        <v/>
      </c>
      <c r="AF51" s="424" t="str">
        <f>IF(作業３!W62="","",作業３!W62)</f>
        <v/>
      </c>
      <c r="AG51" s="424" t="str">
        <f>IF(作業３!W63="","",作業３!W63)</f>
        <v/>
      </c>
      <c r="AH51" s="424" t="str">
        <f>IF(作業３!W64="","",作業３!W64)</f>
        <v/>
      </c>
      <c r="AI51" s="424" t="str">
        <f>IF(作業３!W65="","",作業３!W65)</f>
        <v/>
      </c>
      <c r="AJ51" s="424" t="str">
        <f>IF(作業３!W66="","",作業３!W66)</f>
        <v/>
      </c>
      <c r="AK51" s="424" t="str">
        <f>IF(作業３!W67="","",作業３!W67)</f>
        <v/>
      </c>
      <c r="AL51" s="424" t="str">
        <f>IF(作業３!W68="","",作業３!W68)</f>
        <v/>
      </c>
      <c r="AM51" s="424" t="str">
        <f>IF(作業３!W69="","",作業３!W69)</f>
        <v/>
      </c>
      <c r="AN51" s="424" t="str">
        <f>IF(作業３!W70="","",作業３!W70)</f>
        <v/>
      </c>
      <c r="AO51" s="424" t="str">
        <f>IF(作業３!W71="","",作業３!W71)</f>
        <v/>
      </c>
      <c r="AP51" s="424" t="str">
        <f>IF(作業３!W72="","",作業３!W72)</f>
        <v/>
      </c>
      <c r="AQ51" s="424" t="str">
        <f>IF(作業３!W73="","",作業３!W73)</f>
        <v/>
      </c>
      <c r="AR51" s="424" t="str">
        <f>IF(作業３!W74="","",作業３!W74)</f>
        <v/>
      </c>
      <c r="AS51" s="424" t="str">
        <f>IF(作業３!W75="","",作業３!W75)</f>
        <v/>
      </c>
      <c r="AT51" s="424" t="str">
        <f>IF(作業３!W76="","",作業３!W76)</f>
        <v/>
      </c>
      <c r="AU51" s="424" t="str">
        <f>IF(作業３!W77="","",作業３!W77)</f>
        <v/>
      </c>
      <c r="AV51" s="424" t="str">
        <f>IF(作業３!W78="","",作業３!W78)</f>
        <v/>
      </c>
      <c r="AW51" s="424" t="str">
        <f>IF(作業３!W79="","",作業３!W79)</f>
        <v/>
      </c>
      <c r="AX51" s="424" t="str">
        <f>IF(作業３!W80="","",作業３!W80)</f>
        <v/>
      </c>
      <c r="AY51" s="424" t="str">
        <f>IF(作業３!W81="","",作業３!W81)</f>
        <v/>
      </c>
      <c r="AZ51" s="424" t="str">
        <f>IF(作業３!W82="","",作業３!W82)</f>
        <v/>
      </c>
      <c r="BA51" s="424" t="str">
        <f>IF(作業３!W83="","",作業３!W83)</f>
        <v/>
      </c>
      <c r="BB51" s="424" t="str">
        <f>IF(作業３!W84="","",作業３!W84)</f>
        <v/>
      </c>
      <c r="BC51" s="460" t="str">
        <f>IF(作業３!W85="","",作業３!W85)</f>
        <v/>
      </c>
      <c r="BD51" s="463"/>
      <c r="BE51" s="463"/>
      <c r="BF51" s="463"/>
      <c r="BG51" s="463"/>
      <c r="BH51" s="463"/>
      <c r="BI51" s="422"/>
      <c r="BJ51" s="422"/>
      <c r="BK51" s="422"/>
      <c r="BL51" s="422"/>
      <c r="BM51" s="422"/>
      <c r="BN51" s="422"/>
      <c r="BO51" s="422"/>
      <c r="BP51" s="422"/>
      <c r="BQ51" s="422"/>
      <c r="BR51" s="422"/>
      <c r="BS51" s="422"/>
      <c r="BT51" s="422"/>
    </row>
    <row r="52" spans="1:72" ht="14.25" hidden="1" thickBot="1">
      <c r="A52" s="588" t="str">
        <f t="shared" si="3"/>
        <v/>
      </c>
      <c r="B52" s="615" t="str">
        <f t="shared" si="0"/>
        <v/>
      </c>
      <c r="C52" s="590"/>
      <c r="D52" s="591" t="str">
        <f t="shared" si="1"/>
        <v/>
      </c>
      <c r="E52" s="591" t="str">
        <f t="shared" si="2"/>
        <v/>
      </c>
      <c r="F52" s="591" t="str">
        <f>IF(AA52="","",3083)</f>
        <v/>
      </c>
      <c r="G52" s="608"/>
      <c r="H52"/>
      <c r="I52"/>
      <c r="J52"/>
      <c r="K52"/>
      <c r="L52"/>
      <c r="M52"/>
      <c r="N52"/>
      <c r="O52"/>
      <c r="P52"/>
      <c r="Q52"/>
      <c r="AA52" s="509" t="str">
        <f t="shared" si="8"/>
        <v/>
      </c>
      <c r="AB52" s="441"/>
      <c r="AC52" s="442"/>
      <c r="AD52" s="465" t="str">
        <f t="shared" si="9"/>
        <v/>
      </c>
      <c r="AE52" s="465" t="str">
        <f>IF(作業３!X61="","",作業３!X61)</f>
        <v/>
      </c>
      <c r="AF52" s="465" t="str">
        <f>IF(作業３!X62="","",作業３!X62)</f>
        <v/>
      </c>
      <c r="AG52" s="465" t="str">
        <f>IF(作業３!X63="","",作業３!X63)</f>
        <v/>
      </c>
      <c r="AH52" s="465" t="str">
        <f>IF(作業３!X64="","",作業３!X64)</f>
        <v/>
      </c>
      <c r="AI52" s="465" t="str">
        <f>IF(作業３!X65="","",作業３!X65)</f>
        <v/>
      </c>
      <c r="AJ52" s="465" t="str">
        <f>IF(作業３!X66="","",作業３!X66)</f>
        <v/>
      </c>
      <c r="AK52" s="465" t="str">
        <f>IF(作業３!X67="","",作業３!X67)</f>
        <v/>
      </c>
      <c r="AL52" s="465" t="str">
        <f>IF(作業３!X68="","",作業３!X68)</f>
        <v/>
      </c>
      <c r="AM52" s="465" t="str">
        <f>IF(作業３!X69="","",作業３!X69)</f>
        <v/>
      </c>
      <c r="AN52" s="465" t="str">
        <f>IF(作業３!X70="","",作業３!X70)</f>
        <v/>
      </c>
      <c r="AO52" s="465" t="str">
        <f>IF(作業３!X71="","",作業３!X71)</f>
        <v/>
      </c>
      <c r="AP52" s="465" t="str">
        <f>IF(作業３!X72="","",作業３!X72)</f>
        <v/>
      </c>
      <c r="AQ52" s="465" t="str">
        <f>IF(作業３!X73="","",作業３!X73)</f>
        <v/>
      </c>
      <c r="AR52" s="465" t="str">
        <f>IF(作業３!X74="","",作業３!X74)</f>
        <v/>
      </c>
      <c r="AS52" s="465" t="str">
        <f>IF(作業３!X75="","",作業３!X75)</f>
        <v/>
      </c>
      <c r="AT52" s="465" t="str">
        <f>IF(作業３!X76="","",作業３!X76)</f>
        <v/>
      </c>
      <c r="AU52" s="465" t="str">
        <f>IF(作業３!X77="","",作業３!X77)</f>
        <v/>
      </c>
      <c r="AV52" s="465" t="str">
        <f>IF(作業３!X78="","",作業３!X78)</f>
        <v/>
      </c>
      <c r="AW52" s="465" t="str">
        <f>IF(作業３!X79="","",作業３!X79)</f>
        <v/>
      </c>
      <c r="AX52" s="465" t="str">
        <f>IF(作業３!X80="","",作業３!X80)</f>
        <v/>
      </c>
      <c r="AY52" s="465" t="str">
        <f>IF(作業３!X81="","",作業３!X81)</f>
        <v/>
      </c>
      <c r="AZ52" s="465" t="str">
        <f>IF(作業３!X82="","",作業３!X82)</f>
        <v/>
      </c>
      <c r="BA52" s="465" t="str">
        <f>IF(作業３!X83="","",作業３!X83)</f>
        <v/>
      </c>
      <c r="BB52" s="465" t="str">
        <f>IF(作業３!X84="","",作業３!X84)</f>
        <v/>
      </c>
      <c r="BC52" s="466" t="str">
        <f>IF(作業３!X85="","",作業３!X85)</f>
        <v/>
      </c>
      <c r="BD52" s="474"/>
      <c r="BE52" s="474"/>
      <c r="BF52" s="474"/>
      <c r="BG52" s="474"/>
      <c r="BH52" s="474"/>
      <c r="BI52" s="475"/>
      <c r="BJ52" s="475"/>
      <c r="BK52" s="463"/>
      <c r="BL52" s="463"/>
      <c r="BM52" s="463"/>
      <c r="BN52" s="463"/>
      <c r="BO52" s="463"/>
      <c r="BP52" s="463"/>
      <c r="BQ52" s="463"/>
      <c r="BR52" s="463"/>
      <c r="BS52" s="463"/>
      <c r="BT52" s="422"/>
    </row>
    <row r="53" spans="1:72" ht="15" hidden="1" thickTop="1" thickBot="1">
      <c r="A53" s="588" t="str">
        <f t="shared" si="3"/>
        <v/>
      </c>
      <c r="B53" s="615" t="str">
        <f t="shared" si="0"/>
        <v/>
      </c>
      <c r="C53" s="590"/>
      <c r="D53" s="591" t="str">
        <f t="shared" si="1"/>
        <v/>
      </c>
      <c r="E53" s="591" t="str">
        <f t="shared" si="2"/>
        <v/>
      </c>
      <c r="F53" s="591" t="str">
        <f>IF(AA53="","",4011)</f>
        <v/>
      </c>
      <c r="G53" s="608"/>
      <c r="H53"/>
      <c r="I53"/>
      <c r="J53"/>
      <c r="K53"/>
      <c r="L53"/>
      <c r="M53"/>
      <c r="N53"/>
      <c r="O53"/>
      <c r="P53"/>
      <c r="Q53"/>
      <c r="AA53" s="510" t="str">
        <f>IF(AA3="01","04","")</f>
        <v/>
      </c>
      <c r="AB53" s="429"/>
      <c r="AC53" s="467" t="str">
        <f>IF(AA53="","",IFERROR((作業３!F99),""))</f>
        <v/>
      </c>
      <c r="AD53" s="423"/>
      <c r="AE53" s="425" t="str">
        <f>IF(作業３!F101="","",作業３!F101)</f>
        <v/>
      </c>
      <c r="AF53" s="425" t="str">
        <f>IF(作業３!F102="","",作業３!F102)</f>
        <v/>
      </c>
      <c r="AG53" s="425" t="str">
        <f>IF(作業３!F103="","",作業３!F103)</f>
        <v/>
      </c>
      <c r="AH53" s="425" t="str">
        <f>IF(作業３!F104="","",作業３!F104)</f>
        <v/>
      </c>
      <c r="AI53" s="425" t="str">
        <f>IF(作業３!F105="","",作業３!F105)</f>
        <v/>
      </c>
      <c r="AJ53" s="425" t="str">
        <f>IF(作業３!F106="","",作業３!F106)</f>
        <v/>
      </c>
      <c r="AK53" s="471" t="str">
        <f>IF(AA53="","",IF(作業３!F107="",0,作業３!F107))</f>
        <v/>
      </c>
      <c r="AL53" s="425" t="str">
        <f>IF(作業３!F108="","",作業３!F108)</f>
        <v/>
      </c>
      <c r="AM53" s="425" t="str">
        <f>IF(作業３!F109="","",作業３!F109)</f>
        <v/>
      </c>
      <c r="AN53" s="425" t="str">
        <f>IF(作業３!F110="","",作業３!F110)</f>
        <v/>
      </c>
      <c r="AO53" s="425" t="str">
        <f>IF(作業３!F111="","",作業３!F111)</f>
        <v/>
      </c>
      <c r="AP53" s="471" t="str">
        <f>IF(AA53="","",IF(作業３!F112="",0,作業３!F112))</f>
        <v/>
      </c>
      <c r="AQ53" s="425" t="str">
        <f>IF(作業３!F113="","",作業３!F113)</f>
        <v/>
      </c>
      <c r="AR53" s="425" t="str">
        <f>IF(作業３!F115="","",作業３!F115)</f>
        <v/>
      </c>
      <c r="AS53" s="425" t="str">
        <f>IF(作業３!F116="","",作業３!F116)</f>
        <v/>
      </c>
      <c r="AT53" s="471" t="str">
        <f>IF(AA53="","",IF(作業３!F117="",0,作業３!F117))</f>
        <v/>
      </c>
      <c r="AU53" s="425" t="str">
        <f>IF(作業３!F118="","",作業３!F118)</f>
        <v/>
      </c>
      <c r="AV53" s="425" t="str">
        <f>IF(作業３!F119="","",作業３!F119)</f>
        <v/>
      </c>
      <c r="AW53" s="471" t="str">
        <f>IF(AA53="","",IF(作業３!F120="",0,作業３!F120))</f>
        <v/>
      </c>
      <c r="AX53" s="425" t="str">
        <f>IF(作業３!F121="","",作業３!F121)</f>
        <v/>
      </c>
      <c r="AY53" s="425" t="str">
        <f>IF(作業３!F123="","",作業３!F123)</f>
        <v/>
      </c>
      <c r="AZ53" s="425" t="str">
        <f>IF(作業３!F124="","",作業３!F124)</f>
        <v/>
      </c>
      <c r="BA53" s="425" t="str">
        <f>IF(作業３!F125="","",作業３!F125)</f>
        <v/>
      </c>
      <c r="BB53" s="425" t="str">
        <f>IF(作業３!F126="","",作業３!F126)</f>
        <v/>
      </c>
      <c r="BC53" s="471" t="str">
        <f>IF(AA53="","",IF(作業３!F127="",0,作業３!F127))</f>
        <v/>
      </c>
      <c r="BD53" s="425" t="str">
        <f>IF(作業３!F128="","",作業３!F128)</f>
        <v/>
      </c>
      <c r="BE53" s="425" t="str">
        <f>IF(作業３!F129="","",作業３!F129)</f>
        <v/>
      </c>
      <c r="BF53" s="425" t="str">
        <f>IF(AA53="","",IF(作業３!F130="",0,作業３!F130))</f>
        <v/>
      </c>
      <c r="BG53" s="471" t="str">
        <f>IF(AA53="","",IF(作業３!F131="",0,作業３!F131))</f>
        <v/>
      </c>
      <c r="BH53" s="425" t="str">
        <f>IF(作業３!F133="","",作業３!F133)</f>
        <v/>
      </c>
      <c r="BI53" s="425" t="str">
        <f>IF(作業３!F134="","",作業３!F134)</f>
        <v/>
      </c>
      <c r="BJ53" s="425" t="str">
        <f>IF(作業３!F135="","",作業３!F135)</f>
        <v/>
      </c>
      <c r="BK53" s="461" t="str">
        <f>IF(作業３!F136="","",作業３!F136)</f>
        <v/>
      </c>
      <c r="BL53" s="461" t="str">
        <f>IF(作業３!F137="","",作業３!F137)</f>
        <v/>
      </c>
      <c r="BM53" s="462" t="str">
        <f>IF(作業３!F138="","",作業３!F138)</f>
        <v/>
      </c>
      <c r="BN53" s="422"/>
      <c r="BO53" s="422"/>
      <c r="BP53" s="422"/>
      <c r="BQ53" s="422"/>
      <c r="BR53" s="422"/>
      <c r="BS53" s="422"/>
      <c r="BT53" s="422"/>
    </row>
    <row r="54" spans="1:72" ht="14.25" hidden="1" thickTop="1">
      <c r="A54" s="588" t="str">
        <f t="shared" si="3"/>
        <v/>
      </c>
      <c r="B54" s="615" t="str">
        <f t="shared" si="0"/>
        <v/>
      </c>
      <c r="C54" s="590"/>
      <c r="D54" s="591" t="str">
        <f t="shared" si="1"/>
        <v/>
      </c>
      <c r="E54" s="591" t="str">
        <f t="shared" si="2"/>
        <v/>
      </c>
      <c r="F54" s="591" t="str">
        <f>IF(AA54="","",4012)</f>
        <v/>
      </c>
      <c r="G54" s="608"/>
      <c r="H54"/>
      <c r="I54"/>
      <c r="J54"/>
      <c r="K54"/>
      <c r="L54"/>
      <c r="M54"/>
      <c r="N54"/>
      <c r="O54"/>
      <c r="P54"/>
      <c r="Q54"/>
      <c r="AA54" s="511" t="str">
        <f>IF(AA53="","","04")</f>
        <v/>
      </c>
      <c r="AB54" s="430"/>
      <c r="AC54" s="467" t="str">
        <f>IF(AA54="","",IF(作業３!I99="","",作業３!I99))</f>
        <v/>
      </c>
      <c r="AD54" s="438"/>
      <c r="AE54" s="467" t="str">
        <f>IF(作業３!I101="","",作業３!I101)</f>
        <v/>
      </c>
      <c r="AF54" s="467" t="str">
        <f>IF(作業３!I102="","",作業３!I102)</f>
        <v/>
      </c>
      <c r="AG54" s="467" t="str">
        <f>IF(作業３!I103="","",作業３!I103)</f>
        <v/>
      </c>
      <c r="AH54" s="467" t="str">
        <f>IF(作業３!I104="","",作業３!I104)</f>
        <v/>
      </c>
      <c r="AI54" s="467" t="str">
        <f>IF(作業３!I105="","",作業３!I105)</f>
        <v/>
      </c>
      <c r="AJ54" s="467" t="str">
        <f>IF(作業３!I106="","",作業３!I106)</f>
        <v/>
      </c>
      <c r="AK54" s="472" t="str">
        <f>IF(AA54="","",IF(作業３!I107="",0,作業３!I107))</f>
        <v/>
      </c>
      <c r="AL54" s="467" t="str">
        <f>IF(作業３!I108="","",作業３!I108)</f>
        <v/>
      </c>
      <c r="AM54" s="467" t="str">
        <f>IF(作業３!I109="","",作業３!I109)</f>
        <v/>
      </c>
      <c r="AN54" s="467" t="str">
        <f>IF(作業３!I110="","",作業３!I110)</f>
        <v/>
      </c>
      <c r="AO54" s="467" t="str">
        <f>IF(作業３!I111="","",作業３!I111)</f>
        <v/>
      </c>
      <c r="AP54" s="472" t="str">
        <f>IF(AA54="","",IF(作業３!I112="",0,作業３!I112))</f>
        <v/>
      </c>
      <c r="AQ54" s="467" t="str">
        <f>IF(作業３!I113="","",作業３!I113)</f>
        <v/>
      </c>
      <c r="AR54" s="467" t="str">
        <f>IF(作業３!I115="","",作業３!I115)</f>
        <v/>
      </c>
      <c r="AS54" s="467" t="str">
        <f>IF(作業３!I116="","",作業３!I116)</f>
        <v/>
      </c>
      <c r="AT54" s="472" t="str">
        <f>IF(AA54="","",IF(作業３!I117="",0,作業３!I117))</f>
        <v/>
      </c>
      <c r="AU54" s="467" t="str">
        <f>IF(作業３!I118="","",作業３!I118)</f>
        <v/>
      </c>
      <c r="AV54" s="467" t="str">
        <f>IF(作業３!I119="","",作業３!I119)</f>
        <v/>
      </c>
      <c r="AW54" s="472" t="str">
        <f>IF(AA54="","",IF(作業３!I120="",0,作業３!I120))</f>
        <v/>
      </c>
      <c r="AX54" s="467" t="str">
        <f>IF(作業３!I121="","",作業３!I121)</f>
        <v/>
      </c>
      <c r="AY54" s="467" t="str">
        <f>IF(作業３!I123="","",作業３!I123)</f>
        <v/>
      </c>
      <c r="AZ54" s="467" t="str">
        <f>IF(作業３!I124="","",作業３!I124)</f>
        <v/>
      </c>
      <c r="BA54" s="467" t="str">
        <f>IF(作業３!I125="","",作業３!I125)</f>
        <v/>
      </c>
      <c r="BB54" s="467" t="str">
        <f>IF(作業３!I126="","",作業３!I126)</f>
        <v/>
      </c>
      <c r="BC54" s="472" t="str">
        <f>IF(AA54="","",IF(作業３!I127="",0,作業３!I127))</f>
        <v/>
      </c>
      <c r="BD54" s="467" t="str">
        <f>IF(作業３!I128="","",作業３!I128)</f>
        <v/>
      </c>
      <c r="BE54" s="467" t="str">
        <f>IF(作業３!I129="","",作業３!I129)</f>
        <v/>
      </c>
      <c r="BF54" s="467" t="str">
        <f>IF(AA54="","",IF(作業３!I130="",0,作業３!I130))</f>
        <v/>
      </c>
      <c r="BG54" s="472" t="str">
        <f>IF(AA54="","",IF(作業３!I131="",0,作業３!I131))</f>
        <v/>
      </c>
      <c r="BH54" s="467" t="str">
        <f>IF(作業３!I133="","",作業３!I133)</f>
        <v/>
      </c>
      <c r="BI54" s="467" t="str">
        <f>IF(作業３!I134="","",作業３!I134)</f>
        <v/>
      </c>
      <c r="BJ54" s="468" t="str">
        <f>IF(作業３!I135="","",作業３!I135)</f>
        <v/>
      </c>
      <c r="BK54" s="422"/>
      <c r="BL54" s="422"/>
      <c r="BM54" s="422"/>
      <c r="BN54" s="422"/>
      <c r="BO54" s="422"/>
      <c r="BP54" s="422"/>
      <c r="BQ54" s="422"/>
      <c r="BR54" s="422"/>
      <c r="BS54" s="422"/>
      <c r="BT54" s="422"/>
    </row>
    <row r="55" spans="1:72" ht="13.5" hidden="1">
      <c r="A55" s="588" t="str">
        <f t="shared" si="3"/>
        <v/>
      </c>
      <c r="B55" s="615" t="str">
        <f t="shared" si="0"/>
        <v/>
      </c>
      <c r="C55" s="590"/>
      <c r="D55" s="591" t="str">
        <f t="shared" si="1"/>
        <v/>
      </c>
      <c r="E55" s="591" t="str">
        <f t="shared" si="2"/>
        <v/>
      </c>
      <c r="F55" s="591" t="str">
        <f>IF(AA55="","",4013)</f>
        <v/>
      </c>
      <c r="G55" s="608"/>
      <c r="H55"/>
      <c r="I55"/>
      <c r="J55"/>
      <c r="K55"/>
      <c r="L55"/>
      <c r="M55"/>
      <c r="N55"/>
      <c r="O55"/>
      <c r="P55"/>
      <c r="Q55"/>
      <c r="AA55" s="508" t="str">
        <f t="shared" ref="AA55:AA69" si="10">IF(AA4="01","04","")</f>
        <v/>
      </c>
      <c r="AB55" s="430"/>
      <c r="AC55" s="438"/>
      <c r="AD55" s="467" t="str">
        <f>AC4</f>
        <v/>
      </c>
      <c r="AE55" s="467" t="str">
        <f>IF(作業３!J101="","",作業３!J101)</f>
        <v/>
      </c>
      <c r="AF55" s="467" t="str">
        <f>IF(作業３!J102="","",作業３!J102)</f>
        <v/>
      </c>
      <c r="AG55" s="467" t="str">
        <f>IF(作業３!J103="","",作業３!J103)</f>
        <v/>
      </c>
      <c r="AH55" s="467" t="str">
        <f>IF(作業３!J104="","",作業３!J104)</f>
        <v/>
      </c>
      <c r="AI55" s="467" t="str">
        <f>IF(作業３!J105="","",作業３!J105)</f>
        <v/>
      </c>
      <c r="AJ55" s="467" t="str">
        <f>IF(作業３!J106="","",作業３!J106)</f>
        <v/>
      </c>
      <c r="AK55" s="472" t="str">
        <f>IF(AA55="","",IF(作業３!J107="",0,作業３!J107))</f>
        <v/>
      </c>
      <c r="AL55" s="467" t="str">
        <f>IF(作業３!J108="","",作業３!J108)</f>
        <v/>
      </c>
      <c r="AM55" s="467" t="str">
        <f>IF(作業３!J109="","",作業３!J109)</f>
        <v/>
      </c>
      <c r="AN55" s="467" t="str">
        <f>IF(作業３!J110="","",作業３!J110)</f>
        <v/>
      </c>
      <c r="AO55" s="467" t="str">
        <f>IF(作業３!J111="","",作業３!J111)</f>
        <v/>
      </c>
      <c r="AP55" s="472" t="str">
        <f>IF(AA55="","",IF(作業３!J112="",0,作業３!J112))</f>
        <v/>
      </c>
      <c r="AQ55" s="467" t="str">
        <f>IF(作業３!J113="","",作業３!J113)</f>
        <v/>
      </c>
      <c r="AR55" s="467" t="str">
        <f>IF(作業３!J115="","",作業３!J115)</f>
        <v/>
      </c>
      <c r="AS55" s="467" t="str">
        <f>IF(作業３!J116="","",作業３!J116)</f>
        <v/>
      </c>
      <c r="AT55" s="472" t="str">
        <f>IF(AA55="","",IF(作業３!J117="",0,作業３!J117))</f>
        <v/>
      </c>
      <c r="AU55" s="467" t="str">
        <f>IF(作業３!J118="","",作業３!J118)</f>
        <v/>
      </c>
      <c r="AV55" s="467" t="str">
        <f>IF(作業３!J119="","",作業３!J119)</f>
        <v/>
      </c>
      <c r="AW55" s="472" t="str">
        <f>IF(AA55="","",IF(作業３!J120="",0,作業３!J120))</f>
        <v/>
      </c>
      <c r="AX55" s="467" t="str">
        <f>IF(作業３!J121="","",作業３!J121)</f>
        <v/>
      </c>
      <c r="AY55" s="467" t="str">
        <f>IF(作業３!J123="","",作業３!J123)</f>
        <v/>
      </c>
      <c r="AZ55" s="467" t="str">
        <f>IF(作業３!J124="","",作業３!J124)</f>
        <v/>
      </c>
      <c r="BA55" s="467" t="str">
        <f>IF(作業３!J125="","",作業３!J125)</f>
        <v/>
      </c>
      <c r="BB55" s="467" t="str">
        <f>IF(作業３!J126="","",作業３!J126)</f>
        <v/>
      </c>
      <c r="BC55" s="472" t="str">
        <f>IF(AA55="","",IF(作業３!J127="",0,作業３!J127))</f>
        <v/>
      </c>
      <c r="BD55" s="467" t="str">
        <f>IF(作業３!J128="","",作業３!J128)</f>
        <v/>
      </c>
      <c r="BE55" s="467" t="str">
        <f>IF(作業３!J129="","",作業３!J129)</f>
        <v/>
      </c>
      <c r="BF55" s="467" t="str">
        <f>IF(AA55="","",IF(作業３!J130="",0,作業３!J130))</f>
        <v/>
      </c>
      <c r="BG55" s="472" t="str">
        <f>IF(AA55="","",IF(作業３!J131="",0,作業３!J131))</f>
        <v/>
      </c>
      <c r="BH55" s="467" t="str">
        <f>IF(作業３!J133="","",作業３!J133)</f>
        <v/>
      </c>
      <c r="BI55" s="467" t="str">
        <f>IF(作業３!J134="","",作業３!J134)</f>
        <v/>
      </c>
      <c r="BJ55" s="468" t="str">
        <f>IF(作業３!J135="","",作業３!J135)</f>
        <v/>
      </c>
      <c r="BK55" s="422"/>
      <c r="BL55" s="422"/>
      <c r="BM55" s="422"/>
      <c r="BN55" s="422"/>
      <c r="BO55" s="422"/>
      <c r="BP55" s="422"/>
      <c r="BQ55" s="422"/>
      <c r="BR55" s="422"/>
      <c r="BS55" s="422"/>
      <c r="BT55" s="422"/>
    </row>
    <row r="56" spans="1:72" ht="13.5" hidden="1">
      <c r="A56" s="588" t="str">
        <f t="shared" si="3"/>
        <v/>
      </c>
      <c r="B56" s="615" t="str">
        <f t="shared" si="0"/>
        <v/>
      </c>
      <c r="C56" s="590"/>
      <c r="D56" s="591" t="str">
        <f t="shared" si="1"/>
        <v/>
      </c>
      <c r="E56" s="591" t="str">
        <f t="shared" si="2"/>
        <v/>
      </c>
      <c r="F56" s="591" t="str">
        <f>IF(AA56="","",4014)</f>
        <v/>
      </c>
      <c r="G56" s="608"/>
      <c r="H56"/>
      <c r="I56"/>
      <c r="J56"/>
      <c r="K56"/>
      <c r="L56"/>
      <c r="M56"/>
      <c r="N56"/>
      <c r="O56"/>
      <c r="P56"/>
      <c r="Q56"/>
      <c r="AA56" s="508" t="str">
        <f t="shared" si="10"/>
        <v/>
      </c>
      <c r="AB56" s="430"/>
      <c r="AC56" s="438"/>
      <c r="AD56" s="467" t="str">
        <f t="shared" ref="AD56:AD69" si="11">AC5</f>
        <v/>
      </c>
      <c r="AE56" s="467" t="str">
        <f>IF(作業３!K101="","",作業３!K101)</f>
        <v/>
      </c>
      <c r="AF56" s="467" t="str">
        <f>IF(作業３!K102="","",作業３!K102)</f>
        <v/>
      </c>
      <c r="AG56" s="467" t="str">
        <f>IF(作業３!K103="","",作業３!K103)</f>
        <v/>
      </c>
      <c r="AH56" s="467" t="str">
        <f>IF(作業３!K104="","",作業３!K104)</f>
        <v/>
      </c>
      <c r="AI56" s="467" t="str">
        <f>IF(作業３!K105="","",作業３!K105)</f>
        <v/>
      </c>
      <c r="AJ56" s="467" t="str">
        <f>IF(作業３!K106="","",作業３!K106)</f>
        <v/>
      </c>
      <c r="AK56" s="472" t="str">
        <f>IF(AA56="","",IF(作業３!K107="",0,作業３!K107))</f>
        <v/>
      </c>
      <c r="AL56" s="467" t="str">
        <f>IF(作業３!K108="","",作業３!K108)</f>
        <v/>
      </c>
      <c r="AM56" s="467" t="str">
        <f>IF(作業３!K109="","",作業３!K109)</f>
        <v/>
      </c>
      <c r="AN56" s="467" t="str">
        <f>IF(作業３!K110="","",作業３!K110)</f>
        <v/>
      </c>
      <c r="AO56" s="467" t="str">
        <f>IF(作業３!K111="","",作業３!K111)</f>
        <v/>
      </c>
      <c r="AP56" s="472" t="str">
        <f>IF(AA56="","",IF(作業３!K112="",0,作業３!K112))</f>
        <v/>
      </c>
      <c r="AQ56" s="467" t="str">
        <f>IF(作業３!K113="","",作業３!K113)</f>
        <v/>
      </c>
      <c r="AR56" s="467" t="str">
        <f>IF(作業３!K115="","",作業３!K115)</f>
        <v/>
      </c>
      <c r="AS56" s="467" t="str">
        <f>IF(作業３!K116="","",作業３!K116)</f>
        <v/>
      </c>
      <c r="AT56" s="472" t="str">
        <f>IF(AA56="","",IF(作業３!K117="",0,作業３!K117))</f>
        <v/>
      </c>
      <c r="AU56" s="467" t="str">
        <f>IF(作業３!K118="","",作業３!K118)</f>
        <v/>
      </c>
      <c r="AV56" s="467" t="str">
        <f>IF(作業３!K119="","",作業３!K119)</f>
        <v/>
      </c>
      <c r="AW56" s="472" t="str">
        <f>IF(AA56="","",IF(作業３!K120="",0,作業３!K120))</f>
        <v/>
      </c>
      <c r="AX56" s="467" t="str">
        <f>IF(作業３!K121="","",作業３!K121)</f>
        <v/>
      </c>
      <c r="AY56" s="467" t="str">
        <f>IF(作業３!K123="","",作業３!K123)</f>
        <v/>
      </c>
      <c r="AZ56" s="467" t="str">
        <f>IF(作業３!K124="","",作業３!K124)</f>
        <v/>
      </c>
      <c r="BA56" s="467" t="str">
        <f>IF(作業３!K125="","",作業３!K125)</f>
        <v/>
      </c>
      <c r="BB56" s="467" t="str">
        <f>IF(作業３!K126="","",作業３!K126)</f>
        <v/>
      </c>
      <c r="BC56" s="472" t="str">
        <f>IF(AA56="","",IF(作業３!K127="",0,作業３!K127))</f>
        <v/>
      </c>
      <c r="BD56" s="467" t="str">
        <f>IF(作業３!K128="","",作業３!K128)</f>
        <v/>
      </c>
      <c r="BE56" s="467" t="str">
        <f>IF(作業３!K129="","",作業３!K129)</f>
        <v/>
      </c>
      <c r="BF56" s="467" t="str">
        <f>IF(AA56="","",IF(作業３!K130="",0,作業３!K130))</f>
        <v/>
      </c>
      <c r="BG56" s="472" t="str">
        <f>IF(AA56="","",IF(作業３!K131="",0,作業３!K131))</f>
        <v/>
      </c>
      <c r="BH56" s="467" t="str">
        <f>IF(作業３!K133="","",作業３!K133)</f>
        <v/>
      </c>
      <c r="BI56" s="467" t="str">
        <f>IF(作業３!K134="","",作業３!K134)</f>
        <v/>
      </c>
      <c r="BJ56" s="468" t="str">
        <f>IF(作業３!K135="","",作業３!K135)</f>
        <v/>
      </c>
      <c r="BK56" s="422"/>
      <c r="BL56" s="422"/>
      <c r="BM56" s="422"/>
      <c r="BN56" s="422"/>
      <c r="BO56" s="422"/>
      <c r="BP56" s="422"/>
      <c r="BQ56" s="422"/>
      <c r="BR56" s="422"/>
      <c r="BS56" s="422"/>
      <c r="BT56" s="422"/>
    </row>
    <row r="57" spans="1:72" ht="13.5" hidden="1">
      <c r="A57" s="588" t="str">
        <f t="shared" si="3"/>
        <v/>
      </c>
      <c r="B57" s="615" t="str">
        <f t="shared" si="0"/>
        <v/>
      </c>
      <c r="C57" s="590"/>
      <c r="D57" s="591" t="str">
        <f t="shared" si="1"/>
        <v/>
      </c>
      <c r="E57" s="591" t="str">
        <f t="shared" si="2"/>
        <v/>
      </c>
      <c r="F57" s="591" t="str">
        <f>IF(AA57="","",4023)</f>
        <v/>
      </c>
      <c r="G57" s="608"/>
      <c r="H57"/>
      <c r="I57"/>
      <c r="J57"/>
      <c r="K57"/>
      <c r="L57"/>
      <c r="M57"/>
      <c r="N57"/>
      <c r="O57"/>
      <c r="P57"/>
      <c r="Q57"/>
      <c r="AA57" s="508" t="str">
        <f t="shared" si="10"/>
        <v/>
      </c>
      <c r="AB57" s="430"/>
      <c r="AC57" s="438"/>
      <c r="AD57" s="467" t="str">
        <f t="shared" si="11"/>
        <v/>
      </c>
      <c r="AE57" s="467" t="str">
        <f>IF(作業３!L101="","",作業３!L101)</f>
        <v/>
      </c>
      <c r="AF57" s="467" t="str">
        <f>IF(作業３!L102="","",作業３!L102)</f>
        <v/>
      </c>
      <c r="AG57" s="467" t="str">
        <f>IF(作業３!L103="","",作業３!L103)</f>
        <v/>
      </c>
      <c r="AH57" s="467" t="str">
        <f>IF(作業３!L104="","",作業３!L104)</f>
        <v/>
      </c>
      <c r="AI57" s="467" t="str">
        <f>IF(作業３!L105="","",作業３!L105)</f>
        <v/>
      </c>
      <c r="AJ57" s="467" t="str">
        <f>IF(作業３!L106="","",作業３!L106)</f>
        <v/>
      </c>
      <c r="AK57" s="472" t="str">
        <f>IF(AA57="","",IF(作業３!L107="",0,作業３!L107))</f>
        <v/>
      </c>
      <c r="AL57" s="467" t="str">
        <f>IF(作業３!L108="","",作業３!L108)</f>
        <v/>
      </c>
      <c r="AM57" s="467" t="str">
        <f>IF(作業３!L109="","",作業３!L109)</f>
        <v/>
      </c>
      <c r="AN57" s="467" t="str">
        <f>IF(作業３!L110="","",作業３!L110)</f>
        <v/>
      </c>
      <c r="AO57" s="467" t="str">
        <f>IF(作業３!L111="","",作業３!L111)</f>
        <v/>
      </c>
      <c r="AP57" s="472" t="str">
        <f>IF(AA57="","",IF(作業３!L112="",0,作業３!L112))</f>
        <v/>
      </c>
      <c r="AQ57" s="467" t="str">
        <f>IF(作業３!L113="","",作業３!L113)</f>
        <v/>
      </c>
      <c r="AR57" s="467" t="str">
        <f>IF(作業３!L115="","",作業３!L115)</f>
        <v/>
      </c>
      <c r="AS57" s="467" t="str">
        <f>IF(作業３!L116="","",作業３!L116)</f>
        <v/>
      </c>
      <c r="AT57" s="472" t="str">
        <f>IF(AA57="","",IF(作業３!L117="",0,作業３!L117))</f>
        <v/>
      </c>
      <c r="AU57" s="467" t="str">
        <f>IF(作業３!L118="","",作業３!L118)</f>
        <v/>
      </c>
      <c r="AV57" s="467" t="str">
        <f>IF(作業３!L119="","",作業３!L119)</f>
        <v/>
      </c>
      <c r="AW57" s="472" t="str">
        <f>IF(AA57="","",IF(作業３!L120="",0,作業３!L120))</f>
        <v/>
      </c>
      <c r="AX57" s="467" t="str">
        <f>IF(作業３!L121="","",作業３!L121)</f>
        <v/>
      </c>
      <c r="AY57" s="467" t="str">
        <f>IF(作業３!L123="","",作業３!L123)</f>
        <v/>
      </c>
      <c r="AZ57" s="467" t="str">
        <f>IF(作業３!L124="","",作業３!L124)</f>
        <v/>
      </c>
      <c r="BA57" s="467" t="str">
        <f>IF(作業３!L125="","",作業３!L125)</f>
        <v/>
      </c>
      <c r="BB57" s="467" t="str">
        <f>IF(作業３!L126="","",作業３!L126)</f>
        <v/>
      </c>
      <c r="BC57" s="472" t="str">
        <f>IF(AA57="","",IF(作業３!L127="",0,作業３!L127))</f>
        <v/>
      </c>
      <c r="BD57" s="467" t="str">
        <f>IF(作業３!L128="","",作業３!L128)</f>
        <v/>
      </c>
      <c r="BE57" s="467" t="str">
        <f>IF(作業３!L129="","",作業３!L129)</f>
        <v/>
      </c>
      <c r="BF57" s="467" t="str">
        <f>IF(AA57="","",IF(作業３!L130="",0,作業３!L130))</f>
        <v/>
      </c>
      <c r="BG57" s="472" t="str">
        <f>IF(AA57="","",IF(作業３!L131="",0,作業３!L131))</f>
        <v/>
      </c>
      <c r="BH57" s="467" t="str">
        <f>IF(作業３!L133="","",作業３!L133)</f>
        <v/>
      </c>
      <c r="BI57" s="467" t="str">
        <f>IF(作業３!L134="","",作業３!L134)</f>
        <v/>
      </c>
      <c r="BJ57" s="468" t="str">
        <f>IF(作業３!L135="","",作業３!L135)</f>
        <v/>
      </c>
      <c r="BK57" s="422"/>
      <c r="BL57" s="422"/>
      <c r="BM57" s="422"/>
      <c r="BN57" s="422"/>
      <c r="BO57" s="422"/>
      <c r="BP57" s="422"/>
      <c r="BQ57" s="422"/>
      <c r="BR57" s="422"/>
      <c r="BS57" s="422"/>
      <c r="BT57" s="422"/>
    </row>
    <row r="58" spans="1:72" ht="13.5" hidden="1">
      <c r="A58" s="588" t="str">
        <f t="shared" si="3"/>
        <v/>
      </c>
      <c r="B58" s="615" t="str">
        <f t="shared" si="0"/>
        <v/>
      </c>
      <c r="C58" s="590"/>
      <c r="D58" s="591" t="str">
        <f t="shared" si="1"/>
        <v/>
      </c>
      <c r="E58" s="591" t="str">
        <f t="shared" si="2"/>
        <v/>
      </c>
      <c r="F58" s="591" t="str">
        <f>IF(AA58="","",4024)</f>
        <v/>
      </c>
      <c r="G58" s="608"/>
      <c r="H58"/>
      <c r="I58"/>
      <c r="J58"/>
      <c r="K58"/>
      <c r="L58"/>
      <c r="M58"/>
      <c r="N58"/>
      <c r="O58"/>
      <c r="P58"/>
      <c r="Q58"/>
      <c r="AA58" s="508" t="str">
        <f t="shared" si="10"/>
        <v/>
      </c>
      <c r="AB58" s="430"/>
      <c r="AC58" s="438"/>
      <c r="AD58" s="467" t="str">
        <f t="shared" si="11"/>
        <v/>
      </c>
      <c r="AE58" s="467" t="str">
        <f>IF(作業３!M101="","",作業３!M101)</f>
        <v/>
      </c>
      <c r="AF58" s="467" t="str">
        <f>IF(作業３!M102="","",作業３!M102)</f>
        <v/>
      </c>
      <c r="AG58" s="467" t="str">
        <f>IF(作業３!M103="","",作業３!M103)</f>
        <v/>
      </c>
      <c r="AH58" s="467" t="str">
        <f>IF(作業３!M104="","",作業３!M104)</f>
        <v/>
      </c>
      <c r="AI58" s="467" t="str">
        <f>IF(作業３!M105="","",作業３!M105)</f>
        <v/>
      </c>
      <c r="AJ58" s="467" t="str">
        <f>IF(作業３!M106="","",作業３!M106)</f>
        <v/>
      </c>
      <c r="AK58" s="472" t="str">
        <f>IF(AA58="","",IF(作業３!M107="",0,作業３!M107))</f>
        <v/>
      </c>
      <c r="AL58" s="467" t="str">
        <f>IF(作業３!M108="","",作業３!M108)</f>
        <v/>
      </c>
      <c r="AM58" s="467" t="str">
        <f>IF(作業３!M109="","",作業３!M109)</f>
        <v/>
      </c>
      <c r="AN58" s="467" t="str">
        <f>IF(作業３!M110="","",作業３!M110)</f>
        <v/>
      </c>
      <c r="AO58" s="467" t="str">
        <f>IF(作業３!M111="","",作業３!M111)</f>
        <v/>
      </c>
      <c r="AP58" s="472" t="str">
        <f>IF(AA58="","",IF(作業３!M112="",0,作業３!M112))</f>
        <v/>
      </c>
      <c r="AQ58" s="467" t="str">
        <f>IF(作業３!M113="","",作業３!M113)</f>
        <v/>
      </c>
      <c r="AR58" s="467" t="str">
        <f>IF(作業３!M115="","",作業３!M115)</f>
        <v/>
      </c>
      <c r="AS58" s="467" t="str">
        <f>IF(作業３!M116="","",作業３!M116)</f>
        <v/>
      </c>
      <c r="AT58" s="472" t="str">
        <f>IF(AA58="","",IF(作業３!M117="",0,作業３!M117))</f>
        <v/>
      </c>
      <c r="AU58" s="467" t="str">
        <f>IF(作業３!M118="","",作業３!M118)</f>
        <v/>
      </c>
      <c r="AV58" s="467" t="str">
        <f>IF(作業３!M119="","",作業３!M119)</f>
        <v/>
      </c>
      <c r="AW58" s="472" t="str">
        <f>IF(AA58="","",IF(作業３!M120="",0,作業３!M120))</f>
        <v/>
      </c>
      <c r="AX58" s="467" t="str">
        <f>IF(作業３!M121="","",作業３!M121)</f>
        <v/>
      </c>
      <c r="AY58" s="467" t="str">
        <f>IF(作業３!M123="","",作業３!M123)</f>
        <v/>
      </c>
      <c r="AZ58" s="467" t="str">
        <f>IF(作業３!M124="","",作業３!M124)</f>
        <v/>
      </c>
      <c r="BA58" s="467" t="str">
        <f>IF(作業３!M125="","",作業３!M125)</f>
        <v/>
      </c>
      <c r="BB58" s="467" t="str">
        <f>IF(作業３!M126="","",作業３!M126)</f>
        <v/>
      </c>
      <c r="BC58" s="472" t="str">
        <f>IF(AA58="","",IF(作業３!M127="",0,作業３!M127))</f>
        <v/>
      </c>
      <c r="BD58" s="467" t="str">
        <f>IF(作業３!M128="","",作業３!M128)</f>
        <v/>
      </c>
      <c r="BE58" s="467" t="str">
        <f>IF(作業３!M129="","",作業３!M129)</f>
        <v/>
      </c>
      <c r="BF58" s="467" t="str">
        <f>IF(AA58="","",IF(作業３!M130="",0,作業３!M130))</f>
        <v/>
      </c>
      <c r="BG58" s="472" t="str">
        <f>IF(AA58="","",IF(作業３!M131="",0,作業３!M131))</f>
        <v/>
      </c>
      <c r="BH58" s="467" t="str">
        <f>IF(作業３!M133="","",作業３!M133)</f>
        <v/>
      </c>
      <c r="BI58" s="467" t="str">
        <f>IF(作業３!M134="","",作業３!M134)</f>
        <v/>
      </c>
      <c r="BJ58" s="468" t="str">
        <f>IF(作業３!M135="","",作業３!M135)</f>
        <v/>
      </c>
      <c r="BK58" s="422"/>
      <c r="BL58" s="422"/>
      <c r="BM58" s="422"/>
      <c r="BN58" s="422"/>
      <c r="BO58" s="422"/>
      <c r="BP58" s="422"/>
      <c r="BQ58" s="422"/>
      <c r="BR58" s="422"/>
      <c r="BS58" s="422"/>
      <c r="BT58" s="422"/>
    </row>
    <row r="59" spans="1:72" ht="13.5" hidden="1">
      <c r="A59" s="588" t="str">
        <f t="shared" si="3"/>
        <v/>
      </c>
      <c r="B59" s="615" t="str">
        <f t="shared" si="0"/>
        <v/>
      </c>
      <c r="C59" s="590"/>
      <c r="D59" s="591" t="str">
        <f t="shared" si="1"/>
        <v/>
      </c>
      <c r="E59" s="591" t="str">
        <f t="shared" si="2"/>
        <v/>
      </c>
      <c r="F59" s="591" t="str">
        <f>IF(AA59="","",4033)</f>
        <v/>
      </c>
      <c r="G59" s="608"/>
      <c r="H59"/>
      <c r="I59"/>
      <c r="J59"/>
      <c r="K59"/>
      <c r="L59"/>
      <c r="M59"/>
      <c r="N59"/>
      <c r="O59"/>
      <c r="P59"/>
      <c r="Q59"/>
      <c r="AA59" s="508" t="str">
        <f t="shared" si="10"/>
        <v/>
      </c>
      <c r="AB59" s="430"/>
      <c r="AC59" s="438"/>
      <c r="AD59" s="467" t="str">
        <f t="shared" si="11"/>
        <v/>
      </c>
      <c r="AE59" s="467" t="str">
        <f>IF(作業３!N101="","",作業３!N101)</f>
        <v/>
      </c>
      <c r="AF59" s="467" t="str">
        <f>IF(作業３!N102="","",作業３!N102)</f>
        <v/>
      </c>
      <c r="AG59" s="467" t="str">
        <f>IF(作業３!N103="","",作業３!N103)</f>
        <v/>
      </c>
      <c r="AH59" s="467" t="str">
        <f>IF(作業３!N104="","",作業３!N104)</f>
        <v/>
      </c>
      <c r="AI59" s="467" t="str">
        <f>IF(作業３!N105="","",作業３!N105)</f>
        <v/>
      </c>
      <c r="AJ59" s="467" t="str">
        <f>IF(作業３!N106="","",作業３!N106)</f>
        <v/>
      </c>
      <c r="AK59" s="472" t="str">
        <f>IF(AA59="","",IF(作業３!N107="",0,作業３!N107))</f>
        <v/>
      </c>
      <c r="AL59" s="467" t="str">
        <f>IF(作業３!N108="","",作業３!N108)</f>
        <v/>
      </c>
      <c r="AM59" s="467" t="str">
        <f>IF(作業３!N109="","",作業３!N109)</f>
        <v/>
      </c>
      <c r="AN59" s="467" t="str">
        <f>IF(作業３!N110="","",作業３!N110)</f>
        <v/>
      </c>
      <c r="AO59" s="467" t="str">
        <f>IF(作業３!N111="","",作業３!N111)</f>
        <v/>
      </c>
      <c r="AP59" s="472" t="str">
        <f>IF(AA59="","",IF(作業３!N112="",0,作業３!N112))</f>
        <v/>
      </c>
      <c r="AQ59" s="467" t="str">
        <f>IF(作業３!N113="","",作業３!N113)</f>
        <v/>
      </c>
      <c r="AR59" s="467" t="str">
        <f>IF(作業３!N115="","",作業３!N115)</f>
        <v/>
      </c>
      <c r="AS59" s="467" t="str">
        <f>IF(作業３!N116="","",作業３!N116)</f>
        <v/>
      </c>
      <c r="AT59" s="472" t="str">
        <f>IF(AA59="","",IF(作業３!N117="",0,作業３!N117))</f>
        <v/>
      </c>
      <c r="AU59" s="467" t="str">
        <f>IF(作業３!N118="","",作業３!N118)</f>
        <v/>
      </c>
      <c r="AV59" s="467" t="str">
        <f>IF(作業３!N119="","",作業３!N119)</f>
        <v/>
      </c>
      <c r="AW59" s="472" t="str">
        <f>IF(AA59="","",IF(作業３!N120="",0,作業３!N120))</f>
        <v/>
      </c>
      <c r="AX59" s="467" t="str">
        <f>IF(作業３!N121="","",作業３!N121)</f>
        <v/>
      </c>
      <c r="AY59" s="467" t="str">
        <f>IF(作業３!N123="","",作業３!N123)</f>
        <v/>
      </c>
      <c r="AZ59" s="467" t="str">
        <f>IF(作業３!N124="","",作業３!N124)</f>
        <v/>
      </c>
      <c r="BA59" s="467" t="str">
        <f>IF(作業３!N125="","",作業３!N125)</f>
        <v/>
      </c>
      <c r="BB59" s="467" t="str">
        <f>IF(作業３!N126="","",作業３!N126)</f>
        <v/>
      </c>
      <c r="BC59" s="472" t="str">
        <f>IF(AA59="","",IF(作業３!N127="",0,作業３!N127))</f>
        <v/>
      </c>
      <c r="BD59" s="467" t="str">
        <f>IF(作業３!N128="","",作業３!N128)</f>
        <v/>
      </c>
      <c r="BE59" s="467" t="str">
        <f>IF(作業３!N129="","",作業３!N129)</f>
        <v/>
      </c>
      <c r="BF59" s="467" t="str">
        <f>IF(AA59="","",IF(作業３!N130="",0,作業３!N130))</f>
        <v/>
      </c>
      <c r="BG59" s="472" t="str">
        <f>IF(AA59="","",IF(作業３!N131="",0,作業３!N131))</f>
        <v/>
      </c>
      <c r="BH59" s="467" t="str">
        <f>IF(作業３!N133="","",作業３!N133)</f>
        <v/>
      </c>
      <c r="BI59" s="467" t="str">
        <f>IF(作業３!N134="","",作業３!N134)</f>
        <v/>
      </c>
      <c r="BJ59" s="468" t="str">
        <f>IF(作業３!N135="","",作業３!N135)</f>
        <v/>
      </c>
      <c r="BK59" s="422"/>
      <c r="BL59" s="422"/>
      <c r="BM59" s="422"/>
      <c r="BN59" s="422"/>
      <c r="BO59" s="422"/>
      <c r="BP59" s="422"/>
      <c r="BQ59" s="422"/>
      <c r="BR59" s="422"/>
      <c r="BS59" s="422"/>
      <c r="BT59" s="422"/>
    </row>
    <row r="60" spans="1:72" ht="13.5" hidden="1">
      <c r="A60" s="588" t="str">
        <f t="shared" si="3"/>
        <v/>
      </c>
      <c r="B60" s="615" t="str">
        <f t="shared" si="0"/>
        <v/>
      </c>
      <c r="C60" s="590"/>
      <c r="D60" s="591" t="str">
        <f t="shared" si="1"/>
        <v/>
      </c>
      <c r="E60" s="591" t="str">
        <f t="shared" si="2"/>
        <v/>
      </c>
      <c r="F60" s="591" t="str">
        <f>IF(AA60="","",4034)</f>
        <v/>
      </c>
      <c r="G60" s="608"/>
      <c r="H60"/>
      <c r="I60"/>
      <c r="J60"/>
      <c r="K60"/>
      <c r="L60"/>
      <c r="M60"/>
      <c r="N60"/>
      <c r="O60"/>
      <c r="P60"/>
      <c r="Q60"/>
      <c r="AA60" s="508" t="str">
        <f t="shared" si="10"/>
        <v/>
      </c>
      <c r="AB60" s="430"/>
      <c r="AC60" s="438"/>
      <c r="AD60" s="467" t="str">
        <f t="shared" si="11"/>
        <v/>
      </c>
      <c r="AE60" s="467" t="str">
        <f>IF(作業３!O101="","",作業３!O101)</f>
        <v/>
      </c>
      <c r="AF60" s="467" t="str">
        <f>IF(作業３!O102="","",作業３!O102)</f>
        <v/>
      </c>
      <c r="AG60" s="467" t="str">
        <f>IF(作業３!O103="","",作業３!O103)</f>
        <v/>
      </c>
      <c r="AH60" s="467" t="str">
        <f>IF(作業３!O104="","",作業３!O104)</f>
        <v/>
      </c>
      <c r="AI60" s="467" t="str">
        <f>IF(作業３!O105="","",作業３!O105)</f>
        <v/>
      </c>
      <c r="AJ60" s="467" t="str">
        <f>IF(作業３!O106="","",作業３!O106)</f>
        <v/>
      </c>
      <c r="AK60" s="472" t="str">
        <f>IF(AA60="","",IF(作業３!O107="",0,作業３!O107))</f>
        <v/>
      </c>
      <c r="AL60" s="467" t="str">
        <f>IF(作業３!O108="","",作業３!O108)</f>
        <v/>
      </c>
      <c r="AM60" s="467" t="str">
        <f>IF(作業３!O109="","",作業３!O109)</f>
        <v/>
      </c>
      <c r="AN60" s="467" t="str">
        <f>IF(作業３!O110="","",作業３!O110)</f>
        <v/>
      </c>
      <c r="AO60" s="467" t="str">
        <f>IF(作業３!O111="","",作業３!O111)</f>
        <v/>
      </c>
      <c r="AP60" s="472" t="str">
        <f>IF(AA60="","",IF(作業３!O112="",0,作業３!O112))</f>
        <v/>
      </c>
      <c r="AQ60" s="467" t="str">
        <f>IF(作業３!O113="","",作業３!O113)</f>
        <v/>
      </c>
      <c r="AR60" s="467" t="str">
        <f>IF(作業３!O115="","",作業３!O115)</f>
        <v/>
      </c>
      <c r="AS60" s="467" t="str">
        <f>IF(作業３!O116="","",作業３!O116)</f>
        <v/>
      </c>
      <c r="AT60" s="472" t="str">
        <f>IF(AA60="","",IF(作業３!O117="",0,作業３!O117))</f>
        <v/>
      </c>
      <c r="AU60" s="467" t="str">
        <f>IF(作業３!O118="","",作業３!O118)</f>
        <v/>
      </c>
      <c r="AV60" s="467" t="str">
        <f>IF(作業３!O119="","",作業３!O119)</f>
        <v/>
      </c>
      <c r="AW60" s="472" t="str">
        <f>IF(AA60="","",IF(作業３!O120="",0,作業３!O120))</f>
        <v/>
      </c>
      <c r="AX60" s="467" t="str">
        <f>IF(作業３!O121="","",作業３!O121)</f>
        <v/>
      </c>
      <c r="AY60" s="467" t="str">
        <f>IF(作業３!O123="","",作業３!O123)</f>
        <v/>
      </c>
      <c r="AZ60" s="467" t="str">
        <f>IF(作業３!O124="","",作業３!O124)</f>
        <v/>
      </c>
      <c r="BA60" s="467" t="str">
        <f>IF(作業３!O125="","",作業３!O125)</f>
        <v/>
      </c>
      <c r="BB60" s="467" t="str">
        <f>IF(作業３!O126="","",作業３!O126)</f>
        <v/>
      </c>
      <c r="BC60" s="472" t="str">
        <f>IF(AA60="","",IF(作業３!O127="",0,作業３!O127))</f>
        <v/>
      </c>
      <c r="BD60" s="467" t="str">
        <f>IF(作業３!O128="","",作業３!O128)</f>
        <v/>
      </c>
      <c r="BE60" s="467" t="str">
        <f>IF(作業３!O129="","",作業３!O129)</f>
        <v/>
      </c>
      <c r="BF60" s="467" t="str">
        <f>IF(AA60="","",IF(作業３!O130="",0,作業３!O130))</f>
        <v/>
      </c>
      <c r="BG60" s="472" t="str">
        <f>IF(AA60="","",IF(作業３!O131="",0,作業３!O131))</f>
        <v/>
      </c>
      <c r="BH60" s="467" t="str">
        <f>IF(作業３!O133="","",作業３!O133)</f>
        <v/>
      </c>
      <c r="BI60" s="467" t="str">
        <f>IF(作業３!O134="","",作業３!O134)</f>
        <v/>
      </c>
      <c r="BJ60" s="468" t="str">
        <f>IF(作業３!O135="","",作業３!O135)</f>
        <v/>
      </c>
      <c r="BK60" s="422"/>
      <c r="BL60" s="422"/>
      <c r="BM60" s="422"/>
      <c r="BN60" s="422"/>
      <c r="BO60" s="422"/>
      <c r="BP60" s="422"/>
      <c r="BQ60" s="422"/>
      <c r="BR60" s="422"/>
      <c r="BS60" s="422"/>
      <c r="BT60" s="422"/>
    </row>
    <row r="61" spans="1:72" ht="13.5" hidden="1">
      <c r="A61" s="588" t="str">
        <f t="shared" si="3"/>
        <v/>
      </c>
      <c r="B61" s="615" t="str">
        <f t="shared" si="0"/>
        <v/>
      </c>
      <c r="C61" s="590"/>
      <c r="D61" s="591" t="str">
        <f t="shared" si="1"/>
        <v/>
      </c>
      <c r="E61" s="591" t="str">
        <f t="shared" si="2"/>
        <v/>
      </c>
      <c r="F61" s="591" t="str">
        <f>IF(AA61="","",4043)</f>
        <v/>
      </c>
      <c r="G61" s="608"/>
      <c r="H61"/>
      <c r="I61"/>
      <c r="J61"/>
      <c r="K61"/>
      <c r="L61"/>
      <c r="M61"/>
      <c r="N61"/>
      <c r="O61"/>
      <c r="P61"/>
      <c r="Q61"/>
      <c r="AA61" s="508" t="str">
        <f t="shared" si="10"/>
        <v/>
      </c>
      <c r="AB61" s="430"/>
      <c r="AC61" s="438"/>
      <c r="AD61" s="467" t="str">
        <f t="shared" si="11"/>
        <v/>
      </c>
      <c r="AE61" s="467" t="str">
        <f>IF(作業３!P101="","",作業３!P101)</f>
        <v/>
      </c>
      <c r="AF61" s="467" t="str">
        <f>IF(作業３!P102="","",作業３!P102)</f>
        <v/>
      </c>
      <c r="AG61" s="467" t="str">
        <f>IF(作業３!P103="","",作業３!P103)</f>
        <v/>
      </c>
      <c r="AH61" s="467" t="str">
        <f>IF(作業３!P104="","",作業３!P104)</f>
        <v/>
      </c>
      <c r="AI61" s="467" t="str">
        <f>IF(作業３!P105="","",作業３!P105)</f>
        <v/>
      </c>
      <c r="AJ61" s="467" t="str">
        <f>IF(作業３!P106="","",作業３!P106)</f>
        <v/>
      </c>
      <c r="AK61" s="472" t="str">
        <f>IF(AA61="","",IF(作業３!P107="",0,作業３!P107))</f>
        <v/>
      </c>
      <c r="AL61" s="467" t="str">
        <f>IF(作業３!P108="","",作業３!P108)</f>
        <v/>
      </c>
      <c r="AM61" s="467" t="str">
        <f>IF(作業３!P109="","",作業３!P109)</f>
        <v/>
      </c>
      <c r="AN61" s="467" t="str">
        <f>IF(作業３!P110="","",作業３!P110)</f>
        <v/>
      </c>
      <c r="AO61" s="467" t="str">
        <f>IF(作業３!P111="","",作業３!P111)</f>
        <v/>
      </c>
      <c r="AP61" s="472" t="str">
        <f>IF(AA61="","",IF(作業３!P112="",0,作業３!P112))</f>
        <v/>
      </c>
      <c r="AQ61" s="467" t="str">
        <f>IF(作業３!P113="","",作業３!P113)</f>
        <v/>
      </c>
      <c r="AR61" s="467" t="str">
        <f>IF(作業３!P115="","",作業３!P115)</f>
        <v/>
      </c>
      <c r="AS61" s="467" t="str">
        <f>IF(作業３!P116="","",作業３!P116)</f>
        <v/>
      </c>
      <c r="AT61" s="472" t="str">
        <f>IF(AA61="","",IF(作業３!P117="",0,作業３!P117))</f>
        <v/>
      </c>
      <c r="AU61" s="467" t="str">
        <f>IF(作業３!P118="","",作業３!P118)</f>
        <v/>
      </c>
      <c r="AV61" s="467" t="str">
        <f>IF(作業３!P119="","",作業３!P119)</f>
        <v/>
      </c>
      <c r="AW61" s="472" t="str">
        <f>IF(AA61="","",IF(作業３!P120="",0,作業３!P120))</f>
        <v/>
      </c>
      <c r="AX61" s="467" t="str">
        <f>IF(作業３!P121="","",作業３!P121)</f>
        <v/>
      </c>
      <c r="AY61" s="467" t="str">
        <f>IF(作業３!P123="","",作業３!P123)</f>
        <v/>
      </c>
      <c r="AZ61" s="467" t="str">
        <f>IF(作業３!P124="","",作業３!P124)</f>
        <v/>
      </c>
      <c r="BA61" s="467" t="str">
        <f>IF(作業３!P125="","",作業３!P125)</f>
        <v/>
      </c>
      <c r="BB61" s="467" t="str">
        <f>IF(作業３!P126="","",作業３!P126)</f>
        <v/>
      </c>
      <c r="BC61" s="472" t="str">
        <f>IF(AA61="","",IF(作業３!P127="",0,作業３!P127))</f>
        <v/>
      </c>
      <c r="BD61" s="467" t="str">
        <f>IF(作業３!P128="","",作業３!P128)</f>
        <v/>
      </c>
      <c r="BE61" s="467" t="str">
        <f>IF(作業３!P129="","",作業３!P129)</f>
        <v/>
      </c>
      <c r="BF61" s="467" t="str">
        <f>IF(AA61="","",IF(作業３!P130="",0,作業３!P130))</f>
        <v/>
      </c>
      <c r="BG61" s="472" t="str">
        <f>IF(AA61="","",IF(作業３!P131="",0,作業３!P131))</f>
        <v/>
      </c>
      <c r="BH61" s="467" t="str">
        <f>IF(作業３!P133="","",作業３!P133)</f>
        <v/>
      </c>
      <c r="BI61" s="467" t="str">
        <f>IF(作業３!P134="","",作業３!P134)</f>
        <v/>
      </c>
      <c r="BJ61" s="468" t="str">
        <f>IF(作業３!P135="","",作業３!P135)</f>
        <v/>
      </c>
      <c r="BK61" s="422"/>
      <c r="BL61" s="422"/>
      <c r="BM61" s="422"/>
      <c r="BN61" s="422"/>
      <c r="BO61" s="422"/>
      <c r="BP61" s="422"/>
      <c r="BQ61" s="422"/>
      <c r="BR61" s="422"/>
      <c r="BS61" s="422"/>
      <c r="BT61" s="422"/>
    </row>
    <row r="62" spans="1:72" ht="13.5" hidden="1">
      <c r="A62" s="588" t="str">
        <f t="shared" si="3"/>
        <v/>
      </c>
      <c r="B62" s="615" t="str">
        <f t="shared" si="0"/>
        <v/>
      </c>
      <c r="C62" s="590"/>
      <c r="D62" s="591" t="str">
        <f t="shared" si="1"/>
        <v/>
      </c>
      <c r="E62" s="591" t="str">
        <f t="shared" si="2"/>
        <v/>
      </c>
      <c r="F62" s="591" t="str">
        <f>IF(AA62="","",4044)</f>
        <v/>
      </c>
      <c r="G62" s="608"/>
      <c r="H62"/>
      <c r="I62"/>
      <c r="J62"/>
      <c r="K62"/>
      <c r="L62"/>
      <c r="M62"/>
      <c r="N62"/>
      <c r="O62"/>
      <c r="P62"/>
      <c r="Q62"/>
      <c r="AA62" s="508" t="str">
        <f t="shared" si="10"/>
        <v/>
      </c>
      <c r="AB62" s="430"/>
      <c r="AC62" s="438"/>
      <c r="AD62" s="467" t="str">
        <f t="shared" si="11"/>
        <v/>
      </c>
      <c r="AE62" s="467" t="str">
        <f>IF(作業３!Q101="","",作業３!Q101)</f>
        <v/>
      </c>
      <c r="AF62" s="467" t="str">
        <f>IF(作業３!Q102="","",作業３!Q102)</f>
        <v/>
      </c>
      <c r="AG62" s="467" t="str">
        <f>IF(作業３!Q103="","",作業３!Q103)</f>
        <v/>
      </c>
      <c r="AH62" s="467" t="str">
        <f>IF(作業３!Q104="","",作業３!Q104)</f>
        <v/>
      </c>
      <c r="AI62" s="467" t="str">
        <f>IF(作業３!Q105="","",作業３!Q105)</f>
        <v/>
      </c>
      <c r="AJ62" s="467" t="str">
        <f>IF(作業３!Q106="","",作業３!Q106)</f>
        <v/>
      </c>
      <c r="AK62" s="472" t="str">
        <f>IF(AA62="","",IF(作業３!Q107="",0,作業３!Q107))</f>
        <v/>
      </c>
      <c r="AL62" s="467" t="str">
        <f>IF(作業３!Q108="","",作業３!Q108)</f>
        <v/>
      </c>
      <c r="AM62" s="467" t="str">
        <f>IF(作業３!Q109="","",作業３!Q109)</f>
        <v/>
      </c>
      <c r="AN62" s="467" t="str">
        <f>IF(作業３!Q110="","",作業３!Q110)</f>
        <v/>
      </c>
      <c r="AO62" s="467" t="str">
        <f>IF(作業３!Q111="","",作業３!Q111)</f>
        <v/>
      </c>
      <c r="AP62" s="472" t="str">
        <f>IF(AA62="","",IF(作業３!Q112="",0,作業３!Q112))</f>
        <v/>
      </c>
      <c r="AQ62" s="467" t="str">
        <f>IF(作業３!Q113="","",作業３!Q113)</f>
        <v/>
      </c>
      <c r="AR62" s="467" t="str">
        <f>IF(作業３!Q115="","",作業３!Q115)</f>
        <v/>
      </c>
      <c r="AS62" s="467" t="str">
        <f>IF(作業３!Q116="","",作業３!Q116)</f>
        <v/>
      </c>
      <c r="AT62" s="472" t="str">
        <f>IF(AA62="","",IF(作業３!Q117="",0,作業３!Q117))</f>
        <v/>
      </c>
      <c r="AU62" s="467" t="str">
        <f>IF(作業３!Q118="","",作業３!Q118)</f>
        <v/>
      </c>
      <c r="AV62" s="467" t="str">
        <f>IF(作業３!Q119="","",作業３!Q119)</f>
        <v/>
      </c>
      <c r="AW62" s="472" t="str">
        <f>IF(AA62="","",IF(作業３!Q120="",0,作業３!Q120))</f>
        <v/>
      </c>
      <c r="AX62" s="467" t="str">
        <f>IF(作業３!Q121="","",作業３!Q121)</f>
        <v/>
      </c>
      <c r="AY62" s="467" t="str">
        <f>IF(作業３!Q123="","",作業３!Q123)</f>
        <v/>
      </c>
      <c r="AZ62" s="467" t="str">
        <f>IF(作業３!Q124="","",作業３!Q124)</f>
        <v/>
      </c>
      <c r="BA62" s="467" t="str">
        <f>IF(作業３!Q125="","",作業３!Q125)</f>
        <v/>
      </c>
      <c r="BB62" s="467" t="str">
        <f>IF(作業３!Q126="","",作業３!Q126)</f>
        <v/>
      </c>
      <c r="BC62" s="472" t="str">
        <f>IF(AA62="","",IF(作業３!Q127="",0,作業３!Q127))</f>
        <v/>
      </c>
      <c r="BD62" s="467" t="str">
        <f>IF(作業３!Q128="","",作業３!Q128)</f>
        <v/>
      </c>
      <c r="BE62" s="467" t="str">
        <f>IF(作業３!Q129="","",作業３!Q129)</f>
        <v/>
      </c>
      <c r="BF62" s="467" t="str" cm="1">
        <f t="array" ref="BF62">IF(AA62="","",IIF(作業３!Q130="",0,作業３!Q130))</f>
        <v/>
      </c>
      <c r="BG62" s="472" t="str">
        <f>IF(AA62="","",IF(作業３!Q131="",0,作業３!Q131))</f>
        <v/>
      </c>
      <c r="BH62" s="467" t="str">
        <f>IF(作業３!Q133="","",作業３!Q133)</f>
        <v/>
      </c>
      <c r="BI62" s="467" t="str">
        <f>IF(作業３!Q134="","",作業３!Q134)</f>
        <v/>
      </c>
      <c r="BJ62" s="468" t="str">
        <f>IF(作業３!Q135="","",作業３!Q135)</f>
        <v/>
      </c>
      <c r="BK62" s="422"/>
      <c r="BL62" s="422"/>
      <c r="BM62" s="422"/>
      <c r="BN62" s="422"/>
      <c r="BO62" s="422"/>
      <c r="BP62" s="422"/>
      <c r="BQ62" s="422"/>
      <c r="BR62" s="422"/>
      <c r="BS62" s="422"/>
      <c r="BT62" s="422"/>
    </row>
    <row r="63" spans="1:72" ht="13.5" hidden="1">
      <c r="A63" s="588" t="str">
        <f t="shared" si="3"/>
        <v/>
      </c>
      <c r="B63" s="615" t="str">
        <f t="shared" si="0"/>
        <v/>
      </c>
      <c r="C63" s="590"/>
      <c r="D63" s="591" t="str">
        <f t="shared" si="1"/>
        <v/>
      </c>
      <c r="E63" s="591" t="str">
        <f t="shared" si="2"/>
        <v/>
      </c>
      <c r="F63" s="591" t="str">
        <f>IF(AA63="","",4053)</f>
        <v/>
      </c>
      <c r="G63" s="608"/>
      <c r="H63"/>
      <c r="I63"/>
      <c r="J63"/>
      <c r="K63"/>
      <c r="L63"/>
      <c r="M63"/>
      <c r="N63"/>
      <c r="O63"/>
      <c r="P63"/>
      <c r="Q63"/>
      <c r="AA63" s="508" t="str">
        <f t="shared" si="10"/>
        <v/>
      </c>
      <c r="AB63" s="430"/>
      <c r="AC63" s="438"/>
      <c r="AD63" s="467" t="str">
        <f t="shared" si="11"/>
        <v/>
      </c>
      <c r="AE63" s="467" t="str">
        <f>IF(作業３!R101="","",作業３!R101)</f>
        <v/>
      </c>
      <c r="AF63" s="467" t="str">
        <f>IF(作業３!R102="","",作業３!R102)</f>
        <v/>
      </c>
      <c r="AG63" s="467" t="str">
        <f>IF(作業３!R103="","",作業３!R103)</f>
        <v/>
      </c>
      <c r="AH63" s="467" t="str">
        <f>IF(作業３!R104="","",作業３!R104)</f>
        <v/>
      </c>
      <c r="AI63" s="467" t="str">
        <f>IF(作業３!R105="","",作業３!R105)</f>
        <v/>
      </c>
      <c r="AJ63" s="467" t="str">
        <f>IF(作業３!R106="","",作業３!R106)</f>
        <v/>
      </c>
      <c r="AK63" s="472" t="str">
        <f>IF(AA63="","",IF(作業３!R107="",0,作業３!R107))</f>
        <v/>
      </c>
      <c r="AL63" s="467" t="str">
        <f>IF(作業３!R108="","",作業３!R108)</f>
        <v/>
      </c>
      <c r="AM63" s="467" t="str">
        <f>IF(作業３!R109="","",作業３!R109)</f>
        <v/>
      </c>
      <c r="AN63" s="467" t="str">
        <f>IF(作業３!R110="","",作業３!R110)</f>
        <v/>
      </c>
      <c r="AO63" s="467" t="str">
        <f>IF(作業３!R111="","",作業３!R111)</f>
        <v/>
      </c>
      <c r="AP63" s="472" t="str">
        <f>IF(AA63="","",IF(作業３!R112="",0,作業３!R112))</f>
        <v/>
      </c>
      <c r="AQ63" s="467" t="str">
        <f>IF(作業３!R113="","",作業３!R113)</f>
        <v/>
      </c>
      <c r="AR63" s="467" t="str">
        <f>IF(作業３!R115="","",作業３!R115)</f>
        <v/>
      </c>
      <c r="AS63" s="467" t="str">
        <f>IF(作業３!R116="","",作業３!R116)</f>
        <v/>
      </c>
      <c r="AT63" s="472" t="str">
        <f>IF(AA63="","",IF(作業３!R117="",0,作業３!R117))</f>
        <v/>
      </c>
      <c r="AU63" s="467" t="str">
        <f>IF(作業３!R118="","",作業３!R118)</f>
        <v/>
      </c>
      <c r="AV63" s="467" t="str">
        <f>IF(作業３!R119="","",作業３!R119)</f>
        <v/>
      </c>
      <c r="AW63" s="472" t="str">
        <f>IF(AA63="","",IF(作業３!R120="",0,作業３!R120))</f>
        <v/>
      </c>
      <c r="AX63" s="467" t="str">
        <f>IF(作業３!R121="","",作業３!R121)</f>
        <v/>
      </c>
      <c r="AY63" s="467" t="str">
        <f>IF(作業３!R123="","",作業３!R123)</f>
        <v/>
      </c>
      <c r="AZ63" s="467" t="str">
        <f>IF(作業３!R124="","",作業３!R124)</f>
        <v/>
      </c>
      <c r="BA63" s="467" t="str">
        <f>IF(作業３!R125="","",作業３!R125)</f>
        <v/>
      </c>
      <c r="BB63" s="467" t="str">
        <f>IF(作業３!R126="","",作業３!R126)</f>
        <v/>
      </c>
      <c r="BC63" s="472" t="str">
        <f>IF(AA63="","",IF(作業３!R127="",0,作業３!R127))</f>
        <v/>
      </c>
      <c r="BD63" s="467" t="str">
        <f>IF(作業３!R128="","",作業３!R128)</f>
        <v/>
      </c>
      <c r="BE63" s="467" t="str">
        <f>IF(作業３!R129="","",作業３!R129)</f>
        <v/>
      </c>
      <c r="BF63" s="467" t="str">
        <f>IF(AA63="","",IF(作業３!R130="",0,作業３!R130))</f>
        <v/>
      </c>
      <c r="BG63" s="472" t="str">
        <f>IF(AA63="","",IF(作業３!R131="",0,作業３!R131))</f>
        <v/>
      </c>
      <c r="BH63" s="467" t="str">
        <f>IF(作業３!R133="","",作業３!R133)</f>
        <v/>
      </c>
      <c r="BI63" s="467" t="str">
        <f>IF(作業３!R134="","",作業３!R134)</f>
        <v/>
      </c>
      <c r="BJ63" s="468" t="str">
        <f>IF(作業３!R135="","",作業３!R135)</f>
        <v/>
      </c>
      <c r="BK63" s="422"/>
      <c r="BL63" s="422"/>
      <c r="BM63" s="422"/>
      <c r="BN63" s="422"/>
      <c r="BO63" s="422"/>
      <c r="BP63" s="422"/>
      <c r="BQ63" s="422"/>
      <c r="BR63" s="422"/>
      <c r="BS63" s="422"/>
      <c r="BT63" s="422"/>
    </row>
    <row r="64" spans="1:72" ht="13.5" hidden="1">
      <c r="A64" s="588" t="str">
        <f t="shared" si="3"/>
        <v/>
      </c>
      <c r="B64" s="615" t="str">
        <f t="shared" si="0"/>
        <v/>
      </c>
      <c r="C64" s="590"/>
      <c r="D64" s="591" t="str">
        <f t="shared" si="1"/>
        <v/>
      </c>
      <c r="E64" s="591" t="str">
        <f t="shared" si="2"/>
        <v/>
      </c>
      <c r="F64" s="591" t="str">
        <f>IF(AA64="","",4054)</f>
        <v/>
      </c>
      <c r="G64" s="608"/>
      <c r="H64"/>
      <c r="I64"/>
      <c r="J64"/>
      <c r="K64"/>
      <c r="L64"/>
      <c r="M64"/>
      <c r="N64"/>
      <c r="O64"/>
      <c r="P64"/>
      <c r="Q64"/>
      <c r="AA64" s="508" t="str">
        <f t="shared" si="10"/>
        <v/>
      </c>
      <c r="AB64" s="430"/>
      <c r="AC64" s="438"/>
      <c r="AD64" s="467" t="str">
        <f t="shared" si="11"/>
        <v/>
      </c>
      <c r="AE64" s="467" t="str">
        <f>IF(作業３!S101="","",作業３!S101)</f>
        <v/>
      </c>
      <c r="AF64" s="467" t="str">
        <f>IF(作業３!S102="","",作業３!S102)</f>
        <v/>
      </c>
      <c r="AG64" s="467" t="str">
        <f>IF(作業３!S103="","",作業３!S103)</f>
        <v/>
      </c>
      <c r="AH64" s="467" t="str">
        <f>IF(作業３!S104="","",作業３!S104)</f>
        <v/>
      </c>
      <c r="AI64" s="467" t="str">
        <f>IF(作業３!S105="","",作業３!S105)</f>
        <v/>
      </c>
      <c r="AJ64" s="467" t="str">
        <f>IF(作業３!S106="","",作業３!S106)</f>
        <v/>
      </c>
      <c r="AK64" s="472" t="str">
        <f>IF(AA64="","",IF(作業３!S107="",0,作業３!S107))</f>
        <v/>
      </c>
      <c r="AL64" s="467" t="str">
        <f>IF(作業３!S108="","",作業３!S108)</f>
        <v/>
      </c>
      <c r="AM64" s="467" t="str">
        <f>IF(作業３!S109="","",作業３!S109)</f>
        <v/>
      </c>
      <c r="AN64" s="467" t="str">
        <f>IF(作業３!S110="","",作業３!S110)</f>
        <v/>
      </c>
      <c r="AO64" s="467" t="str">
        <f>IF(作業３!S111="","",作業３!S111)</f>
        <v/>
      </c>
      <c r="AP64" s="472" t="str">
        <f>IF(AA64="","",IF(作業３!S112="",0,作業３!S112))</f>
        <v/>
      </c>
      <c r="AQ64" s="467" t="str">
        <f>IF(作業３!S113="","",作業３!S113)</f>
        <v/>
      </c>
      <c r="AR64" s="467" t="str">
        <f>IF(作業３!S115="","",作業３!S115)</f>
        <v/>
      </c>
      <c r="AS64" s="467" t="str">
        <f>IF(作業３!S116="","",作業３!S116)</f>
        <v/>
      </c>
      <c r="AT64" s="472" t="str">
        <f>IF(AA64="","",IF(作業３!S117="",0,作業３!S117))</f>
        <v/>
      </c>
      <c r="AU64" s="467" t="str">
        <f>IF(作業３!S118="","",作業３!S118)</f>
        <v/>
      </c>
      <c r="AV64" s="467" t="str">
        <f>IF(作業３!S119="","",作業３!S119)</f>
        <v/>
      </c>
      <c r="AW64" s="472" t="str">
        <f>IF(AA64="","",IF(作業３!S120="",0,作業３!S120))</f>
        <v/>
      </c>
      <c r="AX64" s="467" t="str">
        <f>IF(作業３!S121="","",作業３!S121)</f>
        <v/>
      </c>
      <c r="AY64" s="467" t="str">
        <f>IF(作業３!S123="","",作業３!S123)</f>
        <v/>
      </c>
      <c r="AZ64" s="467" t="str">
        <f>IF(作業３!S124="","",作業３!S124)</f>
        <v/>
      </c>
      <c r="BA64" s="467" t="str">
        <f>IF(作業３!S125="","",作業３!S125)</f>
        <v/>
      </c>
      <c r="BB64" s="467" t="str">
        <f>IF(作業３!S126="","",作業３!S126)</f>
        <v/>
      </c>
      <c r="BC64" s="472" t="str">
        <f>IF(AA64="","",IF(作業３!S127="",0,作業３!S127))</f>
        <v/>
      </c>
      <c r="BD64" s="467" t="str">
        <f>IF(作業３!S128="","",作業３!S128)</f>
        <v/>
      </c>
      <c r="BE64" s="467" t="str">
        <f>IF(作業３!S129="","",作業３!S129)</f>
        <v/>
      </c>
      <c r="BF64" s="467" t="str">
        <f>IF(AA64="","",IF(作業３!S130="",0,作業３!S130))</f>
        <v/>
      </c>
      <c r="BG64" s="472" t="str">
        <f>IF(AA64="","",IF(作業３!S131="",0,作業３!S131))</f>
        <v/>
      </c>
      <c r="BH64" s="467" t="str">
        <f>IF(作業３!S133="","",作業３!S133)</f>
        <v/>
      </c>
      <c r="BI64" s="467" t="str">
        <f>IF(作業３!S134="","",作業３!S134)</f>
        <v/>
      </c>
      <c r="BJ64" s="468" t="str">
        <f>IF(作業３!S135="","",作業３!S135)</f>
        <v/>
      </c>
      <c r="BK64" s="422"/>
      <c r="BL64" s="422"/>
      <c r="BM64" s="422"/>
      <c r="BN64" s="422"/>
      <c r="BO64" s="422"/>
      <c r="BP64" s="422"/>
      <c r="BQ64" s="422"/>
      <c r="BR64" s="422"/>
      <c r="BS64" s="422"/>
      <c r="BT64" s="422"/>
    </row>
    <row r="65" spans="1:72" ht="13.5" hidden="1">
      <c r="A65" s="588" t="str">
        <f t="shared" si="3"/>
        <v/>
      </c>
      <c r="B65" s="615" t="str">
        <f t="shared" si="0"/>
        <v/>
      </c>
      <c r="C65" s="590"/>
      <c r="D65" s="591" t="str">
        <f t="shared" si="1"/>
        <v/>
      </c>
      <c r="E65" s="591" t="str">
        <f t="shared" si="2"/>
        <v/>
      </c>
      <c r="F65" s="591" t="str">
        <f>IF(AA65="","",4063)</f>
        <v/>
      </c>
      <c r="G65" s="608"/>
      <c r="H65"/>
      <c r="I65"/>
      <c r="J65"/>
      <c r="K65"/>
      <c r="L65"/>
      <c r="M65"/>
      <c r="N65"/>
      <c r="O65"/>
      <c r="P65"/>
      <c r="Q65"/>
      <c r="AA65" s="508" t="str">
        <f t="shared" si="10"/>
        <v/>
      </c>
      <c r="AB65" s="430"/>
      <c r="AC65" s="438"/>
      <c r="AD65" s="467" t="str">
        <f t="shared" si="11"/>
        <v/>
      </c>
      <c r="AE65" s="467" t="str">
        <f>IF(作業３!T101="","",作業３!T101)</f>
        <v/>
      </c>
      <c r="AF65" s="467" t="str">
        <f>IF(作業３!T102="","",作業３!T102)</f>
        <v/>
      </c>
      <c r="AG65" s="467" t="str">
        <f>IF(作業３!T103="","",作業３!T103)</f>
        <v/>
      </c>
      <c r="AH65" s="467" t="str">
        <f>IF(作業３!T104="","",作業３!T104)</f>
        <v/>
      </c>
      <c r="AI65" s="467" t="str">
        <f>IF(作業３!T105="","",作業３!T105)</f>
        <v/>
      </c>
      <c r="AJ65" s="467" t="str">
        <f>IF(作業３!T106="","",作業３!T106)</f>
        <v/>
      </c>
      <c r="AK65" s="472" t="str">
        <f>IF(AA65="","",IF(作業３!T107="",0,作業３!T107))</f>
        <v/>
      </c>
      <c r="AL65" s="467" t="str">
        <f>IF(作業３!T108="","",作業３!T108)</f>
        <v/>
      </c>
      <c r="AM65" s="467" t="str">
        <f>IF(作業３!T109="","",作業３!T109)</f>
        <v/>
      </c>
      <c r="AN65" s="467" t="str">
        <f>IF(作業３!T110="","",作業３!T110)</f>
        <v/>
      </c>
      <c r="AO65" s="467" t="str">
        <f>IF(作業３!T111="","",作業３!T111)</f>
        <v/>
      </c>
      <c r="AP65" s="472" t="str">
        <f>IF(AA65="","",IF(作業３!T112="",0,作業３!T112))</f>
        <v/>
      </c>
      <c r="AQ65" s="467" t="str">
        <f>IF(作業３!T113="","",作業３!T113)</f>
        <v/>
      </c>
      <c r="AR65" s="467" t="str">
        <f>IF(作業３!T115="","",作業３!T115)</f>
        <v/>
      </c>
      <c r="AS65" s="467" t="str">
        <f>IF(作業３!T116="","",作業３!T116)</f>
        <v/>
      </c>
      <c r="AT65" s="472" t="str">
        <f>IF(AA65="","",IF(作業３!T117="",0,作業３!T117))</f>
        <v/>
      </c>
      <c r="AU65" s="467" t="str">
        <f>IF(作業３!T118="","",作業３!T118)</f>
        <v/>
      </c>
      <c r="AV65" s="467" t="str">
        <f>IF(作業３!T119="","",作業３!T119)</f>
        <v/>
      </c>
      <c r="AW65" s="472" t="str">
        <f>IF(AA65="","",IF(作業３!T120="",0,作業３!T120))</f>
        <v/>
      </c>
      <c r="AX65" s="467" t="str">
        <f>IF(作業３!T121="","",作業３!T121)</f>
        <v/>
      </c>
      <c r="AY65" s="467" t="str">
        <f>IF(作業３!T123="","",作業３!T123)</f>
        <v/>
      </c>
      <c r="AZ65" s="467" t="str">
        <f>IF(作業３!T124="","",作業３!T124)</f>
        <v/>
      </c>
      <c r="BA65" s="467" t="str">
        <f>IF(作業３!T125="","",作業３!T125)</f>
        <v/>
      </c>
      <c r="BB65" s="467" t="str">
        <f>IF(作業３!T126="","",作業３!T126)</f>
        <v/>
      </c>
      <c r="BC65" s="472" t="str">
        <f>IF(AA65="","",IF(作業３!T127="",0,作業３!T127))</f>
        <v/>
      </c>
      <c r="BD65" s="467" t="str">
        <f>IF(作業３!T128="","",作業３!T128)</f>
        <v/>
      </c>
      <c r="BE65" s="467" t="str">
        <f>IF(作業３!T129="","",作業３!T129)</f>
        <v/>
      </c>
      <c r="BF65" s="467" t="str">
        <f>IF(AA65="","",IF(作業３!T130="",0,作業３!T130))</f>
        <v/>
      </c>
      <c r="BG65" s="472" t="str">
        <f>IF(AA65="","",IF(作業３!T131="",0,作業３!T131))</f>
        <v/>
      </c>
      <c r="BH65" s="467" t="str">
        <f>IF(作業３!T133="","",作業３!T133)</f>
        <v/>
      </c>
      <c r="BI65" s="467" t="str">
        <f>IF(作業３!T134="","",作業３!T134)</f>
        <v/>
      </c>
      <c r="BJ65" s="468" t="str">
        <f>IF(作業３!T135="","",作業３!T135)</f>
        <v/>
      </c>
      <c r="BK65" s="422"/>
      <c r="BL65" s="422"/>
      <c r="BM65" s="422"/>
      <c r="BN65" s="422"/>
      <c r="BO65" s="422"/>
      <c r="BP65" s="422"/>
      <c r="BQ65" s="422"/>
      <c r="BR65" s="422"/>
      <c r="BS65" s="422"/>
      <c r="BT65" s="422"/>
    </row>
    <row r="66" spans="1:72" ht="13.5" hidden="1">
      <c r="A66" s="588" t="str">
        <f t="shared" si="3"/>
        <v/>
      </c>
      <c r="B66" s="615" t="str">
        <f t="shared" si="0"/>
        <v/>
      </c>
      <c r="C66" s="590"/>
      <c r="D66" s="591" t="str">
        <f t="shared" si="1"/>
        <v/>
      </c>
      <c r="E66" s="591" t="str">
        <f t="shared" si="2"/>
        <v/>
      </c>
      <c r="F66" s="591" t="str">
        <f>IF(AA66="","",4064)</f>
        <v/>
      </c>
      <c r="G66" s="608"/>
      <c r="H66"/>
      <c r="I66"/>
      <c r="J66"/>
      <c r="K66"/>
      <c r="L66"/>
      <c r="M66"/>
      <c r="N66"/>
      <c r="O66"/>
      <c r="P66"/>
      <c r="Q66"/>
      <c r="AA66" s="508" t="str">
        <f t="shared" si="10"/>
        <v/>
      </c>
      <c r="AB66" s="430"/>
      <c r="AC66" s="438"/>
      <c r="AD66" s="467" t="str">
        <f t="shared" si="11"/>
        <v/>
      </c>
      <c r="AE66" s="467" t="str">
        <f>IF(作業３!U101="","",作業３!U101)</f>
        <v/>
      </c>
      <c r="AF66" s="467" t="str">
        <f>IF(作業３!U102="","",作業３!U102)</f>
        <v/>
      </c>
      <c r="AG66" s="467" t="str">
        <f>IF(作業３!U103="","",作業３!U103)</f>
        <v/>
      </c>
      <c r="AH66" s="467" t="str">
        <f>IF(作業３!U104="","",作業３!U104)</f>
        <v/>
      </c>
      <c r="AI66" s="467" t="str">
        <f>IF(作業３!U105="","",作業３!U105)</f>
        <v/>
      </c>
      <c r="AJ66" s="467" t="str">
        <f>IF(作業３!U106="","",作業３!U106)</f>
        <v/>
      </c>
      <c r="AK66" s="472" t="str">
        <f>IF(AA66="","",IF(作業３!U107="",0,作業３!U107))</f>
        <v/>
      </c>
      <c r="AL66" s="467" t="str">
        <f>IF(作業３!U108="","",作業３!U108)</f>
        <v/>
      </c>
      <c r="AM66" s="467" t="str">
        <f>IF(作業３!U109="","",作業３!U109)</f>
        <v/>
      </c>
      <c r="AN66" s="467" t="str">
        <f>IF(作業３!U110="","",作業３!U110)</f>
        <v/>
      </c>
      <c r="AO66" s="467" t="str">
        <f>IF(作業３!U111="","",作業３!U111)</f>
        <v/>
      </c>
      <c r="AP66" s="472" t="str">
        <f>IF(AA66="","",IF(作業３!U112="",0,作業３!U112))</f>
        <v/>
      </c>
      <c r="AQ66" s="467" t="str">
        <f>IF(作業３!U113="","",作業３!U113)</f>
        <v/>
      </c>
      <c r="AR66" s="467" t="str">
        <f>IF(作業３!U115="","",作業３!U115)</f>
        <v/>
      </c>
      <c r="AS66" s="467" t="str">
        <f>IF(作業３!U116="","",作業３!U116)</f>
        <v/>
      </c>
      <c r="AT66" s="472" t="str">
        <f>IF(AA66="","",IF(作業３!U117="",0,作業３!U117))</f>
        <v/>
      </c>
      <c r="AU66" s="467" t="str">
        <f>IF(作業３!U118="","",作業３!U118)</f>
        <v/>
      </c>
      <c r="AV66" s="467" t="str">
        <f>IF(作業３!U119="","",作業３!U119)</f>
        <v/>
      </c>
      <c r="AW66" s="472" t="str">
        <f>IF(AA66="","",IF(作業３!U120="",0,作業３!U120))</f>
        <v/>
      </c>
      <c r="AX66" s="467" t="str">
        <f>IF(作業３!U121="","",作業３!U121)</f>
        <v/>
      </c>
      <c r="AY66" s="467" t="str">
        <f>IF(作業３!U123="","",作業３!U123)</f>
        <v/>
      </c>
      <c r="AZ66" s="467" t="str">
        <f>IF(作業３!U124="","",作業３!U124)</f>
        <v/>
      </c>
      <c r="BA66" s="467" t="str">
        <f>IF(作業３!U125="","",作業３!U125)</f>
        <v/>
      </c>
      <c r="BB66" s="467" t="str">
        <f>IF(作業３!U126="","",作業３!U126)</f>
        <v/>
      </c>
      <c r="BC66" s="472" t="str">
        <f>IF(AA66="","",IF(作業３!U127="",0,作業３!U127))</f>
        <v/>
      </c>
      <c r="BD66" s="467" t="str">
        <f>IF(作業３!U128="","",作業３!U128)</f>
        <v/>
      </c>
      <c r="BE66" s="467" t="str">
        <f>IF(作業３!U129="","",作業３!U129)</f>
        <v/>
      </c>
      <c r="BF66" s="467" t="str">
        <f>IF(AA66="","",IF(作業３!U130="",0,作業３!U130))</f>
        <v/>
      </c>
      <c r="BG66" s="472" t="str">
        <f>IF(AA66="","",IF(作業３!U131="",0,作業３!U131))</f>
        <v/>
      </c>
      <c r="BH66" s="467" t="str">
        <f>IF(作業３!U133="","",作業３!U133)</f>
        <v/>
      </c>
      <c r="BI66" s="467" t="str">
        <f>IF(作業３!U134="","",作業３!U134)</f>
        <v/>
      </c>
      <c r="BJ66" s="468" t="str">
        <f>IF(作業３!U135="","",作業３!U135)</f>
        <v/>
      </c>
      <c r="BK66" s="422"/>
      <c r="BL66" s="422"/>
      <c r="BM66" s="422"/>
      <c r="BN66" s="422"/>
      <c r="BO66" s="422"/>
      <c r="BP66" s="422"/>
      <c r="BQ66" s="422"/>
      <c r="BR66" s="422"/>
      <c r="BS66" s="422"/>
      <c r="BT66" s="422"/>
    </row>
    <row r="67" spans="1:72" ht="13.5" hidden="1">
      <c r="A67" s="588" t="str">
        <f t="shared" si="3"/>
        <v/>
      </c>
      <c r="B67" s="615" t="str">
        <f t="shared" si="0"/>
        <v/>
      </c>
      <c r="C67" s="590"/>
      <c r="D67" s="591" t="str">
        <f t="shared" si="1"/>
        <v/>
      </c>
      <c r="E67" s="591" t="str">
        <f t="shared" si="2"/>
        <v/>
      </c>
      <c r="F67" s="591" t="str">
        <f>IF(AA67="","",4073)</f>
        <v/>
      </c>
      <c r="G67" s="608"/>
      <c r="H67"/>
      <c r="I67"/>
      <c r="J67"/>
      <c r="K67"/>
      <c r="L67"/>
      <c r="M67"/>
      <c r="N67"/>
      <c r="O67"/>
      <c r="P67"/>
      <c r="Q67"/>
      <c r="AA67" s="508" t="str">
        <f t="shared" si="10"/>
        <v/>
      </c>
      <c r="AB67" s="430"/>
      <c r="AC67" s="438"/>
      <c r="AD67" s="467" t="str">
        <f t="shared" si="11"/>
        <v/>
      </c>
      <c r="AE67" s="467" t="str">
        <f>IF(作業３!V101="","",作業３!V101)</f>
        <v/>
      </c>
      <c r="AF67" s="467" t="str">
        <f>IF(作業３!V102="","",作業３!V102)</f>
        <v/>
      </c>
      <c r="AG67" s="467" t="str">
        <f>IF(作業３!V103="","",作業３!V103)</f>
        <v/>
      </c>
      <c r="AH67" s="467" t="str">
        <f>IF(作業３!V104="","",作業３!V104)</f>
        <v/>
      </c>
      <c r="AI67" s="467" t="str">
        <f>IF(作業３!V105="","",作業３!V105)</f>
        <v/>
      </c>
      <c r="AJ67" s="467" t="str">
        <f>IF(作業３!V106="","",作業３!V106)</f>
        <v/>
      </c>
      <c r="AK67" s="472" t="str">
        <f>IF(AA67="","",IF(作業３!V107="",0,作業３!V107))</f>
        <v/>
      </c>
      <c r="AL67" s="467" t="str">
        <f>IF(作業３!V108="","",作業３!V108)</f>
        <v/>
      </c>
      <c r="AM67" s="467" t="str">
        <f>IF(作業３!V109="","",作業３!V109)</f>
        <v/>
      </c>
      <c r="AN67" s="467" t="str">
        <f>IF(作業３!V110="","",作業３!V110)</f>
        <v/>
      </c>
      <c r="AO67" s="467" t="str">
        <f>IF(作業３!V111="","",作業３!V111)</f>
        <v/>
      </c>
      <c r="AP67" s="472" t="str">
        <f>IF(AA67="","",IF(作業３!V112="",0,作業３!V112))</f>
        <v/>
      </c>
      <c r="AQ67" s="467" t="str">
        <f>IF(作業３!V113="","",作業３!V113)</f>
        <v/>
      </c>
      <c r="AR67" s="467" t="str">
        <f>IF(作業３!V115="","",作業３!V115)</f>
        <v/>
      </c>
      <c r="AS67" s="467" t="str">
        <f>IF(作業３!V116="","",作業３!V116)</f>
        <v/>
      </c>
      <c r="AT67" s="472" t="str">
        <f>IF(AA67="","",IF(作業３!V117="",0,作業３!V117))</f>
        <v/>
      </c>
      <c r="AU67" s="467" t="str">
        <f>IF(作業３!V118="","",作業３!V118)</f>
        <v/>
      </c>
      <c r="AV67" s="467" t="str">
        <f>IF(作業３!V119="","",作業３!V119)</f>
        <v/>
      </c>
      <c r="AW67" s="472" t="str">
        <f>IF(AA67="","",IF(作業３!V120="",0,作業３!V120))</f>
        <v/>
      </c>
      <c r="AX67" s="467" t="str">
        <f>IF(作業３!V121="","",作業３!V121)</f>
        <v/>
      </c>
      <c r="AY67" s="467" t="str">
        <f>IF(作業３!V123="","",作業３!V123)</f>
        <v/>
      </c>
      <c r="AZ67" s="467" t="str">
        <f>IF(作業３!V124="","",作業３!V124)</f>
        <v/>
      </c>
      <c r="BA67" s="467" t="str">
        <f>IF(作業３!V125="","",作業３!V125)</f>
        <v/>
      </c>
      <c r="BB67" s="467" t="str">
        <f>IF(作業３!V126="","",作業３!V126)</f>
        <v/>
      </c>
      <c r="BC67" s="472" t="str">
        <f>IF(AA67="","",IF(作業３!V127="",0,作業３!V127))</f>
        <v/>
      </c>
      <c r="BD67" s="467" t="str">
        <f>IF(作業３!V128="","",作業３!V128)</f>
        <v/>
      </c>
      <c r="BE67" s="467" t="str">
        <f>IF(作業３!V129="","",作業３!V129)</f>
        <v/>
      </c>
      <c r="BF67" s="467" t="str">
        <f>IF(AA67="","",IF(作業３!V130="",0,作業３!V130))</f>
        <v/>
      </c>
      <c r="BG67" s="472" t="str">
        <f>IF(AA67="","",IF(作業３!V131="",0,作業３!V131))</f>
        <v/>
      </c>
      <c r="BH67" s="467" t="str">
        <f>IF(作業３!V133="","",作業３!V133)</f>
        <v/>
      </c>
      <c r="BI67" s="467" t="str">
        <f>IF(作業３!V134="","",作業３!V134)</f>
        <v/>
      </c>
      <c r="BJ67" s="468" t="str">
        <f>IF(作業３!V135="","",作業３!V135)</f>
        <v/>
      </c>
      <c r="BK67" s="422"/>
      <c r="BL67" s="422"/>
      <c r="BM67" s="422"/>
      <c r="BN67" s="422"/>
      <c r="BO67" s="422"/>
      <c r="BP67" s="422"/>
      <c r="BQ67" s="422"/>
      <c r="BR67" s="422"/>
      <c r="BS67" s="422"/>
      <c r="BT67" s="422"/>
    </row>
    <row r="68" spans="1:72" ht="13.5" hidden="1">
      <c r="A68" s="588" t="str">
        <f t="shared" si="3"/>
        <v/>
      </c>
      <c r="B68" s="615" t="str">
        <f t="shared" ref="B68:B70" si="12">IF(AA68="","",IF($AP$3="","",$AP$3))</f>
        <v/>
      </c>
      <c r="C68" s="590"/>
      <c r="D68" s="591" t="str">
        <f t="shared" ref="D68:D70" si="13">IF(B68="","",CONCATENATE(B68,F68))</f>
        <v/>
      </c>
      <c r="E68" s="591" t="str">
        <f t="shared" ref="E68:E70" si="14">IF(C68="","",CONCATENATE(C68,F68))</f>
        <v/>
      </c>
      <c r="F68" s="591" t="str">
        <f>IF(AA68="","",4074)</f>
        <v/>
      </c>
      <c r="G68" s="608"/>
      <c r="H68"/>
      <c r="I68"/>
      <c r="J68"/>
      <c r="K68"/>
      <c r="L68"/>
      <c r="M68"/>
      <c r="N68"/>
      <c r="O68"/>
      <c r="P68"/>
      <c r="Q68"/>
      <c r="AA68" s="508" t="str">
        <f t="shared" si="10"/>
        <v/>
      </c>
      <c r="AB68" s="430"/>
      <c r="AC68" s="438"/>
      <c r="AD68" s="467" t="str">
        <f t="shared" si="11"/>
        <v/>
      </c>
      <c r="AE68" s="467" t="str">
        <f>IF(作業３!W101="","",作業３!W101)</f>
        <v/>
      </c>
      <c r="AF68" s="467" t="str">
        <f>IF(作業３!W102="","",作業３!W102)</f>
        <v/>
      </c>
      <c r="AG68" s="467" t="str">
        <f>IF(作業３!W103="","",作業３!W103)</f>
        <v/>
      </c>
      <c r="AH68" s="467" t="str">
        <f>IF(作業３!W104="","",作業３!W104)</f>
        <v/>
      </c>
      <c r="AI68" s="467" t="str">
        <f>IF(作業３!W105="","",作業３!W105)</f>
        <v/>
      </c>
      <c r="AJ68" s="467" t="str">
        <f>IF(作業３!W106="","",作業３!W106)</f>
        <v/>
      </c>
      <c r="AK68" s="472" t="str">
        <f>IF(AA68="","",IF(作業３!W107="",0,作業３!W107))</f>
        <v/>
      </c>
      <c r="AL68" s="467" t="str">
        <f>IF(作業３!W108="","",作業３!W108)</f>
        <v/>
      </c>
      <c r="AM68" s="467" t="str">
        <f>IF(作業３!W109="","",作業３!W109)</f>
        <v/>
      </c>
      <c r="AN68" s="467" t="str">
        <f>IF(作業３!W110="","",作業３!W110)</f>
        <v/>
      </c>
      <c r="AO68" s="467" t="str">
        <f>IF(作業３!W111="","",作業３!W111)</f>
        <v/>
      </c>
      <c r="AP68" s="472" t="str" cm="1">
        <f t="array" ref="AP68">IF(AA68="","",F(作業３!W112="",0,作業３!W112))</f>
        <v/>
      </c>
      <c r="AQ68" s="467" t="str">
        <f>IF(作業３!W113="","",作業３!W113)</f>
        <v/>
      </c>
      <c r="AR68" s="467" t="str">
        <f>IF(作業３!W115="","",作業３!W115)</f>
        <v/>
      </c>
      <c r="AS68" s="467" t="str">
        <f>IF(作業３!W116="","",作業３!W116)</f>
        <v/>
      </c>
      <c r="AT68" s="472" t="str">
        <f>IF(AA68="","",IF(作業３!W117="",0,作業３!W117))</f>
        <v/>
      </c>
      <c r="AU68" s="467" t="str">
        <f>IF(作業３!W118="","",作業３!W118)</f>
        <v/>
      </c>
      <c r="AV68" s="467" t="str">
        <f>IF(作業３!W119="","",作業３!W119)</f>
        <v/>
      </c>
      <c r="AW68" s="472" t="str">
        <f>IF(AA68="","",IF(作業３!W120="",0,作業３!W120))</f>
        <v/>
      </c>
      <c r="AX68" s="467" t="str">
        <f>IF(作業３!W121="","",作業３!W121)</f>
        <v/>
      </c>
      <c r="AY68" s="467" t="str">
        <f>IF(作業３!W123="","",作業３!W123)</f>
        <v/>
      </c>
      <c r="AZ68" s="467" t="str">
        <f>IF(作業３!W124="","",作業３!W124)</f>
        <v/>
      </c>
      <c r="BA68" s="467" t="str">
        <f>IF(作業３!W125="","",作業３!W125)</f>
        <v/>
      </c>
      <c r="BB68" s="467" t="str">
        <f>IF(作業３!W126="","",作業３!W126)</f>
        <v/>
      </c>
      <c r="BC68" s="472" t="str">
        <f>IF(AA68="","",IF(作業３!W127="",0,作業３!W127))</f>
        <v/>
      </c>
      <c r="BD68" s="467" t="str">
        <f>IF(作業３!W128="","",作業３!W128)</f>
        <v/>
      </c>
      <c r="BE68" s="467" t="str">
        <f>IF(作業３!W129="","",作業３!W129)</f>
        <v/>
      </c>
      <c r="BF68" s="467" t="str">
        <f>IF(AA68="","",IF(作業３!W130="",0,作業３!W130))</f>
        <v/>
      </c>
      <c r="BG68" s="472" t="str">
        <f>IF(AA68="","",IF(作業３!W131="",0,作業３!W131))</f>
        <v/>
      </c>
      <c r="BH68" s="467" t="str">
        <f>IF(作業３!W133="","",作業３!W133)</f>
        <v/>
      </c>
      <c r="BI68" s="467" t="str">
        <f>IF(作業３!W134="","",作業３!W134)</f>
        <v/>
      </c>
      <c r="BJ68" s="468" t="str">
        <f>IF(作業３!W135="","",作業３!W135)</f>
        <v/>
      </c>
      <c r="BK68" s="422"/>
      <c r="BL68" s="422"/>
      <c r="BM68" s="422"/>
      <c r="BN68" s="422"/>
      <c r="BO68" s="422"/>
      <c r="BP68" s="422"/>
      <c r="BQ68" s="422"/>
      <c r="BR68" s="422"/>
      <c r="BS68" s="422"/>
      <c r="BT68" s="422"/>
    </row>
    <row r="69" spans="1:72" ht="14.25" hidden="1" thickBot="1">
      <c r="A69" s="588" t="str">
        <f t="shared" ref="A69:A70" si="15">IF(AA69="","",$A$3)</f>
        <v/>
      </c>
      <c r="B69" s="615" t="str">
        <f t="shared" si="12"/>
        <v/>
      </c>
      <c r="C69" s="590"/>
      <c r="D69" s="591" t="str">
        <f t="shared" si="13"/>
        <v/>
      </c>
      <c r="E69" s="591" t="str">
        <f t="shared" si="14"/>
        <v/>
      </c>
      <c r="F69" s="591" t="str">
        <f>IF(AA69="","",4083)</f>
        <v/>
      </c>
      <c r="G69" s="608"/>
      <c r="H69"/>
      <c r="I69"/>
      <c r="J69"/>
      <c r="K69"/>
      <c r="L69"/>
      <c r="M69"/>
      <c r="N69"/>
      <c r="O69"/>
      <c r="P69"/>
      <c r="Q69"/>
      <c r="AA69" s="509" t="str">
        <f t="shared" si="10"/>
        <v/>
      </c>
      <c r="AB69" s="441"/>
      <c r="AC69" s="442"/>
      <c r="AD69" s="469" t="str">
        <f t="shared" si="11"/>
        <v/>
      </c>
      <c r="AE69" s="469" t="str">
        <f>IF(作業３!X101="","",作業３!X101)</f>
        <v/>
      </c>
      <c r="AF69" s="469" t="str">
        <f>IF(作業３!X102="","",作業３!X102)</f>
        <v/>
      </c>
      <c r="AG69" s="469" t="str">
        <f>IF(作業３!X103="","",作業３!X103)</f>
        <v/>
      </c>
      <c r="AH69" s="469" t="str">
        <f>IF(作業３!X104="","",作業３!X104)</f>
        <v/>
      </c>
      <c r="AI69" s="469" t="str">
        <f>IF(作業３!X105="","",作業３!X105)</f>
        <v/>
      </c>
      <c r="AJ69" s="469" t="str">
        <f>IF(作業３!X106="","",作業３!X106)</f>
        <v/>
      </c>
      <c r="AK69" s="473" t="str">
        <f>IF(AA69="","",IF(作業３!X107="",0,作業３!X107))</f>
        <v/>
      </c>
      <c r="AL69" s="469" t="str">
        <f>IF(作業３!X108="","",作業３!X108)</f>
        <v/>
      </c>
      <c r="AM69" s="469" t="str">
        <f>IF(作業３!X109="","",作業３!X109)</f>
        <v/>
      </c>
      <c r="AN69" s="469" t="str">
        <f>IF(作業３!X110="","",作業３!X110)</f>
        <v/>
      </c>
      <c r="AO69" s="469" t="str">
        <f>IF(作業３!X111="","",作業３!X111)</f>
        <v/>
      </c>
      <c r="AP69" s="473" t="str">
        <f>IF(AA69="","",IF(作業３!X112="",0,作業３!X112))</f>
        <v/>
      </c>
      <c r="AQ69" s="469" t="str">
        <f>IF(作業３!X113="","",作業３!X113)</f>
        <v/>
      </c>
      <c r="AR69" s="469" t="str">
        <f>IF(作業３!X115="","",作業３!X115)</f>
        <v/>
      </c>
      <c r="AS69" s="469" t="str">
        <f>IF(作業３!X116="","",作業３!X116)</f>
        <v/>
      </c>
      <c r="AT69" s="473" t="str">
        <f>IF(AA69="","",IF(作業３!X117="",0,作業３!X117))</f>
        <v/>
      </c>
      <c r="AU69" s="469" t="str">
        <f>IF(作業３!X118="","",作業３!X118)</f>
        <v/>
      </c>
      <c r="AV69" s="469" t="str">
        <f>IF(作業３!X119="","",作業３!X119)</f>
        <v/>
      </c>
      <c r="AW69" s="473" t="str">
        <f>IF(AA69="","",IF(作業３!X120="",0,作業３!X120))</f>
        <v/>
      </c>
      <c r="AX69" s="469" t="str">
        <f>IF(作業３!X121="","",作業３!X121)</f>
        <v/>
      </c>
      <c r="AY69" s="469" t="str">
        <f>IF(作業３!X123="","",作業３!X123)</f>
        <v/>
      </c>
      <c r="AZ69" s="469" t="str">
        <f>IF(作業３!X124="","",作業３!X124)</f>
        <v/>
      </c>
      <c r="BA69" s="469" t="str">
        <f>IF(作業３!X125="","",作業３!X125)</f>
        <v/>
      </c>
      <c r="BB69" s="469" t="str">
        <f>IF(作業３!X126="","",作業３!X126)</f>
        <v/>
      </c>
      <c r="BC69" s="473" t="str">
        <f>IF(AA69="","",IF(作業３!X127="",0,作業３!X127))</f>
        <v/>
      </c>
      <c r="BD69" s="469" t="str">
        <f>IF(作業３!X128="","",作業３!X128)</f>
        <v/>
      </c>
      <c r="BE69" s="469" t="str">
        <f>IF(作業３!X129="","",作業３!X129)</f>
        <v/>
      </c>
      <c r="BF69" s="469" t="str">
        <f>IF(AA69="","",IF(作業３!X130="",0,作業３!X130))</f>
        <v/>
      </c>
      <c r="BG69" s="473" t="str">
        <f>IF(AA69="","",IF(作業３!X131="",0,作業３!X131))</f>
        <v/>
      </c>
      <c r="BH69" s="469" t="str">
        <f>IF(作業３!X133="","",作業３!X133)</f>
        <v/>
      </c>
      <c r="BI69" s="469" t="str">
        <f>IF(作業３!X134="","",作業３!X134)</f>
        <v/>
      </c>
      <c r="BJ69" s="470" t="str">
        <f>IF(作業３!X135="","",作業３!X135)</f>
        <v/>
      </c>
      <c r="BK69" s="479"/>
      <c r="BL69" s="475"/>
      <c r="BM69" s="475"/>
      <c r="BN69" s="475"/>
      <c r="BO69" s="475"/>
      <c r="BP69" s="475"/>
      <c r="BQ69" s="475"/>
      <c r="BR69" s="475"/>
      <c r="BS69" s="475"/>
      <c r="BT69" s="475"/>
    </row>
    <row r="70" spans="1:72" ht="15" hidden="1" thickTop="1" thickBot="1">
      <c r="A70" s="588" t="str">
        <f t="shared" si="15"/>
        <v/>
      </c>
      <c r="B70" s="615" t="str">
        <f t="shared" si="12"/>
        <v/>
      </c>
      <c r="C70" s="590"/>
      <c r="D70" s="591" t="str">
        <f t="shared" si="13"/>
        <v/>
      </c>
      <c r="E70" s="591" t="str">
        <f t="shared" si="14"/>
        <v/>
      </c>
      <c r="F70" s="591" t="str">
        <f>IF(AA70="","",5011)</f>
        <v/>
      </c>
      <c r="G70" s="608"/>
      <c r="H70"/>
      <c r="I70"/>
      <c r="J70"/>
      <c r="K70"/>
      <c r="L70"/>
      <c r="M70"/>
      <c r="N70"/>
      <c r="O70"/>
      <c r="P70"/>
      <c r="Q70"/>
      <c r="AA70" s="510" t="str">
        <f>IF(AA3="01","05","")</f>
        <v/>
      </c>
      <c r="AB70" s="441"/>
      <c r="AC70" s="478" t="str">
        <f>IF(作業４!F12="","",作業４!F12)</f>
        <v/>
      </c>
      <c r="AD70" s="478" t="str">
        <f>IF(作業４!F13="","",作業４!F13)</f>
        <v/>
      </c>
      <c r="AE70" s="478" t="str">
        <f>IF(作業４!F14="","",作業４!F14)</f>
        <v/>
      </c>
      <c r="AF70" s="478" t="str">
        <f>IF(作業４!F15="","",作業４!F15)</f>
        <v/>
      </c>
      <c r="AG70" s="478" t="str">
        <f>IF(作業４!F16="","",作業４!F16)</f>
        <v/>
      </c>
      <c r="AH70" s="478" t="str">
        <f>IF(作業４!F17="","",作業４!F17)</f>
        <v/>
      </c>
      <c r="AI70" s="478" t="str">
        <f>IF(作業４!F18="","",作業４!F18)</f>
        <v/>
      </c>
      <c r="AJ70" s="478" t="str">
        <f>IF(作業４!F19="","",作業４!F19)</f>
        <v/>
      </c>
      <c r="AK70" s="478" t="str">
        <f>IF(作業４!F20="","",作業４!F20)</f>
        <v/>
      </c>
      <c r="AL70" s="478" t="str">
        <f>IF(作業４!F21="","",作業４!F21)</f>
        <v/>
      </c>
      <c r="AM70" s="478" t="str">
        <f>IF(作業４!F22="","",作業４!F22)</f>
        <v/>
      </c>
      <c r="AN70" s="478" t="str">
        <f>IF(作業４!F23="","",作業４!F23)</f>
        <v/>
      </c>
      <c r="AO70" s="478" t="str">
        <f>IF(作業４!F24="","",作業４!F24)</f>
        <v/>
      </c>
      <c r="AP70" s="478" t="str">
        <f>IF(作業４!F25="","",作業４!F25)</f>
        <v/>
      </c>
      <c r="AQ70" s="478" t="str">
        <f>IF(作業４!F26="","",作業４!F26)</f>
        <v/>
      </c>
      <c r="AR70" s="478" t="str">
        <f>IF(作業４!F27="","",作業４!F27)</f>
        <v/>
      </c>
      <c r="AS70" s="478" t="str">
        <f>IF(作業４!F28="","",作業４!F28)</f>
        <v/>
      </c>
      <c r="AT70" s="478" t="str">
        <f>IF(作業４!F29="","",作業４!F29)</f>
        <v/>
      </c>
      <c r="AU70" s="478" t="str">
        <f>IF(作業４!F30="","",作業４!F30)</f>
        <v/>
      </c>
      <c r="AV70" s="478" t="str">
        <f>IF(作業４!F31="","",作業４!F31)</f>
        <v/>
      </c>
      <c r="AW70" s="478" t="str">
        <f>IF(作業４!F32="","",作業４!F32)</f>
        <v/>
      </c>
      <c r="AX70" s="478" t="str">
        <f>IF(作業４!F33="","",作業４!F33)</f>
        <v/>
      </c>
      <c r="AY70" s="478" t="str">
        <f>IF(作業４!L12="","",作業４!L12)</f>
        <v/>
      </c>
      <c r="AZ70" s="478" t="str">
        <f>IF(作業４!L13="","",作業４!L13)</f>
        <v/>
      </c>
      <c r="BA70" s="478" t="str">
        <f>IF(作業４!L14="","",作業４!L14)</f>
        <v/>
      </c>
      <c r="BB70" s="478" t="str">
        <f>IF(作業４!L15="","",作業４!L15)</f>
        <v/>
      </c>
      <c r="BC70" s="478" t="str">
        <f>IF(作業４!L16="","",作業４!L16)</f>
        <v/>
      </c>
      <c r="BD70" s="478" t="str">
        <f>IF(作業４!L17="","",作業４!L17)</f>
        <v/>
      </c>
      <c r="BE70" s="478" t="str">
        <f>IF(作業４!L18="","",作業４!L18)</f>
        <v/>
      </c>
      <c r="BF70" s="478" t="str">
        <f>IF(作業４!L19="","",作業４!L19)</f>
        <v/>
      </c>
      <c r="BG70" s="478" t="str">
        <f>IF(作業４!L20="","",作業４!L20)</f>
        <v/>
      </c>
      <c r="BH70" s="478" t="str">
        <f>IF(作業４!L21="","",作業４!L21)</f>
        <v/>
      </c>
      <c r="BI70" s="478" t="str">
        <f>IF(作業４!L22="","",作業４!L22)</f>
        <v/>
      </c>
      <c r="BJ70" s="478" t="str">
        <f>IF(作業４!L23="","",作業４!L23)</f>
        <v/>
      </c>
      <c r="BK70" s="478" t="str">
        <f>IF(作業４!L24="","",作業４!L24)</f>
        <v/>
      </c>
      <c r="BL70" s="478" t="str">
        <f>IF(作業４!L25="","",作業４!L25)</f>
        <v/>
      </c>
      <c r="BM70" s="478" t="str">
        <f>IF(作業４!L26="","",作業４!L26)</f>
        <v/>
      </c>
      <c r="BN70" s="478" t="str">
        <f>IF(作業４!L27="","",作業４!L27)</f>
        <v/>
      </c>
      <c r="BO70" s="478" t="str">
        <f>IF(作業４!L28="","",作業４!L28)</f>
        <v/>
      </c>
      <c r="BP70" s="478" t="str">
        <f>IF(作業４!L29="","",作業４!L29)</f>
        <v/>
      </c>
      <c r="BQ70" s="478" t="str">
        <f>IF(作業４!L30="","",作業４!L30)</f>
        <v/>
      </c>
      <c r="BR70" s="478" t="str">
        <f>IF(作業４!L31="","",作業４!L31)</f>
        <v/>
      </c>
      <c r="BS70" s="478" t="str">
        <f>IF(作業４!L32="","",作業４!L32)</f>
        <v/>
      </c>
      <c r="BT70" s="478" t="str">
        <f>IF(作業４!L33="","",作業４!L33)</f>
        <v/>
      </c>
    </row>
    <row r="71" spans="1:72" ht="12.75" hidden="1" thickTop="1">
      <c r="A71" s="608"/>
      <c r="B71" s="590"/>
      <c r="C71" s="590"/>
      <c r="D71" s="590"/>
      <c r="E71" s="590"/>
      <c r="F71" s="590"/>
      <c r="G71" s="608"/>
      <c r="H71" s="608"/>
      <c r="I71" s="608"/>
      <c r="J71" s="608"/>
      <c r="K71" s="608"/>
      <c r="L71" s="608"/>
      <c r="M71" s="608"/>
      <c r="N71" s="608"/>
      <c r="O71" s="608"/>
      <c r="P71" s="608"/>
      <c r="Q71" s="608"/>
    </row>
    <row r="72" spans="1:72" ht="13.5">
      <c r="AN72"/>
      <c r="AO72"/>
    </row>
    <row r="73" spans="1:72" ht="13.5">
      <c r="AN73"/>
      <c r="AO73"/>
    </row>
    <row r="74" spans="1:72" ht="13.5">
      <c r="AN74"/>
      <c r="AO74"/>
    </row>
    <row r="75" spans="1:72" ht="13.5">
      <c r="AN75"/>
      <c r="AO75"/>
    </row>
    <row r="76" spans="1:72" ht="13.5">
      <c r="AN76"/>
      <c r="AO76"/>
    </row>
    <row r="77" spans="1:72" ht="13.5">
      <c r="AN77"/>
      <c r="AO77"/>
    </row>
    <row r="78" spans="1:72" ht="13.5">
      <c r="AN78"/>
      <c r="AO78"/>
    </row>
    <row r="79" spans="1:72" ht="13.5">
      <c r="AN79"/>
      <c r="AO79"/>
    </row>
    <row r="80" spans="1:72" ht="13.5">
      <c r="AN80"/>
      <c r="AO80"/>
    </row>
    <row r="81" spans="40:41" ht="13.5">
      <c r="AN81"/>
      <c r="AO81"/>
    </row>
    <row r="82" spans="40:41" ht="13.5">
      <c r="AN82"/>
      <c r="AO82"/>
    </row>
    <row r="83" spans="40:41" ht="13.5">
      <c r="AN83"/>
      <c r="AO83"/>
    </row>
    <row r="99" spans="27:48" hidden="1">
      <c r="AA99" s="392">
        <v>1</v>
      </c>
      <c r="AB99" s="393">
        <v>224801</v>
      </c>
      <c r="AC99" s="392">
        <v>1</v>
      </c>
      <c r="AD99" s="392">
        <v>1</v>
      </c>
      <c r="AE99" s="392" t="s">
        <v>525</v>
      </c>
      <c r="AF99" s="392" t="s">
        <v>526</v>
      </c>
      <c r="AG99" s="392" t="s">
        <v>527</v>
      </c>
      <c r="AH99" s="392" t="s">
        <v>528</v>
      </c>
      <c r="AI99" s="392" t="s">
        <v>529</v>
      </c>
      <c r="AJ99" s="392" t="s">
        <v>530</v>
      </c>
      <c r="AK99" s="392">
        <v>3540315</v>
      </c>
      <c r="AL99" s="392">
        <v>4360221</v>
      </c>
      <c r="AM99" s="392">
        <v>537</v>
      </c>
      <c r="AN99" s="392">
        <v>26</v>
      </c>
      <c r="AO99" s="392">
        <v>3900</v>
      </c>
      <c r="AP99" s="392">
        <v>228001</v>
      </c>
    </row>
    <row r="100" spans="27:48" hidden="1">
      <c r="AA100" s="392">
        <v>1</v>
      </c>
      <c r="AB100" s="393">
        <v>225049</v>
      </c>
      <c r="AC100" s="392">
        <v>1</v>
      </c>
      <c r="AD100" s="392">
        <v>1</v>
      </c>
      <c r="AE100" s="392" t="s">
        <v>487</v>
      </c>
      <c r="AF100" s="392" t="s">
        <v>531</v>
      </c>
      <c r="AG100" s="392" t="s">
        <v>532</v>
      </c>
      <c r="AH100" s="392" t="s">
        <v>533</v>
      </c>
      <c r="AI100" s="392" t="s">
        <v>534</v>
      </c>
      <c r="AJ100" s="392" t="s">
        <v>535</v>
      </c>
      <c r="AK100" s="392">
        <v>3350331</v>
      </c>
      <c r="AL100" s="392">
        <v>4200854</v>
      </c>
      <c r="AM100" s="392">
        <v>54</v>
      </c>
      <c r="AN100" s="392">
        <v>252</v>
      </c>
      <c r="AO100" s="392">
        <v>1465</v>
      </c>
      <c r="AP100" s="392">
        <v>227030</v>
      </c>
    </row>
    <row r="101" spans="27:48" hidden="1">
      <c r="AA101" s="392">
        <v>1</v>
      </c>
      <c r="AB101" s="393">
        <v>225049</v>
      </c>
      <c r="AC101" s="392" t="s">
        <v>536</v>
      </c>
      <c r="AD101" s="392" t="s">
        <v>537</v>
      </c>
      <c r="AE101" s="392" t="s">
        <v>538</v>
      </c>
      <c r="AF101" s="392" t="s">
        <v>539</v>
      </c>
      <c r="AG101" s="392">
        <v>1</v>
      </c>
      <c r="AH101" s="392">
        <v>3350331</v>
      </c>
      <c r="AI101" s="392">
        <v>4120043</v>
      </c>
      <c r="AJ101" s="392">
        <v>550</v>
      </c>
      <c r="AK101" s="392">
        <v>84</v>
      </c>
      <c r="AL101" s="392">
        <v>1215</v>
      </c>
      <c r="AM101" s="392">
        <v>7</v>
      </c>
      <c r="AN101" s="392">
        <v>2</v>
      </c>
      <c r="AO101" s="392">
        <v>1</v>
      </c>
      <c r="AP101" s="392">
        <v>200</v>
      </c>
      <c r="AQ101" s="392">
        <v>6</v>
      </c>
      <c r="AR101" s="392">
        <v>64</v>
      </c>
      <c r="AS101" s="392">
        <v>3</v>
      </c>
      <c r="AV101" s="392">
        <v>2</v>
      </c>
    </row>
    <row r="102" spans="27:48" hidden="1">
      <c r="AA102" s="392">
        <v>1</v>
      </c>
      <c r="AB102" s="393">
        <v>225049</v>
      </c>
      <c r="AC102" s="392" t="s">
        <v>540</v>
      </c>
      <c r="AD102" s="392" t="s">
        <v>537</v>
      </c>
      <c r="AE102" s="392" t="s">
        <v>541</v>
      </c>
      <c r="AF102" s="392" t="s">
        <v>542</v>
      </c>
      <c r="AG102" s="392">
        <v>1</v>
      </c>
      <c r="AH102" s="392">
        <v>3321209</v>
      </c>
      <c r="AI102" s="392">
        <v>4101101</v>
      </c>
      <c r="AJ102" s="392">
        <v>55</v>
      </c>
      <c r="AK102" s="392">
        <v>997</v>
      </c>
      <c r="AL102" s="392">
        <v>3966</v>
      </c>
      <c r="AM102" s="392">
        <v>5</v>
      </c>
      <c r="AN102" s="392">
        <v>8</v>
      </c>
      <c r="AO102" s="392">
        <v>1</v>
      </c>
      <c r="AP102" s="392">
        <v>100</v>
      </c>
      <c r="AQ102" s="392">
        <v>3</v>
      </c>
      <c r="AR102" s="392">
        <v>59</v>
      </c>
      <c r="AS102" s="392">
        <v>3</v>
      </c>
      <c r="AV102" s="392">
        <v>2</v>
      </c>
    </row>
    <row r="103" spans="27:48" hidden="1">
      <c r="AA103" s="392">
        <v>1</v>
      </c>
      <c r="AB103" s="393">
        <v>225049</v>
      </c>
      <c r="AC103" s="392" t="s">
        <v>543</v>
      </c>
      <c r="AD103" s="392" t="s">
        <v>537</v>
      </c>
      <c r="AE103" s="392" t="s">
        <v>544</v>
      </c>
      <c r="AF103" s="392" t="s">
        <v>545</v>
      </c>
      <c r="AG103" s="392">
        <v>1</v>
      </c>
      <c r="AH103" s="392">
        <v>3350331</v>
      </c>
      <c r="AI103" s="392">
        <v>4110848</v>
      </c>
      <c r="AJ103" s="392">
        <v>55</v>
      </c>
      <c r="AK103" s="392">
        <v>975</v>
      </c>
      <c r="AL103" s="392">
        <v>7535</v>
      </c>
      <c r="AM103" s="392">
        <v>7</v>
      </c>
      <c r="AN103" s="392">
        <v>4</v>
      </c>
      <c r="AO103" s="392">
        <v>1</v>
      </c>
      <c r="AP103" s="392">
        <v>160</v>
      </c>
      <c r="AQ103" s="392">
        <v>6</v>
      </c>
      <c r="AR103" s="392">
        <v>89</v>
      </c>
      <c r="AS103" s="392">
        <v>3</v>
      </c>
      <c r="AV103" s="392">
        <v>2</v>
      </c>
    </row>
    <row r="104" spans="27:48" hidden="1">
      <c r="AA104" s="392">
        <v>1</v>
      </c>
      <c r="AB104" s="393">
        <v>225049</v>
      </c>
      <c r="AC104" s="392" t="s">
        <v>546</v>
      </c>
      <c r="AD104" s="392" t="s">
        <v>537</v>
      </c>
      <c r="AE104" s="392" t="s">
        <v>547</v>
      </c>
      <c r="AF104" s="392" t="s">
        <v>548</v>
      </c>
      <c r="AG104" s="392">
        <v>1</v>
      </c>
      <c r="AH104" s="392">
        <v>5020401</v>
      </c>
      <c r="AI104" s="392">
        <v>4100817</v>
      </c>
      <c r="AJ104" s="392">
        <v>55</v>
      </c>
      <c r="AK104" s="392">
        <v>932</v>
      </c>
      <c r="AL104" s="392">
        <v>9911</v>
      </c>
      <c r="AM104" s="392">
        <v>8</v>
      </c>
      <c r="AN104" s="392">
        <v>10</v>
      </c>
      <c r="AO104" s="392">
        <v>1</v>
      </c>
      <c r="AP104" s="392">
        <v>200</v>
      </c>
      <c r="AQ104" s="392">
        <v>6</v>
      </c>
      <c r="AR104" s="392">
        <v>83</v>
      </c>
      <c r="AS104" s="392">
        <v>3</v>
      </c>
      <c r="AV104" s="392">
        <v>3</v>
      </c>
    </row>
    <row r="105" spans="27:48" hidden="1">
      <c r="AA105" s="392">
        <v>1</v>
      </c>
      <c r="AB105" s="393">
        <v>225049</v>
      </c>
      <c r="AC105" s="392" t="s">
        <v>549</v>
      </c>
      <c r="AD105" s="392" t="s">
        <v>537</v>
      </c>
      <c r="AE105" s="392" t="s">
        <v>550</v>
      </c>
      <c r="AF105" s="392" t="s">
        <v>551</v>
      </c>
      <c r="AG105" s="392">
        <v>1</v>
      </c>
      <c r="AH105" s="392">
        <v>3370217</v>
      </c>
      <c r="AI105" s="392">
        <v>4180076</v>
      </c>
      <c r="AJ105" s="392">
        <v>544</v>
      </c>
      <c r="AK105" s="392">
        <v>26</v>
      </c>
      <c r="AL105" s="392">
        <v>4460</v>
      </c>
      <c r="AM105" s="392">
        <v>4</v>
      </c>
      <c r="AN105" s="392">
        <v>9</v>
      </c>
      <c r="AO105" s="392">
        <v>4</v>
      </c>
      <c r="AP105" s="392">
        <v>130</v>
      </c>
      <c r="AQ105" s="392">
        <v>5</v>
      </c>
      <c r="AR105" s="392">
        <v>50</v>
      </c>
      <c r="AS105" s="392">
        <v>3</v>
      </c>
      <c r="AV105" s="392">
        <v>2</v>
      </c>
    </row>
    <row r="106" spans="27:48" hidden="1">
      <c r="AA106" s="392">
        <v>1</v>
      </c>
      <c r="AB106" s="393">
        <v>225049</v>
      </c>
      <c r="AC106" s="392" t="s">
        <v>552</v>
      </c>
      <c r="AD106" s="392" t="s">
        <v>537</v>
      </c>
      <c r="AE106" s="392" t="s">
        <v>553</v>
      </c>
      <c r="AF106" s="392" t="s">
        <v>554</v>
      </c>
      <c r="AG106" s="392">
        <v>1</v>
      </c>
      <c r="AH106" s="392">
        <v>3270815</v>
      </c>
      <c r="AI106" s="392">
        <v>4170026</v>
      </c>
      <c r="AJ106" s="392">
        <v>545</v>
      </c>
      <c r="AK106" s="392">
        <v>51</v>
      </c>
      <c r="AL106" s="392">
        <v>6178</v>
      </c>
      <c r="AM106" s="392">
        <v>5</v>
      </c>
      <c r="AN106" s="392">
        <v>4</v>
      </c>
      <c r="AO106" s="392">
        <v>1</v>
      </c>
      <c r="AP106" s="392">
        <v>252</v>
      </c>
      <c r="AQ106" s="392">
        <v>8</v>
      </c>
      <c r="AR106" s="392">
        <v>82</v>
      </c>
      <c r="AS106" s="392">
        <v>3</v>
      </c>
      <c r="AV106" s="392">
        <v>2</v>
      </c>
    </row>
    <row r="107" spans="27:48" hidden="1">
      <c r="AA107" s="392">
        <v>1</v>
      </c>
      <c r="AB107" s="393">
        <v>225049</v>
      </c>
      <c r="AC107" s="392" t="s">
        <v>555</v>
      </c>
      <c r="AD107" s="392" t="s">
        <v>537</v>
      </c>
      <c r="AE107" s="392" t="s">
        <v>556</v>
      </c>
      <c r="AF107" s="392" t="s">
        <v>557</v>
      </c>
      <c r="AG107" s="392">
        <v>1</v>
      </c>
      <c r="AH107" s="392">
        <v>5020401</v>
      </c>
      <c r="AI107" s="392">
        <v>4213215</v>
      </c>
      <c r="AJ107" s="392">
        <v>54</v>
      </c>
      <c r="AK107" s="392">
        <v>385</v>
      </c>
      <c r="AL107" s="392">
        <v>3319</v>
      </c>
      <c r="AM107" s="392">
        <v>6</v>
      </c>
      <c r="AN107" s="392">
        <v>6</v>
      </c>
      <c r="AO107" s="392">
        <v>2</v>
      </c>
      <c r="AP107" s="392">
        <v>80</v>
      </c>
      <c r="AQ107" s="392">
        <v>3</v>
      </c>
      <c r="AR107" s="392">
        <v>34</v>
      </c>
      <c r="AS107" s="392">
        <v>3</v>
      </c>
      <c r="AV107" s="392">
        <v>3</v>
      </c>
    </row>
    <row r="108" spans="27:48" hidden="1">
      <c r="AA108" s="392">
        <v>1</v>
      </c>
      <c r="AB108" s="393">
        <v>225049</v>
      </c>
      <c r="AC108" s="392" t="s">
        <v>558</v>
      </c>
      <c r="AD108" s="392" t="s">
        <v>537</v>
      </c>
      <c r="AE108" s="392" t="s">
        <v>559</v>
      </c>
      <c r="AG108" s="392">
        <v>2</v>
      </c>
      <c r="AH108" s="392">
        <v>3260710</v>
      </c>
      <c r="AJ108" s="392">
        <v>54</v>
      </c>
      <c r="AK108" s="392">
        <v>253</v>
      </c>
      <c r="AL108" s="392">
        <v>1220</v>
      </c>
      <c r="AM108" s="392">
        <v>16</v>
      </c>
      <c r="AN108" s="392">
        <v>8</v>
      </c>
      <c r="AO108" s="392">
        <v>2</v>
      </c>
      <c r="AP108" s="392">
        <v>210</v>
      </c>
      <c r="AQ108" s="392">
        <v>7</v>
      </c>
      <c r="AR108" s="392">
        <v>97</v>
      </c>
      <c r="AS108" s="392">
        <v>3</v>
      </c>
      <c r="AV108" s="392">
        <v>3</v>
      </c>
    </row>
    <row r="109" spans="27:48" hidden="1">
      <c r="AA109" s="392">
        <v>1</v>
      </c>
      <c r="AB109" s="393">
        <v>225049</v>
      </c>
      <c r="AC109" s="392" t="s">
        <v>560</v>
      </c>
      <c r="AD109" s="392" t="s">
        <v>537</v>
      </c>
      <c r="AE109" s="392" t="s">
        <v>561</v>
      </c>
      <c r="AF109" s="392" t="s">
        <v>562</v>
      </c>
      <c r="AG109" s="392">
        <v>1</v>
      </c>
      <c r="AH109" s="392">
        <v>3271104</v>
      </c>
      <c r="AI109" s="392">
        <v>4228076</v>
      </c>
      <c r="AJ109" s="392">
        <v>54</v>
      </c>
      <c r="AK109" s="392">
        <v>285</v>
      </c>
      <c r="AL109" s="392">
        <v>1420</v>
      </c>
      <c r="AM109" s="392">
        <v>8</v>
      </c>
      <c r="AN109" s="392">
        <v>11</v>
      </c>
      <c r="AO109" s="392">
        <v>1</v>
      </c>
      <c r="AP109" s="392">
        <v>200</v>
      </c>
      <c r="AQ109" s="392">
        <v>6</v>
      </c>
      <c r="AR109" s="392">
        <v>72</v>
      </c>
      <c r="AS109" s="392">
        <v>3</v>
      </c>
      <c r="AV109" s="392">
        <v>2</v>
      </c>
    </row>
    <row r="110" spans="27:48" hidden="1">
      <c r="AA110" s="392">
        <v>1</v>
      </c>
      <c r="AB110" s="393">
        <v>225049</v>
      </c>
      <c r="AC110" s="392" t="s">
        <v>563</v>
      </c>
      <c r="AD110" s="392" t="s">
        <v>537</v>
      </c>
      <c r="AE110" s="392" t="s">
        <v>564</v>
      </c>
      <c r="AF110" s="392" t="s">
        <v>565</v>
      </c>
      <c r="AG110" s="392">
        <v>1</v>
      </c>
      <c r="AH110" s="392">
        <v>3320817</v>
      </c>
      <c r="AI110" s="392">
        <v>4211131</v>
      </c>
      <c r="AJ110" s="392">
        <v>54</v>
      </c>
      <c r="AK110" s="392">
        <v>667</v>
      </c>
      <c r="AL110" s="392">
        <v>261</v>
      </c>
      <c r="AM110" s="392">
        <v>8</v>
      </c>
      <c r="AN110" s="392">
        <v>10</v>
      </c>
      <c r="AO110" s="392">
        <v>2</v>
      </c>
      <c r="AP110" s="392">
        <v>210</v>
      </c>
      <c r="AQ110" s="392">
        <v>7</v>
      </c>
      <c r="AR110" s="392">
        <v>78</v>
      </c>
      <c r="AS110" s="392">
        <v>3</v>
      </c>
      <c r="AV110" s="392">
        <v>2</v>
      </c>
    </row>
    <row r="111" spans="27:48" hidden="1">
      <c r="AA111" s="392">
        <v>1</v>
      </c>
      <c r="AB111" s="393">
        <v>225049</v>
      </c>
      <c r="AC111" s="392" t="s">
        <v>566</v>
      </c>
      <c r="AD111" s="392" t="s">
        <v>537</v>
      </c>
      <c r="AE111" s="392" t="s">
        <v>567</v>
      </c>
      <c r="AF111" s="392" t="s">
        <v>568</v>
      </c>
      <c r="AG111" s="392">
        <v>1</v>
      </c>
      <c r="AH111" s="392">
        <v>3260831</v>
      </c>
      <c r="AI111" s="392">
        <v>4260023</v>
      </c>
      <c r="AJ111" s="392">
        <v>54</v>
      </c>
      <c r="AK111" s="392">
        <v>641</v>
      </c>
      <c r="AL111" s="392">
        <v>9522</v>
      </c>
      <c r="AM111" s="392">
        <v>5</v>
      </c>
      <c r="AN111" s="392">
        <v>4</v>
      </c>
      <c r="AO111" s="392">
        <v>1</v>
      </c>
      <c r="AP111" s="392">
        <v>240</v>
      </c>
      <c r="AQ111" s="392">
        <v>8</v>
      </c>
      <c r="AR111" s="392">
        <v>43</v>
      </c>
      <c r="AS111" s="392">
        <v>3</v>
      </c>
      <c r="AV111" s="392">
        <v>2</v>
      </c>
    </row>
    <row r="112" spans="27:48" hidden="1">
      <c r="AA112" s="392">
        <v>1</v>
      </c>
      <c r="AB112" s="393">
        <v>225049</v>
      </c>
      <c r="AC112" s="392" t="s">
        <v>569</v>
      </c>
      <c r="AD112" s="392" t="s">
        <v>537</v>
      </c>
      <c r="AE112" s="392" t="s">
        <v>570</v>
      </c>
      <c r="AF112" s="392" t="s">
        <v>571</v>
      </c>
      <c r="AG112" s="392">
        <v>1</v>
      </c>
      <c r="AH112" s="392">
        <v>3350331</v>
      </c>
      <c r="AI112" s="392">
        <v>4380077</v>
      </c>
      <c r="AJ112" s="392">
        <v>538</v>
      </c>
      <c r="AK112" s="392">
        <v>32</v>
      </c>
      <c r="AL112" s="392">
        <v>5334</v>
      </c>
      <c r="AM112" s="392">
        <v>12</v>
      </c>
      <c r="AN112" s="392">
        <v>5</v>
      </c>
      <c r="AO112" s="392">
        <v>2</v>
      </c>
      <c r="AP112" s="392">
        <v>210</v>
      </c>
      <c r="AQ112" s="392">
        <v>7</v>
      </c>
      <c r="AR112" s="392">
        <v>160</v>
      </c>
      <c r="AS112" s="392">
        <v>3</v>
      </c>
      <c r="AV112" s="392">
        <v>2</v>
      </c>
    </row>
    <row r="113" spans="27:64" hidden="1">
      <c r="AA113" s="392">
        <v>1</v>
      </c>
      <c r="AB113" s="393">
        <v>225049</v>
      </c>
      <c r="AC113" s="392" t="s">
        <v>572</v>
      </c>
      <c r="AD113" s="392" t="s">
        <v>537</v>
      </c>
      <c r="AE113" s="392" t="s">
        <v>573</v>
      </c>
      <c r="AF113" s="392" t="s">
        <v>574</v>
      </c>
      <c r="AG113" s="392">
        <v>1</v>
      </c>
      <c r="AH113" s="392">
        <v>3450305</v>
      </c>
      <c r="AI113" s="392">
        <v>4140013</v>
      </c>
      <c r="AJ113" s="392">
        <v>557</v>
      </c>
      <c r="AK113" s="392">
        <v>37</v>
      </c>
      <c r="AL113" s="392">
        <v>6099</v>
      </c>
      <c r="AS113" s="392">
        <v>3</v>
      </c>
      <c r="AT113" s="392">
        <v>1</v>
      </c>
      <c r="AU113" s="392">
        <v>50508</v>
      </c>
      <c r="AV113" s="392">
        <v>2</v>
      </c>
    </row>
    <row r="114" spans="27:64" hidden="1">
      <c r="AA114" s="392">
        <v>2</v>
      </c>
      <c r="AB114" s="393">
        <v>225049</v>
      </c>
      <c r="AC114" s="392">
        <v>0</v>
      </c>
      <c r="AE114" s="392">
        <v>90774124</v>
      </c>
      <c r="AK114" s="392">
        <v>90774124</v>
      </c>
      <c r="AL114" s="392">
        <v>3510000</v>
      </c>
      <c r="AN114" s="392">
        <v>3510000</v>
      </c>
      <c r="AO114" s="392">
        <v>4353376</v>
      </c>
      <c r="AP114" s="392">
        <v>1133524643</v>
      </c>
      <c r="AQ114" s="392">
        <v>43335</v>
      </c>
      <c r="AR114" s="392">
        <v>262626916</v>
      </c>
      <c r="AT114" s="392">
        <v>262626916</v>
      </c>
      <c r="AV114" s="392">
        <v>870854392</v>
      </c>
      <c r="AW114" s="392">
        <v>10000</v>
      </c>
      <c r="AX114" s="392">
        <v>97173855</v>
      </c>
      <c r="AY114" s="392">
        <v>4963942</v>
      </c>
      <c r="AZ114" s="392">
        <v>92209913</v>
      </c>
      <c r="BA114" s="392">
        <v>396848</v>
      </c>
      <c r="BB114" s="392">
        <v>20083679</v>
      </c>
      <c r="BG114" s="392">
        <v>1349826525</v>
      </c>
      <c r="BH114" s="392">
        <v>21000</v>
      </c>
      <c r="BI114" s="392">
        <v>474437358</v>
      </c>
      <c r="BJ114" s="392">
        <v>-267952843</v>
      </c>
      <c r="BK114" s="392">
        <v>957185761</v>
      </c>
      <c r="BL114" s="392">
        <v>2513517801</v>
      </c>
    </row>
    <row r="115" spans="27:64" hidden="1">
      <c r="AA115" s="392">
        <v>2</v>
      </c>
      <c r="AB115" s="393">
        <v>225049</v>
      </c>
      <c r="AC115" s="392" t="s">
        <v>477</v>
      </c>
      <c r="BA115" s="392">
        <v>26153</v>
      </c>
      <c r="BG115" s="392">
        <v>26153</v>
      </c>
    </row>
    <row r="116" spans="27:64" hidden="1">
      <c r="AA116" s="392">
        <v>2</v>
      </c>
      <c r="AB116" s="393">
        <v>225049</v>
      </c>
      <c r="AD116" s="392" t="s">
        <v>536</v>
      </c>
      <c r="AE116" s="392">
        <v>5447590</v>
      </c>
      <c r="AK116" s="392">
        <v>5447590</v>
      </c>
      <c r="AL116" s="392">
        <v>460000</v>
      </c>
      <c r="AN116" s="392">
        <v>460000</v>
      </c>
      <c r="AO116" s="392">
        <v>617606</v>
      </c>
      <c r="AP116" s="392">
        <v>66299712</v>
      </c>
      <c r="AR116" s="392">
        <v>5320590</v>
      </c>
      <c r="AT116" s="392">
        <v>5320590</v>
      </c>
      <c r="AV116" s="392">
        <v>60979122</v>
      </c>
      <c r="AX116" s="392">
        <v>2699310</v>
      </c>
      <c r="AZ116" s="392">
        <v>2699310</v>
      </c>
      <c r="BA116" s="392">
        <v>2567</v>
      </c>
      <c r="BB116" s="392">
        <v>3339236</v>
      </c>
      <c r="BG116" s="392">
        <v>78866021</v>
      </c>
    </row>
    <row r="117" spans="27:64" hidden="1">
      <c r="AA117" s="392">
        <v>2</v>
      </c>
      <c r="AB117" s="393">
        <v>225049</v>
      </c>
      <c r="AD117" s="392" t="s">
        <v>540</v>
      </c>
      <c r="AE117" s="392">
        <v>3536440</v>
      </c>
      <c r="AK117" s="392">
        <v>3536440</v>
      </c>
      <c r="AL117" s="392">
        <v>160000</v>
      </c>
      <c r="AN117" s="392">
        <v>160000</v>
      </c>
      <c r="AO117" s="392">
        <v>198000</v>
      </c>
      <c r="AP117" s="392">
        <v>64670310</v>
      </c>
      <c r="AR117" s="392">
        <v>2572846</v>
      </c>
      <c r="AT117" s="392">
        <v>2572846</v>
      </c>
      <c r="AV117" s="392">
        <v>62097464</v>
      </c>
      <c r="AX117" s="392">
        <v>4081790</v>
      </c>
      <c r="AZ117" s="392">
        <v>4081790</v>
      </c>
      <c r="BA117" s="392">
        <v>66530</v>
      </c>
      <c r="BB117" s="392">
        <v>5677372</v>
      </c>
      <c r="BG117" s="392">
        <v>78390442</v>
      </c>
    </row>
    <row r="118" spans="27:64" hidden="1">
      <c r="AA118" s="392">
        <v>2</v>
      </c>
      <c r="AB118" s="393">
        <v>225049</v>
      </c>
      <c r="AD118" s="392" t="s">
        <v>543</v>
      </c>
      <c r="AE118" s="392">
        <v>6344423</v>
      </c>
      <c r="AK118" s="392">
        <v>6344423</v>
      </c>
      <c r="AL118" s="392">
        <v>660000</v>
      </c>
      <c r="AN118" s="392">
        <v>660000</v>
      </c>
      <c r="AO118" s="392">
        <v>1030000</v>
      </c>
      <c r="AP118" s="392">
        <v>83822206</v>
      </c>
      <c r="AR118" s="392">
        <v>3462837</v>
      </c>
      <c r="AT118" s="392">
        <v>3462837</v>
      </c>
      <c r="AV118" s="392">
        <v>80359369</v>
      </c>
      <c r="AX118" s="392">
        <v>5122274</v>
      </c>
      <c r="AY118" s="392">
        <v>46250</v>
      </c>
      <c r="AZ118" s="392">
        <v>5076024</v>
      </c>
      <c r="BA118" s="392">
        <v>5795</v>
      </c>
      <c r="BB118" s="392">
        <v>487994</v>
      </c>
      <c r="BG118" s="392">
        <v>97472692</v>
      </c>
    </row>
    <row r="119" spans="27:64" hidden="1">
      <c r="AA119" s="392">
        <v>2</v>
      </c>
      <c r="AB119" s="393">
        <v>225049</v>
      </c>
      <c r="AD119" s="392" t="s">
        <v>546</v>
      </c>
      <c r="AE119" s="392">
        <v>8650660</v>
      </c>
      <c r="AK119" s="392">
        <v>8650660</v>
      </c>
      <c r="AO119" s="392">
        <v>162000</v>
      </c>
      <c r="AP119" s="392">
        <v>86797654</v>
      </c>
      <c r="AR119" s="392">
        <v>2145850</v>
      </c>
      <c r="AT119" s="392">
        <v>2145850</v>
      </c>
      <c r="AV119" s="392">
        <v>84651804</v>
      </c>
      <c r="AX119" s="392">
        <v>8762275</v>
      </c>
      <c r="AY119" s="392">
        <v>212350</v>
      </c>
      <c r="AZ119" s="392">
        <v>8549925</v>
      </c>
      <c r="BA119" s="392">
        <v>120105</v>
      </c>
      <c r="BB119" s="392">
        <v>1080287</v>
      </c>
      <c r="BG119" s="392">
        <v>105572981</v>
      </c>
    </row>
    <row r="120" spans="27:64" hidden="1">
      <c r="AA120" s="392">
        <v>2</v>
      </c>
      <c r="AB120" s="393">
        <v>225049</v>
      </c>
      <c r="AD120" s="392" t="s">
        <v>549</v>
      </c>
      <c r="AE120" s="392">
        <v>5924370</v>
      </c>
      <c r="AK120" s="392">
        <v>5924370</v>
      </c>
      <c r="AL120" s="392">
        <v>120000</v>
      </c>
      <c r="AN120" s="392">
        <v>120000</v>
      </c>
      <c r="AO120" s="392">
        <v>253000</v>
      </c>
      <c r="AP120" s="392">
        <v>59571919</v>
      </c>
      <c r="AR120" s="392">
        <v>1605009</v>
      </c>
      <c r="AT120" s="392">
        <v>1605009</v>
      </c>
      <c r="AV120" s="392">
        <v>57966910</v>
      </c>
      <c r="AX120" s="392">
        <v>4803241</v>
      </c>
      <c r="AY120" s="392">
        <v>1395442</v>
      </c>
      <c r="AZ120" s="392">
        <v>3407799</v>
      </c>
      <c r="BA120" s="392">
        <v>2107</v>
      </c>
      <c r="BB120" s="392">
        <v>954638</v>
      </c>
      <c r="BG120" s="392">
        <v>71629275</v>
      </c>
    </row>
    <row r="121" spans="27:64" hidden="1">
      <c r="AA121" s="392">
        <v>2</v>
      </c>
      <c r="AB121" s="393">
        <v>225049</v>
      </c>
      <c r="AD121" s="392" t="s">
        <v>552</v>
      </c>
      <c r="AE121" s="392">
        <v>8856107</v>
      </c>
      <c r="AK121" s="392">
        <v>8856107</v>
      </c>
      <c r="AL121" s="392">
        <v>270000</v>
      </c>
      <c r="AN121" s="392">
        <v>270000</v>
      </c>
      <c r="AO121" s="392">
        <v>347369</v>
      </c>
      <c r="AP121" s="392">
        <v>78360390</v>
      </c>
      <c r="AR121" s="392">
        <v>5821880</v>
      </c>
      <c r="AT121" s="392">
        <v>5821880</v>
      </c>
      <c r="AV121" s="392">
        <v>72538510</v>
      </c>
      <c r="AX121" s="392">
        <v>3829257</v>
      </c>
      <c r="AY121" s="392">
        <v>1032800</v>
      </c>
      <c r="AZ121" s="392">
        <v>2796457</v>
      </c>
      <c r="BA121" s="392">
        <v>2678</v>
      </c>
      <c r="BB121" s="392">
        <v>1391320</v>
      </c>
      <c r="BG121" s="392">
        <v>93057121</v>
      </c>
    </row>
    <row r="122" spans="27:64" hidden="1">
      <c r="AA122" s="392">
        <v>2</v>
      </c>
      <c r="AB122" s="393">
        <v>225049</v>
      </c>
      <c r="AD122" s="392" t="s">
        <v>555</v>
      </c>
      <c r="AE122" s="392">
        <v>4213430</v>
      </c>
      <c r="AK122" s="392">
        <v>4213430</v>
      </c>
      <c r="AO122" s="392">
        <v>210000</v>
      </c>
      <c r="AP122" s="392">
        <v>72560480</v>
      </c>
      <c r="AR122" s="392">
        <v>5336100</v>
      </c>
      <c r="AT122" s="392">
        <v>5336100</v>
      </c>
      <c r="AV122" s="392">
        <v>67224380</v>
      </c>
      <c r="AX122" s="392">
        <v>1497210</v>
      </c>
      <c r="AZ122" s="392">
        <v>1497210</v>
      </c>
      <c r="BA122" s="392">
        <v>326</v>
      </c>
      <c r="BB122" s="392">
        <v>449410</v>
      </c>
      <c r="BG122" s="392">
        <v>78930856</v>
      </c>
    </row>
    <row r="123" spans="27:64" hidden="1">
      <c r="AA123" s="392">
        <v>2</v>
      </c>
      <c r="AB123" s="393">
        <v>225049</v>
      </c>
      <c r="AD123" s="392" t="s">
        <v>558</v>
      </c>
      <c r="AE123" s="392">
        <v>8688178</v>
      </c>
      <c r="AK123" s="392">
        <v>8688178</v>
      </c>
      <c r="AL123" s="392">
        <v>950000</v>
      </c>
      <c r="AN123" s="392">
        <v>950000</v>
      </c>
      <c r="AO123" s="392">
        <v>450000</v>
      </c>
      <c r="AP123" s="392">
        <v>292548374</v>
      </c>
      <c r="AQ123" s="392">
        <v>30510</v>
      </c>
      <c r="AR123" s="392">
        <v>207500904</v>
      </c>
      <c r="AT123" s="392">
        <v>207500904</v>
      </c>
      <c r="AV123" s="392">
        <v>85016960</v>
      </c>
      <c r="AX123" s="392">
        <v>42205213</v>
      </c>
      <c r="AZ123" s="392">
        <v>42205213</v>
      </c>
      <c r="BA123" s="392">
        <v>5491</v>
      </c>
      <c r="BB123" s="392">
        <v>1767768</v>
      </c>
      <c r="BG123" s="392">
        <v>346615024</v>
      </c>
    </row>
    <row r="124" spans="27:64" hidden="1">
      <c r="AA124" s="392">
        <v>2</v>
      </c>
      <c r="AB124" s="393">
        <v>225049</v>
      </c>
      <c r="AD124" s="392" t="s">
        <v>560</v>
      </c>
      <c r="AE124" s="392">
        <v>6135457</v>
      </c>
      <c r="AK124" s="392">
        <v>6135457</v>
      </c>
      <c r="AL124" s="392">
        <v>320000</v>
      </c>
      <c r="AN124" s="392">
        <v>320000</v>
      </c>
      <c r="AO124" s="392">
        <v>150000</v>
      </c>
      <c r="AP124" s="392">
        <v>73737028</v>
      </c>
      <c r="AR124" s="392">
        <v>2779620</v>
      </c>
      <c r="AT124" s="392">
        <v>2779620</v>
      </c>
      <c r="AV124" s="392">
        <v>70957408</v>
      </c>
      <c r="AX124" s="392">
        <v>4757066</v>
      </c>
      <c r="AZ124" s="392">
        <v>4757066</v>
      </c>
      <c r="BA124" s="392">
        <v>9981</v>
      </c>
      <c r="BB124" s="392">
        <v>1767779</v>
      </c>
      <c r="BG124" s="392">
        <v>86877311</v>
      </c>
    </row>
    <row r="125" spans="27:64" hidden="1">
      <c r="AA125" s="392">
        <v>2</v>
      </c>
      <c r="AB125" s="393">
        <v>225049</v>
      </c>
      <c r="AD125" s="392" t="s">
        <v>563</v>
      </c>
      <c r="AE125" s="392">
        <v>7017964</v>
      </c>
      <c r="AK125" s="392">
        <v>7017964</v>
      </c>
      <c r="AO125" s="392">
        <v>435401</v>
      </c>
      <c r="AP125" s="392">
        <v>79904070</v>
      </c>
      <c r="AR125" s="392">
        <v>9318280</v>
      </c>
      <c r="AT125" s="392">
        <v>9318280</v>
      </c>
      <c r="AV125" s="392">
        <v>70585790</v>
      </c>
      <c r="AX125" s="392">
        <v>5588014</v>
      </c>
      <c r="AZ125" s="392">
        <v>5588014</v>
      </c>
      <c r="BA125" s="392">
        <v>2114</v>
      </c>
      <c r="BB125" s="392">
        <v>1594983</v>
      </c>
      <c r="BG125" s="392">
        <v>94542546</v>
      </c>
    </row>
    <row r="126" spans="27:64" hidden="1">
      <c r="AA126" s="392">
        <v>2</v>
      </c>
      <c r="AB126" s="393">
        <v>225049</v>
      </c>
      <c r="AD126" s="392" t="s">
        <v>566</v>
      </c>
      <c r="AE126" s="392">
        <v>4501605</v>
      </c>
      <c r="AK126" s="392">
        <v>4501605</v>
      </c>
      <c r="AO126" s="392">
        <v>200000</v>
      </c>
      <c r="AP126" s="392">
        <v>60355070</v>
      </c>
      <c r="AR126" s="392">
        <v>8884000</v>
      </c>
      <c r="AT126" s="392">
        <v>8884000</v>
      </c>
      <c r="AV126" s="392">
        <v>51471070</v>
      </c>
      <c r="AX126" s="392">
        <v>3255555</v>
      </c>
      <c r="AZ126" s="392">
        <v>3255555</v>
      </c>
      <c r="BA126" s="392">
        <v>143713</v>
      </c>
      <c r="BB126" s="392">
        <v>812182</v>
      </c>
      <c r="BG126" s="392">
        <v>69268125</v>
      </c>
    </row>
    <row r="127" spans="27:64" hidden="1">
      <c r="AA127" s="392">
        <v>2</v>
      </c>
      <c r="AB127" s="393">
        <v>225049</v>
      </c>
      <c r="AD127" s="392" t="s">
        <v>569</v>
      </c>
      <c r="AE127" s="392">
        <v>21457900</v>
      </c>
      <c r="AK127" s="392">
        <v>21457900</v>
      </c>
      <c r="AL127" s="392">
        <v>570000</v>
      </c>
      <c r="AN127" s="392">
        <v>570000</v>
      </c>
      <c r="AO127" s="392">
        <v>300000</v>
      </c>
      <c r="AP127" s="392">
        <v>114884605</v>
      </c>
      <c r="AR127" s="392">
        <v>7879000</v>
      </c>
      <c r="AT127" s="392">
        <v>7879000</v>
      </c>
      <c r="AV127" s="392">
        <v>107005605</v>
      </c>
      <c r="AX127" s="392">
        <v>10572650</v>
      </c>
      <c r="AY127" s="392">
        <v>2277100</v>
      </c>
      <c r="AZ127" s="392">
        <v>8295550</v>
      </c>
      <c r="BA127" s="392">
        <v>8743</v>
      </c>
      <c r="BB127" s="392">
        <v>743880</v>
      </c>
      <c r="BG127" s="392">
        <v>148537778</v>
      </c>
    </row>
    <row r="128" spans="27:64" hidden="1">
      <c r="AA128" s="392">
        <v>2</v>
      </c>
      <c r="AB128" s="393">
        <v>225049</v>
      </c>
      <c r="AD128" s="392" t="s">
        <v>572</v>
      </c>
      <c r="AP128" s="392">
        <v>12825</v>
      </c>
      <c r="AQ128" s="392">
        <v>12825</v>
      </c>
      <c r="AW128" s="392">
        <v>10000</v>
      </c>
      <c r="BA128" s="392">
        <v>545</v>
      </c>
      <c r="BB128" s="392">
        <v>16830</v>
      </c>
      <c r="BG128" s="392">
        <v>40200</v>
      </c>
    </row>
    <row r="129" spans="27:65" hidden="1">
      <c r="AA129" s="392">
        <v>3</v>
      </c>
      <c r="AB129" s="393">
        <v>225049</v>
      </c>
      <c r="AC129" s="392">
        <v>0</v>
      </c>
      <c r="AE129" s="392">
        <v>692480249</v>
      </c>
      <c r="AF129" s="392">
        <v>562097053</v>
      </c>
      <c r="AG129" s="392">
        <v>497752778</v>
      </c>
      <c r="AH129" s="392">
        <v>74902507</v>
      </c>
      <c r="AI129" s="392">
        <v>64344275</v>
      </c>
      <c r="AJ129" s="392">
        <v>119210791</v>
      </c>
      <c r="AK129" s="392">
        <v>84004833</v>
      </c>
      <c r="AL129" s="392">
        <v>12701441</v>
      </c>
      <c r="AM129" s="392">
        <v>35205958</v>
      </c>
      <c r="AO129" s="392">
        <v>9459039</v>
      </c>
      <c r="AP129" s="392">
        <v>1713366</v>
      </c>
      <c r="AQ129" s="392">
        <v>353920554</v>
      </c>
      <c r="AT129" s="392">
        <v>661530761</v>
      </c>
      <c r="AV129" s="392">
        <v>609061228</v>
      </c>
      <c r="AW129" s="392">
        <v>52469533</v>
      </c>
      <c r="AY129" s="392">
        <v>42769901</v>
      </c>
      <c r="AZ129" s="392">
        <v>29496516</v>
      </c>
      <c r="BB129" s="392">
        <v>13273385</v>
      </c>
      <c r="BC129" s="392">
        <v>1750701465</v>
      </c>
      <c r="BD129" s="392">
        <v>45500402</v>
      </c>
      <c r="BE129" s="392">
        <v>49916142</v>
      </c>
      <c r="BF129" s="392">
        <v>-499255277</v>
      </c>
      <c r="BG129" s="392">
        <v>1166655069</v>
      </c>
      <c r="BH129" s="392">
        <v>2513517801</v>
      </c>
    </row>
    <row r="130" spans="27:65" hidden="1">
      <c r="AA130" s="392">
        <v>3</v>
      </c>
      <c r="AB130" s="393">
        <v>225049</v>
      </c>
      <c r="AC130" s="392" t="s">
        <v>477</v>
      </c>
      <c r="AE130" s="392">
        <v>14499922</v>
      </c>
      <c r="AJ130" s="392">
        <v>14499922</v>
      </c>
      <c r="AK130" s="392">
        <v>14499922</v>
      </c>
      <c r="AL130" s="392">
        <v>2199522</v>
      </c>
      <c r="AQ130" s="392">
        <v>5599182</v>
      </c>
      <c r="AY130" s="392">
        <v>2889490</v>
      </c>
      <c r="BB130" s="392">
        <v>2889490</v>
      </c>
      <c r="BC130" s="392">
        <v>22988594</v>
      </c>
    </row>
    <row r="131" spans="27:65" hidden="1">
      <c r="AA131" s="392">
        <v>3</v>
      </c>
      <c r="AB131" s="393">
        <v>225049</v>
      </c>
      <c r="AD131" s="392" t="s">
        <v>536</v>
      </c>
      <c r="AE131" s="392">
        <v>54718788</v>
      </c>
      <c r="AF131" s="392">
        <v>47272821</v>
      </c>
      <c r="AG131" s="392">
        <v>41848402</v>
      </c>
      <c r="AH131" s="392">
        <v>6369882</v>
      </c>
      <c r="AI131" s="392">
        <v>5424419</v>
      </c>
      <c r="AJ131" s="392">
        <v>4816569</v>
      </c>
      <c r="AK131" s="392">
        <v>0</v>
      </c>
      <c r="AL131" s="392">
        <v>0</v>
      </c>
      <c r="AM131" s="392">
        <v>4816569</v>
      </c>
      <c r="AO131" s="392">
        <v>2421998</v>
      </c>
      <c r="AP131" s="392">
        <v>207400</v>
      </c>
      <c r="AQ131" s="392">
        <v>33498390</v>
      </c>
      <c r="AY131" s="392">
        <v>272780</v>
      </c>
      <c r="AZ131" s="392">
        <v>130000</v>
      </c>
      <c r="BB131" s="392">
        <v>142780</v>
      </c>
      <c r="BC131" s="392">
        <v>88489958</v>
      </c>
    </row>
    <row r="132" spans="27:65" hidden="1">
      <c r="AA132" s="392">
        <v>3</v>
      </c>
      <c r="AB132" s="393">
        <v>225049</v>
      </c>
      <c r="AD132" s="392" t="s">
        <v>540</v>
      </c>
      <c r="AE132" s="392">
        <v>55495431</v>
      </c>
      <c r="AF132" s="392">
        <v>43965619</v>
      </c>
      <c r="AG132" s="392">
        <v>40629990</v>
      </c>
      <c r="AH132" s="392">
        <v>6067166</v>
      </c>
      <c r="AI132" s="392">
        <v>3335629</v>
      </c>
      <c r="AJ132" s="392">
        <v>6010124</v>
      </c>
      <c r="AK132" s="392">
        <v>5353146</v>
      </c>
      <c r="AL132" s="392">
        <v>816146</v>
      </c>
      <c r="AM132" s="392">
        <v>656978</v>
      </c>
      <c r="AO132" s="392">
        <v>5375267</v>
      </c>
      <c r="AP132" s="392">
        <v>144421</v>
      </c>
      <c r="AQ132" s="392">
        <v>17585808</v>
      </c>
      <c r="AT132" s="392">
        <v>1320000</v>
      </c>
      <c r="AW132" s="392">
        <v>1320000</v>
      </c>
      <c r="AY132" s="392">
        <v>130000</v>
      </c>
      <c r="BB132" s="392">
        <v>130000</v>
      </c>
      <c r="BC132" s="392">
        <v>74531239</v>
      </c>
    </row>
    <row r="133" spans="27:65" hidden="1">
      <c r="AA133" s="392">
        <v>3</v>
      </c>
      <c r="AB133" s="393">
        <v>225049</v>
      </c>
      <c r="AD133" s="392" t="s">
        <v>543</v>
      </c>
      <c r="AE133" s="392">
        <v>52914492</v>
      </c>
      <c r="AF133" s="392">
        <v>46018165</v>
      </c>
      <c r="AG133" s="392">
        <v>41075996</v>
      </c>
      <c r="AH133" s="392">
        <v>6088438</v>
      </c>
      <c r="AI133" s="392">
        <v>4942169</v>
      </c>
      <c r="AJ133" s="392">
        <v>6786817</v>
      </c>
      <c r="AK133" s="392">
        <v>5980482</v>
      </c>
      <c r="AL133" s="392">
        <v>945282</v>
      </c>
      <c r="AM133" s="392">
        <v>806335</v>
      </c>
      <c r="AP133" s="392">
        <v>109510</v>
      </c>
      <c r="AQ133" s="392">
        <v>18448435</v>
      </c>
      <c r="AY133" s="392">
        <v>173200</v>
      </c>
      <c r="BB133" s="392">
        <v>173200</v>
      </c>
      <c r="BC133" s="392">
        <v>71536127</v>
      </c>
    </row>
    <row r="134" spans="27:65" hidden="1">
      <c r="AA134" s="392">
        <v>3</v>
      </c>
      <c r="AB134" s="393">
        <v>225049</v>
      </c>
      <c r="AD134" s="392" t="s">
        <v>546</v>
      </c>
      <c r="AE134" s="392">
        <v>64310039</v>
      </c>
      <c r="AF134" s="392">
        <v>47289901</v>
      </c>
      <c r="AG134" s="392">
        <v>46250290</v>
      </c>
      <c r="AH134" s="392">
        <v>7026842</v>
      </c>
      <c r="AI134" s="392">
        <v>1039611</v>
      </c>
      <c r="AJ134" s="392">
        <v>16872133</v>
      </c>
      <c r="AK134" s="392">
        <v>7404701</v>
      </c>
      <c r="AL134" s="392">
        <v>958901</v>
      </c>
      <c r="AM134" s="392">
        <v>9467432</v>
      </c>
      <c r="AP134" s="392">
        <v>148005</v>
      </c>
      <c r="AQ134" s="392">
        <v>32693299</v>
      </c>
      <c r="AT134" s="392">
        <v>352000</v>
      </c>
      <c r="AW134" s="392">
        <v>352000</v>
      </c>
      <c r="AY134" s="392">
        <v>1945890</v>
      </c>
      <c r="AZ134" s="392">
        <v>1209890</v>
      </c>
      <c r="BB134" s="392">
        <v>736000</v>
      </c>
      <c r="BC134" s="392">
        <v>99301228</v>
      </c>
    </row>
    <row r="135" spans="27:65" hidden="1">
      <c r="AA135" s="392">
        <v>3</v>
      </c>
      <c r="AB135" s="393">
        <v>225049</v>
      </c>
      <c r="AD135" s="392" t="s">
        <v>549</v>
      </c>
      <c r="AE135" s="392">
        <v>37688597</v>
      </c>
      <c r="AF135" s="392">
        <v>31942680</v>
      </c>
      <c r="AG135" s="392">
        <v>28581680</v>
      </c>
      <c r="AH135" s="392">
        <v>4136776</v>
      </c>
      <c r="AI135" s="392">
        <v>3361000</v>
      </c>
      <c r="AJ135" s="392">
        <v>5548667</v>
      </c>
      <c r="AK135" s="392">
        <v>4951967</v>
      </c>
      <c r="AL135" s="392">
        <v>707567</v>
      </c>
      <c r="AM135" s="392">
        <v>596700</v>
      </c>
      <c r="AP135" s="392">
        <v>197250</v>
      </c>
      <c r="AQ135" s="392">
        <v>19337604</v>
      </c>
      <c r="AY135" s="392">
        <v>496880</v>
      </c>
      <c r="AZ135" s="392">
        <v>207800</v>
      </c>
      <c r="BB135" s="392">
        <v>289080</v>
      </c>
      <c r="BC135" s="392">
        <v>57523081</v>
      </c>
    </row>
    <row r="136" spans="27:65" hidden="1">
      <c r="AA136" s="392">
        <v>3</v>
      </c>
      <c r="AB136" s="393">
        <v>225049</v>
      </c>
      <c r="AD136" s="392" t="s">
        <v>552</v>
      </c>
      <c r="AE136" s="392">
        <v>56749340</v>
      </c>
      <c r="AF136" s="392">
        <v>48046943</v>
      </c>
      <c r="AG136" s="392">
        <v>43001740</v>
      </c>
      <c r="AH136" s="392">
        <v>6653368</v>
      </c>
      <c r="AI136" s="392">
        <v>5045203</v>
      </c>
      <c r="AJ136" s="392">
        <v>8304897</v>
      </c>
      <c r="AK136" s="392">
        <v>6257620</v>
      </c>
      <c r="AL136" s="392">
        <v>1098820</v>
      </c>
      <c r="AM136" s="392">
        <v>2047277</v>
      </c>
      <c r="AO136" s="392">
        <v>240000</v>
      </c>
      <c r="AP136" s="392">
        <v>157500</v>
      </c>
      <c r="AQ136" s="392">
        <v>20519725</v>
      </c>
      <c r="AY136" s="392">
        <v>186310</v>
      </c>
      <c r="BB136" s="392">
        <v>186310</v>
      </c>
      <c r="BC136" s="392">
        <v>77455375</v>
      </c>
    </row>
    <row r="137" spans="27:65" hidden="1">
      <c r="AA137" s="392">
        <v>3</v>
      </c>
      <c r="AB137" s="393">
        <v>225049</v>
      </c>
      <c r="AD137" s="392" t="s">
        <v>555</v>
      </c>
      <c r="AE137" s="392">
        <v>53381867</v>
      </c>
      <c r="AF137" s="392">
        <v>43299837</v>
      </c>
      <c r="AG137" s="392">
        <v>39503186</v>
      </c>
      <c r="AH137" s="392">
        <v>5728608</v>
      </c>
      <c r="AI137" s="392">
        <v>3796651</v>
      </c>
      <c r="AJ137" s="392">
        <v>9758030</v>
      </c>
      <c r="AK137" s="392">
        <v>7526500</v>
      </c>
      <c r="AL137" s="392">
        <v>906182</v>
      </c>
      <c r="AM137" s="392">
        <v>2231530</v>
      </c>
      <c r="AO137" s="392">
        <v>114000</v>
      </c>
      <c r="AP137" s="392">
        <v>210000</v>
      </c>
      <c r="AQ137" s="392">
        <v>13014322</v>
      </c>
      <c r="AY137" s="392">
        <v>344300</v>
      </c>
      <c r="AZ137" s="392">
        <v>108900</v>
      </c>
      <c r="BB137" s="392">
        <v>235400</v>
      </c>
      <c r="BC137" s="392">
        <v>66740489</v>
      </c>
    </row>
    <row r="138" spans="27:65" hidden="1">
      <c r="AA138" s="392">
        <v>3</v>
      </c>
      <c r="AB138" s="393">
        <v>225049</v>
      </c>
      <c r="AD138" s="392" t="s">
        <v>558</v>
      </c>
      <c r="AE138" s="392">
        <v>81336180</v>
      </c>
      <c r="AF138" s="392">
        <v>66280895</v>
      </c>
      <c r="AG138" s="392">
        <v>60826743</v>
      </c>
      <c r="AH138" s="392">
        <v>8673965</v>
      </c>
      <c r="AI138" s="392">
        <v>5454152</v>
      </c>
      <c r="AJ138" s="392">
        <v>14905285</v>
      </c>
      <c r="AK138" s="392">
        <v>9900141</v>
      </c>
      <c r="AL138" s="392">
        <v>1412107</v>
      </c>
      <c r="AM138" s="392">
        <v>5005144</v>
      </c>
      <c r="AP138" s="392">
        <v>150000</v>
      </c>
      <c r="AQ138" s="392">
        <v>73450308</v>
      </c>
      <c r="AT138" s="392">
        <v>658080083</v>
      </c>
      <c r="AV138" s="392">
        <v>609061228</v>
      </c>
      <c r="AW138" s="392">
        <v>49018855</v>
      </c>
      <c r="AY138" s="392">
        <v>21854779</v>
      </c>
      <c r="AZ138" s="392">
        <v>15339250</v>
      </c>
      <c r="BB138" s="392">
        <v>6515529</v>
      </c>
      <c r="BC138" s="392">
        <v>834721350</v>
      </c>
    </row>
    <row r="139" spans="27:65" hidden="1">
      <c r="AA139" s="392">
        <v>3</v>
      </c>
      <c r="AB139" s="393">
        <v>225049</v>
      </c>
      <c r="AD139" s="392" t="s">
        <v>560</v>
      </c>
      <c r="AE139" s="392">
        <v>43365537</v>
      </c>
      <c r="AF139" s="392">
        <v>37520061</v>
      </c>
      <c r="AG139" s="392">
        <v>32912542</v>
      </c>
      <c r="AH139" s="392">
        <v>4845520</v>
      </c>
      <c r="AI139" s="392">
        <v>4607519</v>
      </c>
      <c r="AJ139" s="392">
        <v>5071700</v>
      </c>
      <c r="AK139" s="392">
        <v>5071700</v>
      </c>
      <c r="AL139" s="392">
        <v>745860</v>
      </c>
      <c r="AO139" s="392">
        <v>673776</v>
      </c>
      <c r="AP139" s="392">
        <v>100000</v>
      </c>
      <c r="AQ139" s="392">
        <v>20328038</v>
      </c>
      <c r="AY139" s="392">
        <v>1436116</v>
      </c>
      <c r="AZ139" s="392">
        <v>960000</v>
      </c>
      <c r="BB139" s="392">
        <v>476116</v>
      </c>
      <c r="BC139" s="392">
        <v>65129691</v>
      </c>
    </row>
    <row r="140" spans="27:65" hidden="1">
      <c r="AA140" s="392">
        <v>3</v>
      </c>
      <c r="AB140" s="393">
        <v>225049</v>
      </c>
      <c r="AD140" s="392" t="s">
        <v>563</v>
      </c>
      <c r="AE140" s="392">
        <v>55743802</v>
      </c>
      <c r="AF140" s="392">
        <v>49561653</v>
      </c>
      <c r="AG140" s="392">
        <v>36345974</v>
      </c>
      <c r="AH140" s="392">
        <v>6127661</v>
      </c>
      <c r="AI140" s="392">
        <v>13215679</v>
      </c>
      <c r="AJ140" s="392">
        <v>5590151</v>
      </c>
      <c r="AK140" s="392">
        <v>5590151</v>
      </c>
      <c r="AL140" s="392">
        <v>678311</v>
      </c>
      <c r="AO140" s="392">
        <v>501998</v>
      </c>
      <c r="AP140" s="392">
        <v>90000</v>
      </c>
      <c r="AQ140" s="392">
        <v>20517288</v>
      </c>
      <c r="AY140" s="392">
        <v>5948991</v>
      </c>
      <c r="AZ140" s="392">
        <v>5772991</v>
      </c>
      <c r="BB140" s="392">
        <v>176000</v>
      </c>
      <c r="BC140" s="392">
        <v>82210081</v>
      </c>
    </row>
    <row r="141" spans="27:65" hidden="1">
      <c r="AA141" s="392">
        <v>3</v>
      </c>
      <c r="AB141" s="393">
        <v>225049</v>
      </c>
      <c r="AD141" s="392" t="s">
        <v>566</v>
      </c>
      <c r="AE141" s="392">
        <v>41071951</v>
      </c>
      <c r="AF141" s="392">
        <v>35407809</v>
      </c>
      <c r="AG141" s="392">
        <v>29072435</v>
      </c>
      <c r="AH141" s="392">
        <v>4319703</v>
      </c>
      <c r="AI141" s="392">
        <v>6335374</v>
      </c>
      <c r="AJ141" s="392">
        <v>5613492</v>
      </c>
      <c r="AM141" s="392">
        <v>5613492</v>
      </c>
      <c r="AP141" s="392">
        <v>50650</v>
      </c>
      <c r="AQ141" s="392">
        <v>12022940</v>
      </c>
      <c r="AT141" s="392">
        <v>73678</v>
      </c>
      <c r="AW141" s="392">
        <v>73678</v>
      </c>
      <c r="AY141" s="392">
        <v>5884065</v>
      </c>
      <c r="AZ141" s="392">
        <v>5767685</v>
      </c>
      <c r="BB141" s="392">
        <v>116380</v>
      </c>
      <c r="BC141" s="392">
        <v>59052634</v>
      </c>
    </row>
    <row r="142" spans="27:65" hidden="1">
      <c r="AA142" s="392">
        <v>3</v>
      </c>
      <c r="AB142" s="393">
        <v>225049</v>
      </c>
      <c r="AD142" s="392" t="s">
        <v>569</v>
      </c>
      <c r="AE142" s="392">
        <v>79961557</v>
      </c>
      <c r="AF142" s="392">
        <v>65490669</v>
      </c>
      <c r="AG142" s="392">
        <v>57703800</v>
      </c>
      <c r="AH142" s="392">
        <v>8864578</v>
      </c>
      <c r="AI142" s="392">
        <v>7786869</v>
      </c>
      <c r="AJ142" s="392">
        <v>14190258</v>
      </c>
      <c r="AK142" s="392">
        <v>11332924</v>
      </c>
      <c r="AL142" s="392">
        <v>2097164</v>
      </c>
      <c r="AM142" s="392">
        <v>2857334</v>
      </c>
      <c r="AO142" s="392">
        <v>132000</v>
      </c>
      <c r="AP142" s="392">
        <v>148630</v>
      </c>
      <c r="AQ142" s="392">
        <v>37716439</v>
      </c>
      <c r="AT142" s="392">
        <v>1705000</v>
      </c>
      <c r="AW142" s="392">
        <v>1705000</v>
      </c>
      <c r="AY142" s="392">
        <v>1207100</v>
      </c>
      <c r="BB142" s="392">
        <v>1207100</v>
      </c>
      <c r="BC142" s="392">
        <v>120590096</v>
      </c>
    </row>
    <row r="143" spans="27:65" hidden="1">
      <c r="AA143" s="392">
        <v>3</v>
      </c>
      <c r="AB143" s="393">
        <v>225049</v>
      </c>
      <c r="AD143" s="392" t="s">
        <v>572</v>
      </c>
      <c r="AE143" s="392">
        <v>1242746</v>
      </c>
      <c r="AJ143" s="392">
        <v>1242746</v>
      </c>
      <c r="AK143" s="392">
        <v>135579</v>
      </c>
      <c r="AL143" s="392">
        <v>135579</v>
      </c>
      <c r="AM143" s="392">
        <v>1107167</v>
      </c>
      <c r="AQ143" s="392">
        <v>29188776</v>
      </c>
      <c r="BC143" s="392">
        <v>30431522</v>
      </c>
    </row>
    <row r="144" spans="27:65">
      <c r="AA144" s="392">
        <v>4</v>
      </c>
      <c r="AB144" s="393">
        <v>225049</v>
      </c>
      <c r="AC144" s="392">
        <v>0</v>
      </c>
      <c r="AE144" s="392">
        <v>90774124</v>
      </c>
      <c r="AF144" s="392">
        <v>3510000</v>
      </c>
      <c r="AG144" s="392">
        <v>3842975</v>
      </c>
      <c r="AH144" s="392">
        <v>939721563</v>
      </c>
      <c r="AI144" s="392">
        <v>97173855</v>
      </c>
      <c r="AJ144" s="392">
        <v>20083679</v>
      </c>
      <c r="AK144" s="392">
        <v>1155106196</v>
      </c>
      <c r="AL144" s="392">
        <v>692480249</v>
      </c>
      <c r="AM144" s="392">
        <v>416046709</v>
      </c>
      <c r="AN144" s="392">
        <v>62126155</v>
      </c>
      <c r="AP144" s="392">
        <v>1108526958</v>
      </c>
      <c r="AQ144" s="392">
        <v>46579238</v>
      </c>
      <c r="AR144" s="392">
        <v>396848</v>
      </c>
      <c r="AT144" s="392">
        <v>396848</v>
      </c>
      <c r="AX144" s="392">
        <v>396848</v>
      </c>
      <c r="AZ144" s="392">
        <v>194563481</v>
      </c>
      <c r="BA144" s="392">
        <v>760401</v>
      </c>
      <c r="BB144" s="392">
        <v>193803080</v>
      </c>
      <c r="BC144" s="392">
        <v>194563481</v>
      </c>
      <c r="BD144" s="392">
        <v>17196958</v>
      </c>
      <c r="BF144" s="392">
        <v>17196958</v>
      </c>
      <c r="BG144" s="392">
        <v>177366523</v>
      </c>
      <c r="BH144" s="392">
        <v>224342609</v>
      </c>
      <c r="BI144" s="392">
        <v>-278795990</v>
      </c>
      <c r="BJ144" s="392">
        <v>-54453381</v>
      </c>
      <c r="BK144" s="392">
        <v>875591862</v>
      </c>
      <c r="BL144" s="392">
        <v>140380463</v>
      </c>
      <c r="BM144" s="392">
        <v>961518944</v>
      </c>
    </row>
    <row r="145" spans="27:72">
      <c r="AA145" s="392">
        <v>4</v>
      </c>
      <c r="AB145" s="393">
        <v>225049</v>
      </c>
      <c r="AC145" s="392" t="s">
        <v>477</v>
      </c>
      <c r="AL145" s="392">
        <v>14499922</v>
      </c>
      <c r="AM145" s="392">
        <v>5714858</v>
      </c>
      <c r="AN145" s="392">
        <v>115676</v>
      </c>
      <c r="AP145" s="392">
        <v>20214780</v>
      </c>
      <c r="AQ145" s="392">
        <v>-20214780</v>
      </c>
      <c r="AR145" s="392">
        <v>26153</v>
      </c>
      <c r="AT145" s="392">
        <v>26153</v>
      </c>
      <c r="AX145" s="392">
        <v>26153</v>
      </c>
      <c r="BD145" s="392">
        <v>4</v>
      </c>
      <c r="BF145" s="392">
        <v>4</v>
      </c>
      <c r="BG145" s="392">
        <v>-4</v>
      </c>
      <c r="BH145" s="392">
        <v>-20188631</v>
      </c>
      <c r="BI145" s="392">
        <v>-2491435</v>
      </c>
      <c r="BJ145" s="392">
        <v>-22680066</v>
      </c>
    </row>
    <row r="146" spans="27:72">
      <c r="AA146" s="392">
        <v>4</v>
      </c>
      <c r="AB146" s="393">
        <v>225049</v>
      </c>
      <c r="AD146" s="392" t="s">
        <v>536</v>
      </c>
      <c r="AE146" s="392">
        <v>5447590</v>
      </c>
      <c r="AF146" s="392">
        <v>460000</v>
      </c>
      <c r="AG146" s="392">
        <v>617606</v>
      </c>
      <c r="AH146" s="392">
        <v>66299712</v>
      </c>
      <c r="AI146" s="392">
        <v>2699310</v>
      </c>
      <c r="AJ146" s="392">
        <v>3339236</v>
      </c>
      <c r="AK146" s="392">
        <v>78863454</v>
      </c>
      <c r="AL146" s="392">
        <v>54718788</v>
      </c>
      <c r="AM146" s="392">
        <v>38035444</v>
      </c>
      <c r="AN146" s="392">
        <v>4537054</v>
      </c>
      <c r="AP146" s="392">
        <v>92754232</v>
      </c>
      <c r="AQ146" s="392">
        <v>-13890778</v>
      </c>
      <c r="AR146" s="392">
        <v>2567</v>
      </c>
      <c r="AT146" s="392">
        <v>2567</v>
      </c>
      <c r="AW146" s="464">
        <v>0</v>
      </c>
      <c r="AX146" s="392">
        <v>2567</v>
      </c>
      <c r="BC146" s="464">
        <v>0</v>
      </c>
      <c r="BD146" s="392">
        <v>21</v>
      </c>
      <c r="BF146" s="464">
        <v>21</v>
      </c>
      <c r="BG146" s="392">
        <v>-21</v>
      </c>
      <c r="BH146" s="392">
        <v>-13888232</v>
      </c>
      <c r="BJ146" s="392">
        <v>-13888232</v>
      </c>
    </row>
    <row r="147" spans="27:72">
      <c r="AA147" s="392">
        <v>4</v>
      </c>
      <c r="AB147" s="393">
        <v>225049</v>
      </c>
      <c r="AD147" s="392" t="s">
        <v>540</v>
      </c>
      <c r="AE147" s="392">
        <v>3536440</v>
      </c>
      <c r="AF147" s="392">
        <v>160000</v>
      </c>
      <c r="AG147" s="392">
        <v>198000</v>
      </c>
      <c r="AH147" s="392">
        <v>64540310</v>
      </c>
      <c r="AI147" s="392">
        <v>4081790</v>
      </c>
      <c r="AJ147" s="392">
        <v>5677372</v>
      </c>
      <c r="AK147" s="392">
        <v>78193912</v>
      </c>
      <c r="AL147" s="392">
        <v>55495431</v>
      </c>
      <c r="AM147" s="392">
        <v>19618474</v>
      </c>
      <c r="AN147" s="392">
        <v>2032666</v>
      </c>
      <c r="AP147" s="392">
        <v>75113905</v>
      </c>
      <c r="AQ147" s="392">
        <v>3080007</v>
      </c>
      <c r="AR147" s="392">
        <v>66530</v>
      </c>
      <c r="AT147" s="392">
        <v>66530</v>
      </c>
      <c r="AW147" s="464">
        <v>0</v>
      </c>
      <c r="AX147" s="392">
        <v>66530</v>
      </c>
      <c r="AZ147" s="392">
        <v>130000</v>
      </c>
      <c r="BB147" s="392">
        <v>130000</v>
      </c>
      <c r="BC147" s="464">
        <v>130000</v>
      </c>
      <c r="BD147" s="392">
        <v>166300</v>
      </c>
      <c r="BF147" s="464">
        <v>166300</v>
      </c>
      <c r="BG147" s="392">
        <v>-36300</v>
      </c>
      <c r="BH147" s="392">
        <v>3110237</v>
      </c>
      <c r="BI147" s="392">
        <v>-3153700</v>
      </c>
      <c r="BJ147" s="392">
        <v>-43463</v>
      </c>
    </row>
    <row r="148" spans="27:72">
      <c r="AA148" s="392">
        <v>4</v>
      </c>
      <c r="AB148" s="393">
        <v>225049</v>
      </c>
      <c r="AD148" s="392" t="s">
        <v>543</v>
      </c>
      <c r="AE148" s="392">
        <v>6344423</v>
      </c>
      <c r="AF148" s="392">
        <v>660000</v>
      </c>
      <c r="AG148" s="392">
        <v>1030000</v>
      </c>
      <c r="AH148" s="392">
        <v>83649006</v>
      </c>
      <c r="AI148" s="392">
        <v>5122274</v>
      </c>
      <c r="AJ148" s="392">
        <v>487994</v>
      </c>
      <c r="AK148" s="392">
        <v>97293697</v>
      </c>
      <c r="AL148" s="392">
        <v>52914492</v>
      </c>
      <c r="AM148" s="392">
        <v>22746581</v>
      </c>
      <c r="AN148" s="392">
        <v>4298146</v>
      </c>
      <c r="AP148" s="392">
        <v>75661073</v>
      </c>
      <c r="AQ148" s="392">
        <v>21632624</v>
      </c>
      <c r="AR148" s="392">
        <v>5795</v>
      </c>
      <c r="AT148" s="392">
        <v>5795</v>
      </c>
      <c r="AW148" s="464">
        <v>0</v>
      </c>
      <c r="AX148" s="392">
        <v>5795</v>
      </c>
      <c r="AZ148" s="392">
        <v>173200</v>
      </c>
      <c r="BB148" s="392">
        <v>173200</v>
      </c>
      <c r="BC148" s="464">
        <v>173200</v>
      </c>
      <c r="BF148" s="464">
        <v>0</v>
      </c>
      <c r="BG148" s="392">
        <v>173200</v>
      </c>
      <c r="BH148" s="392">
        <v>21811619</v>
      </c>
      <c r="BI148" s="392">
        <v>-1100000</v>
      </c>
      <c r="BJ148" s="392">
        <v>20711619</v>
      </c>
    </row>
    <row r="149" spans="27:72">
      <c r="AA149" s="392">
        <v>4</v>
      </c>
      <c r="AB149" s="393">
        <v>225049</v>
      </c>
      <c r="AD149" s="392" t="s">
        <v>546</v>
      </c>
      <c r="AE149" s="392">
        <v>8650660</v>
      </c>
      <c r="AG149" s="392">
        <v>82000</v>
      </c>
      <c r="AH149" s="392">
        <v>86622654</v>
      </c>
      <c r="AI149" s="392">
        <v>8762275</v>
      </c>
      <c r="AJ149" s="392">
        <v>1080287</v>
      </c>
      <c r="AK149" s="392">
        <v>105197876</v>
      </c>
      <c r="AL149" s="392">
        <v>64310039</v>
      </c>
      <c r="AM149" s="392">
        <v>38845655</v>
      </c>
      <c r="AN149" s="392">
        <v>6152356</v>
      </c>
      <c r="AP149" s="392">
        <v>103155694</v>
      </c>
      <c r="AQ149" s="392">
        <v>2042182</v>
      </c>
      <c r="AR149" s="392">
        <v>120105</v>
      </c>
      <c r="AT149" s="392">
        <v>120105</v>
      </c>
      <c r="AW149" s="464">
        <v>0</v>
      </c>
      <c r="AX149" s="392">
        <v>120105</v>
      </c>
      <c r="AZ149" s="392">
        <v>255000</v>
      </c>
      <c r="BA149" s="392">
        <v>80000</v>
      </c>
      <c r="BB149" s="392">
        <v>175000</v>
      </c>
      <c r="BC149" s="464">
        <v>255000</v>
      </c>
      <c r="BD149" s="392">
        <v>5</v>
      </c>
      <c r="BF149" s="464">
        <v>5</v>
      </c>
      <c r="BG149" s="392">
        <v>254995</v>
      </c>
      <c r="BH149" s="392">
        <v>2417282</v>
      </c>
      <c r="BI149" s="392">
        <v>-2457236</v>
      </c>
      <c r="BJ149" s="392">
        <v>-39954</v>
      </c>
    </row>
    <row r="150" spans="27:72">
      <c r="AA150" s="392">
        <v>4</v>
      </c>
      <c r="AB150" s="393">
        <v>225049</v>
      </c>
      <c r="AD150" s="392" t="s">
        <v>549</v>
      </c>
      <c r="AE150" s="392">
        <v>5924370</v>
      </c>
      <c r="AF150" s="392">
        <v>120000</v>
      </c>
      <c r="AG150" s="392">
        <v>253000</v>
      </c>
      <c r="AH150" s="392">
        <v>59480839</v>
      </c>
      <c r="AI150" s="392">
        <v>4803241</v>
      </c>
      <c r="AJ150" s="392">
        <v>954638</v>
      </c>
      <c r="AK150" s="392">
        <v>71536088</v>
      </c>
      <c r="AL150" s="392">
        <v>37688597</v>
      </c>
      <c r="AM150" s="392">
        <v>25185517</v>
      </c>
      <c r="AN150" s="392">
        <v>5847913</v>
      </c>
      <c r="AP150" s="392">
        <v>62874114</v>
      </c>
      <c r="AQ150" s="392">
        <v>8661974</v>
      </c>
      <c r="AR150" s="392">
        <v>2107</v>
      </c>
      <c r="AT150" s="392">
        <v>2107</v>
      </c>
      <c r="AW150" s="464">
        <v>0</v>
      </c>
      <c r="AX150" s="392">
        <v>2107</v>
      </c>
      <c r="AZ150" s="392">
        <v>91080</v>
      </c>
      <c r="BB150" s="392">
        <v>91080</v>
      </c>
      <c r="BC150" s="464">
        <v>91080</v>
      </c>
      <c r="BD150" s="392">
        <v>10</v>
      </c>
      <c r="BF150" s="464">
        <v>10</v>
      </c>
      <c r="BG150" s="392">
        <v>91070</v>
      </c>
      <c r="BH150" s="392">
        <v>8755151</v>
      </c>
      <c r="BI150" s="392">
        <v>-257400</v>
      </c>
      <c r="BJ150" s="392">
        <v>8497751</v>
      </c>
    </row>
    <row r="151" spans="27:72">
      <c r="AA151" s="392">
        <v>4</v>
      </c>
      <c r="AB151" s="393">
        <v>225049</v>
      </c>
      <c r="AD151" s="392" t="s">
        <v>552</v>
      </c>
      <c r="AE151" s="392">
        <v>8856107</v>
      </c>
      <c r="AF151" s="392">
        <v>270000</v>
      </c>
      <c r="AG151" s="392">
        <v>347369</v>
      </c>
      <c r="AH151" s="392">
        <v>78360390</v>
      </c>
      <c r="AI151" s="392">
        <v>3829257</v>
      </c>
      <c r="AJ151" s="392">
        <v>1391320</v>
      </c>
      <c r="AK151" s="392">
        <v>93054443</v>
      </c>
      <c r="AL151" s="392">
        <v>56749340</v>
      </c>
      <c r="AM151" s="392">
        <v>24423915</v>
      </c>
      <c r="AN151" s="392">
        <v>3904190</v>
      </c>
      <c r="AP151" s="392">
        <v>81173255</v>
      </c>
      <c r="AQ151" s="392">
        <v>11881188</v>
      </c>
      <c r="AR151" s="392">
        <v>2678</v>
      </c>
      <c r="AT151" s="392">
        <v>2678</v>
      </c>
      <c r="AW151" s="464">
        <v>0</v>
      </c>
      <c r="AX151" s="392">
        <v>2678</v>
      </c>
      <c r="BC151" s="464">
        <v>0</v>
      </c>
      <c r="BF151" s="464">
        <v>0</v>
      </c>
      <c r="BH151" s="392">
        <v>11883866</v>
      </c>
      <c r="BI151" s="392">
        <v>-53310</v>
      </c>
      <c r="BJ151" s="392">
        <v>11830556</v>
      </c>
    </row>
    <row r="152" spans="27:72">
      <c r="AA152" s="392">
        <v>4</v>
      </c>
      <c r="AB152" s="393">
        <v>225049</v>
      </c>
      <c r="AD152" s="392" t="s">
        <v>555</v>
      </c>
      <c r="AE152" s="392">
        <v>4213430</v>
      </c>
      <c r="AG152" s="392">
        <v>400000</v>
      </c>
      <c r="AH152" s="392">
        <v>72385580</v>
      </c>
      <c r="AI152" s="392">
        <v>1497210</v>
      </c>
      <c r="AJ152" s="392">
        <v>449410</v>
      </c>
      <c r="AK152" s="392">
        <v>78945630</v>
      </c>
      <c r="AL152" s="392">
        <v>53381867</v>
      </c>
      <c r="AM152" s="392">
        <v>16368730</v>
      </c>
      <c r="AN152" s="392">
        <v>3354408</v>
      </c>
      <c r="AP152" s="392">
        <v>69750597</v>
      </c>
      <c r="AQ152" s="392">
        <v>9195033</v>
      </c>
      <c r="AR152" s="392">
        <v>326</v>
      </c>
      <c r="AT152" s="392">
        <v>326</v>
      </c>
      <c r="AW152" s="464">
        <v>0</v>
      </c>
      <c r="AX152" s="392">
        <v>326</v>
      </c>
      <c r="AZ152" s="392">
        <v>234900</v>
      </c>
      <c r="BA152" s="392">
        <v>60000</v>
      </c>
      <c r="BB152" s="392">
        <v>174900</v>
      </c>
      <c r="BC152" s="464">
        <v>234900</v>
      </c>
      <c r="BF152" s="464">
        <v>0</v>
      </c>
      <c r="BG152" s="392">
        <v>234900</v>
      </c>
      <c r="BH152" s="392">
        <v>9430259</v>
      </c>
      <c r="BI152" s="392">
        <v>-4358900</v>
      </c>
      <c r="BJ152" s="392">
        <v>5071359</v>
      </c>
    </row>
    <row r="153" spans="27:72">
      <c r="AA153" s="392">
        <v>4</v>
      </c>
      <c r="AB153" s="393">
        <v>225049</v>
      </c>
      <c r="AD153" s="392" t="s">
        <v>558</v>
      </c>
      <c r="AE153" s="392">
        <v>8688178</v>
      </c>
      <c r="AF153" s="392">
        <v>950000</v>
      </c>
      <c r="AG153" s="392">
        <v>450000</v>
      </c>
      <c r="AH153" s="392">
        <v>100924374</v>
      </c>
      <c r="AI153" s="392">
        <v>42205213</v>
      </c>
      <c r="AJ153" s="392">
        <v>1767768</v>
      </c>
      <c r="AK153" s="392">
        <v>154985533</v>
      </c>
      <c r="AL153" s="392">
        <v>81336180</v>
      </c>
      <c r="AM153" s="392">
        <v>79391173</v>
      </c>
      <c r="AN153" s="392">
        <v>5940865</v>
      </c>
      <c r="AP153" s="392">
        <v>160727353</v>
      </c>
      <c r="AQ153" s="392">
        <v>-5741820</v>
      </c>
      <c r="AR153" s="392">
        <v>5491</v>
      </c>
      <c r="AT153" s="392">
        <v>5491</v>
      </c>
      <c r="AW153" s="464">
        <v>0</v>
      </c>
      <c r="AX153" s="392">
        <v>5491</v>
      </c>
      <c r="AZ153" s="392">
        <v>191624000</v>
      </c>
      <c r="BB153" s="392">
        <v>191624000</v>
      </c>
      <c r="BC153" s="464">
        <v>191624000</v>
      </c>
      <c r="BD153" s="392">
        <v>20335</v>
      </c>
      <c r="BF153" s="464">
        <v>20335</v>
      </c>
      <c r="BG153" s="392">
        <v>191603665</v>
      </c>
      <c r="BH153" s="392">
        <v>185867336</v>
      </c>
      <c r="BI153" s="392">
        <v>-248891430</v>
      </c>
      <c r="BJ153" s="392">
        <v>-63024094</v>
      </c>
    </row>
    <row r="154" spans="27:72">
      <c r="AA154" s="392">
        <v>4</v>
      </c>
      <c r="AB154" s="393">
        <v>225049</v>
      </c>
      <c r="AD154" s="392" t="s">
        <v>560</v>
      </c>
      <c r="AE154" s="392">
        <v>6135457</v>
      </c>
      <c r="AF154" s="392">
        <v>320000</v>
      </c>
      <c r="AG154" s="392">
        <v>150000</v>
      </c>
      <c r="AH154" s="392">
        <v>73562128</v>
      </c>
      <c r="AI154" s="392">
        <v>4757066</v>
      </c>
      <c r="AJ154" s="392">
        <v>1767779</v>
      </c>
      <c r="AK154" s="392">
        <v>86692430</v>
      </c>
      <c r="AL154" s="392">
        <v>43365537</v>
      </c>
      <c r="AM154" s="392">
        <v>25279960</v>
      </c>
      <c r="AN154" s="392">
        <v>4951922</v>
      </c>
      <c r="AP154" s="392">
        <v>68645497</v>
      </c>
      <c r="AQ154" s="392">
        <v>18046933</v>
      </c>
      <c r="AR154" s="392">
        <v>9981</v>
      </c>
      <c r="AT154" s="392">
        <v>9981</v>
      </c>
      <c r="AW154" s="464">
        <v>0</v>
      </c>
      <c r="AX154" s="392">
        <v>9981</v>
      </c>
      <c r="AZ154" s="392">
        <v>174900</v>
      </c>
      <c r="BB154" s="392">
        <v>174900</v>
      </c>
      <c r="BC154" s="464">
        <v>174900</v>
      </c>
      <c r="BD154" s="392">
        <v>6</v>
      </c>
      <c r="BF154" s="464">
        <v>6</v>
      </c>
      <c r="BG154" s="392">
        <v>174894</v>
      </c>
      <c r="BH154" s="392">
        <v>18231808</v>
      </c>
      <c r="BI154" s="392">
        <v>-317011</v>
      </c>
      <c r="BJ154" s="392">
        <v>17914797</v>
      </c>
    </row>
    <row r="155" spans="27:72">
      <c r="AA155" s="392">
        <v>4</v>
      </c>
      <c r="AB155" s="393">
        <v>225049</v>
      </c>
      <c r="AD155" s="392" t="s">
        <v>563</v>
      </c>
      <c r="AE155" s="392">
        <v>7017964</v>
      </c>
      <c r="AG155" s="392">
        <v>115000</v>
      </c>
      <c r="AH155" s="392">
        <v>79904070</v>
      </c>
      <c r="AI155" s="392">
        <v>5588014</v>
      </c>
      <c r="AJ155" s="392">
        <v>1594983</v>
      </c>
      <c r="AK155" s="392">
        <v>94220031</v>
      </c>
      <c r="AL155" s="392">
        <v>55743802</v>
      </c>
      <c r="AM155" s="392">
        <v>29141551</v>
      </c>
      <c r="AN155" s="392">
        <v>8624263</v>
      </c>
      <c r="AP155" s="392">
        <v>84885353</v>
      </c>
      <c r="AQ155" s="392">
        <v>9334678</v>
      </c>
      <c r="AR155" s="392">
        <v>2114</v>
      </c>
      <c r="AT155" s="392">
        <v>2114</v>
      </c>
      <c r="AW155" s="464">
        <v>0</v>
      </c>
      <c r="AX155" s="392">
        <v>2114</v>
      </c>
      <c r="AZ155" s="392">
        <v>320401</v>
      </c>
      <c r="BA155" s="392">
        <v>320401</v>
      </c>
      <c r="BC155" s="464">
        <v>320401</v>
      </c>
      <c r="BD155" s="392">
        <v>1</v>
      </c>
      <c r="BF155" s="464">
        <v>1</v>
      </c>
      <c r="BG155" s="392">
        <v>320400</v>
      </c>
      <c r="BH155" s="392">
        <v>9657192</v>
      </c>
      <c r="BI155" s="392">
        <v>-4148991</v>
      </c>
      <c r="BJ155" s="392">
        <v>5508201</v>
      </c>
    </row>
    <row r="156" spans="27:72">
      <c r="AA156" s="392">
        <v>4</v>
      </c>
      <c r="AB156" s="393">
        <v>225049</v>
      </c>
      <c r="AD156" s="392" t="s">
        <v>566</v>
      </c>
      <c r="AE156" s="392">
        <v>4501605</v>
      </c>
      <c r="AG156" s="392">
        <v>200000</v>
      </c>
      <c r="AH156" s="392">
        <v>59355070</v>
      </c>
      <c r="AI156" s="392">
        <v>3255555</v>
      </c>
      <c r="AJ156" s="392">
        <v>812182</v>
      </c>
      <c r="AK156" s="392">
        <v>68124412</v>
      </c>
      <c r="AL156" s="392">
        <v>41071951</v>
      </c>
      <c r="AM156" s="392">
        <v>18406588</v>
      </c>
      <c r="AN156" s="392">
        <v>6383648</v>
      </c>
      <c r="AP156" s="392">
        <v>59478539</v>
      </c>
      <c r="AQ156" s="392">
        <v>8645873</v>
      </c>
      <c r="AR156" s="392">
        <v>143713</v>
      </c>
      <c r="AT156" s="392">
        <v>143713</v>
      </c>
      <c r="AW156" s="464">
        <v>0</v>
      </c>
      <c r="AX156" s="392">
        <v>143713</v>
      </c>
      <c r="AZ156" s="392">
        <v>1000000</v>
      </c>
      <c r="BB156" s="392">
        <v>1000000</v>
      </c>
      <c r="BC156" s="464">
        <v>1000000</v>
      </c>
      <c r="BD156" s="392">
        <v>4</v>
      </c>
      <c r="BF156" s="464">
        <v>4</v>
      </c>
      <c r="BG156" s="392">
        <v>999996</v>
      </c>
      <c r="BH156" s="392">
        <v>9789582</v>
      </c>
      <c r="BI156" s="392">
        <v>-5361983</v>
      </c>
      <c r="BJ156" s="392">
        <v>4427599</v>
      </c>
    </row>
    <row r="157" spans="27:72">
      <c r="AA157" s="392">
        <v>4</v>
      </c>
      <c r="AB157" s="393">
        <v>225049</v>
      </c>
      <c r="AD157" s="392" t="s">
        <v>569</v>
      </c>
      <c r="AE157" s="392">
        <v>21457900</v>
      </c>
      <c r="AF157" s="392">
        <v>570000</v>
      </c>
      <c r="AH157" s="392">
        <v>114624605</v>
      </c>
      <c r="AI157" s="392">
        <v>10572650</v>
      </c>
      <c r="AJ157" s="392">
        <v>743880</v>
      </c>
      <c r="AK157" s="392">
        <v>147969035</v>
      </c>
      <c r="AL157" s="392">
        <v>79961557</v>
      </c>
      <c r="AM157" s="392">
        <v>43699487</v>
      </c>
      <c r="AN157" s="392">
        <v>5983048</v>
      </c>
      <c r="AP157" s="392">
        <v>123661044</v>
      </c>
      <c r="AQ157" s="392">
        <v>24307991</v>
      </c>
      <c r="AR157" s="392">
        <v>8743</v>
      </c>
      <c r="AT157" s="392">
        <v>8743</v>
      </c>
      <c r="AW157" s="464">
        <v>0</v>
      </c>
      <c r="AX157" s="392">
        <v>8743</v>
      </c>
      <c r="AZ157" s="392">
        <v>560000</v>
      </c>
      <c r="BA157" s="392">
        <v>300000</v>
      </c>
      <c r="BB157" s="392">
        <v>260000</v>
      </c>
      <c r="BC157" s="464">
        <v>560000</v>
      </c>
      <c r="BD157" s="392">
        <v>37586</v>
      </c>
      <c r="BF157" s="464">
        <v>37586</v>
      </c>
      <c r="BG157" s="392">
        <v>522414</v>
      </c>
      <c r="BH157" s="392">
        <v>24839148</v>
      </c>
      <c r="BI157" s="392">
        <v>-6204594</v>
      </c>
      <c r="BJ157" s="392">
        <v>18634554</v>
      </c>
    </row>
    <row r="158" spans="27:72">
      <c r="AA158" s="392">
        <v>4</v>
      </c>
      <c r="AB158" s="393">
        <v>225049</v>
      </c>
      <c r="AD158" s="392" t="s">
        <v>572</v>
      </c>
      <c r="AH158" s="392">
        <v>12825</v>
      </c>
      <c r="AJ158" s="392">
        <v>16830</v>
      </c>
      <c r="AK158" s="392">
        <v>29655</v>
      </c>
      <c r="AL158" s="392">
        <v>1242746</v>
      </c>
      <c r="AM158" s="392">
        <v>29188776</v>
      </c>
      <c r="AP158" s="392">
        <v>30431522</v>
      </c>
      <c r="AQ158" s="392">
        <v>-30401867</v>
      </c>
      <c r="AR158" s="392">
        <v>545</v>
      </c>
      <c r="AT158" s="392">
        <v>545</v>
      </c>
      <c r="AW158" s="464">
        <v>0</v>
      </c>
      <c r="AX158" s="392">
        <v>545</v>
      </c>
      <c r="BC158" s="464">
        <v>0</v>
      </c>
      <c r="BD158" s="392">
        <v>16972686</v>
      </c>
      <c r="BF158" s="464">
        <v>16972686</v>
      </c>
      <c r="BG158" s="392">
        <v>-16972686</v>
      </c>
      <c r="BH158" s="392">
        <v>-47374008</v>
      </c>
      <c r="BJ158" s="392">
        <v>-47374008</v>
      </c>
    </row>
    <row r="159" spans="27:72" hidden="1">
      <c r="AA159" s="392">
        <v>5</v>
      </c>
      <c r="AB159" s="393">
        <v>225049</v>
      </c>
      <c r="AC159" s="392">
        <v>3631249189</v>
      </c>
      <c r="AD159" s="392">
        <v>1837434312</v>
      </c>
      <c r="AE159" s="392">
        <v>602251942</v>
      </c>
      <c r="AF159" s="392">
        <v>1072498537</v>
      </c>
      <c r="AG159" s="392">
        <v>69245244</v>
      </c>
      <c r="AH159" s="392">
        <v>58280128</v>
      </c>
      <c r="AI159" s="392">
        <v>35158461</v>
      </c>
      <c r="AJ159" s="392">
        <v>1758809753</v>
      </c>
      <c r="AL159" s="392">
        <v>1758809753</v>
      </c>
      <c r="AM159" s="392">
        <v>35005124</v>
      </c>
      <c r="AQ159" s="392">
        <v>35005124</v>
      </c>
      <c r="AR159" s="392">
        <v>1483740158</v>
      </c>
      <c r="AS159" s="392">
        <v>1166655069</v>
      </c>
      <c r="AT159" s="392">
        <v>267726843</v>
      </c>
      <c r="AV159" s="392">
        <v>49358246</v>
      </c>
      <c r="AX159" s="392">
        <v>5114989347</v>
      </c>
      <c r="AY159" s="392">
        <v>3219500</v>
      </c>
      <c r="BB159" s="392">
        <v>3195500</v>
      </c>
      <c r="BC159" s="392">
        <v>24000</v>
      </c>
      <c r="BE159" s="392">
        <v>500909507</v>
      </c>
      <c r="BI159" s="392">
        <v>500350877</v>
      </c>
      <c r="BJ159" s="392">
        <v>21000</v>
      </c>
      <c r="BK159" s="392">
        <v>537630</v>
      </c>
      <c r="BL159" s="392">
        <v>504129007</v>
      </c>
      <c r="BM159" s="392">
        <v>3649341396</v>
      </c>
      <c r="BN159" s="392">
        <v>3566341396</v>
      </c>
      <c r="BQ159" s="392">
        <v>83000000</v>
      </c>
      <c r="BR159" s="392">
        <v>961518944</v>
      </c>
      <c r="BS159" s="392">
        <v>961518944</v>
      </c>
      <c r="BT159" s="392">
        <v>5114989347</v>
      </c>
    </row>
  </sheetData>
  <sheetProtection selectLockedCells="1" selectUnlockedCells="1"/>
  <phoneticPr fontId="7"/>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使用方法</vt:lpstr>
      <vt:lpstr>作業１</vt:lpstr>
      <vt:lpstr>作業２</vt:lpstr>
      <vt:lpstr>作業３</vt:lpstr>
      <vt:lpstr>作業４</vt:lpstr>
      <vt:lpstr>S007</vt:lpstr>
      <vt:lpstr>作業１!Print_Area</vt:lpstr>
      <vt:lpstr>作業２!Print_Area</vt:lpstr>
      <vt:lpstr>作業３!Print_Area</vt:lpstr>
      <vt:lpstr>作業４!Print_Area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2023-04-03T13:43:14Z</dcterms:created>
  <dcterms:modified xsi:type="dcterms:W3CDTF">2025-06-02T04:33:42Z</dcterms:modified>
</cp:coreProperties>
</file>